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defaultThemeVersion="166925"/>
  <mc:AlternateContent xmlns:mc="http://schemas.openxmlformats.org/markup-compatibility/2006">
    <mc:Choice Requires="x15">
      <x15ac:absPath xmlns:x15ac="http://schemas.microsoft.com/office/spreadsheetml/2010/11/ac" url="C:\SIC\SIC 2025\PA\SEGUIMIENTO\Mayo\"/>
    </mc:Choice>
  </mc:AlternateContent>
  <xr:revisionPtr revIDLastSave="0" documentId="13_ncr:1_{F6608A17-E307-4C0E-8638-2D950392EB34}"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Convenciones" sheetId="27" r:id="rId10"/>
    <sheet name="PAI 2025 Consolidado" sheetId="26" r:id="rId11"/>
    <sheet name="Plantilla publicacion" sheetId="25" state="hidden" r:id="rId12"/>
    <sheet name="PAI 2025 GPS rempl2)" sheetId="21" state="hidden" r:id="rId13"/>
    <sheet name="Ranking" sheetId="29" r:id="rId14"/>
    <sheet name="SEGUIMIENTO PLAN DE ACCIÓN" sheetId="28"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#REF!</definedName>
    <definedName name="\Z">#REF!</definedName>
    <definedName name="_38_GAI" localSheetId="9">[1]LISTAS!#REF!</definedName>
    <definedName name="_38_GAI">[1]LISTAS!#REF!</definedName>
    <definedName name="_xlnm._FilterDatabase" localSheetId="2" hidden="1">'Dimensión 1 - Talento Humano '!$A$9:$N$44</definedName>
    <definedName name="_xlnm._FilterDatabase" localSheetId="3" hidden="1">'Dimensión 2 - Direccionamiento'!$A$12:$N$33</definedName>
    <definedName name="_xlnm._FilterDatabase" localSheetId="4" hidden="1">'Dimensión 3-Gestión con Valor'!$A$9:$N$379</definedName>
    <definedName name="_xlnm._FilterDatabase" localSheetId="5" hidden="1">'Dimensión 4 - Evaluación de res'!$A$9:$N$14</definedName>
    <definedName name="_xlnm._FilterDatabase" localSheetId="6" hidden="1">'Dimensión 5 - Información y com'!$9:$29</definedName>
    <definedName name="_xlnm._FilterDatabase" localSheetId="7" hidden="1">'Dimensión 6 - GESCO+I'!$A$9:$N$62</definedName>
    <definedName name="_xlnm._FilterDatabase" localSheetId="8" hidden="1">'Dimensión 7 - Control Interno'!$A$9:$N$19</definedName>
    <definedName name="_xlnm._FilterDatabase" localSheetId="0" hidden="1">Hoja4!$A$4:$F$36</definedName>
    <definedName name="_xlnm._FilterDatabase" localSheetId="10" hidden="1">'PAI 2025 Consolidado'!$6:$507</definedName>
    <definedName name="_xlnm._FilterDatabase" localSheetId="12" hidden="1">'PAI 2025 GPS rempl2)'!$A$3:$V$504</definedName>
    <definedName name="_xlnm._FilterDatabase" localSheetId="11" hidden="1">'Plantilla publicacion'!$T$2:$AA$502</definedName>
    <definedName name="_xlnm._FilterDatabase" localSheetId="13" hidden="1">Ranking!$A$15:$N$51</definedName>
    <definedName name="_xlnm._FilterDatabase" localSheetId="14" hidden="1">'SEGUIMIENTO PLAN DE ACCIÓN'!$A$6:$AL$6</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9">'[5]Formulacion PA'!$Y$92:$Y$104</definedName>
    <definedName name="area" localSheetId="10">[6]LISTAS!$I$4:$I$38</definedName>
    <definedName name="area" localSheetId="12">[6]LISTAS!$I$4:$I$38</definedName>
    <definedName name="area" localSheetId="11">[6]LISTAS!$I$4:$I$38</definedName>
    <definedName name="area">[7]LISTAS!$I$4:$I$38</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9">#REF!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9">[23]listas!$AC$112:$AC$142</definedName>
    <definedName name="fichas">[1]LISTAS!#REF!</definedName>
    <definedName name="FINANCIADO">#REF!</definedName>
    <definedName name="financiamiento" localSheetId="2">[24]LISTAS!$H$16:$H$26</definedName>
    <definedName name="financiamiento" localSheetId="10">[25]LISTAS!$H$16:$H$26</definedName>
    <definedName name="financiamiento" localSheetId="12">[25]LISTAS!$H$16:$H$26</definedName>
    <definedName name="financiamiento" localSheetId="11">[25]LISTAS!$H$16:$H$26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9">'[28]DE01-F12'!$E$107:$E$109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9">[1]LISTAS!#REF!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9">#REF!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9">[1]LISTAS!$AL$3:$AL$39</definedName>
    <definedName name="planes" localSheetId="2">[7]LISTAS!$AL$3:$AL$39</definedName>
    <definedName name="planes" localSheetId="10">[6]LISTAS!$AL$3:$AL$39</definedName>
    <definedName name="planes" localSheetId="12">[6]LISTAS!$AL$3:$AL$39</definedName>
    <definedName name="planes" localSheetId="11">[6]LISTAS!$AL$3:$AL$39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10">[6]LISTAS!$AK$3:$AK$22</definedName>
    <definedName name="politicas" localSheetId="12">[6]LISTAS!$AK$3:$AK$22</definedName>
    <definedName name="politicas" localSheetId="11">[6]LISTAS!$AK$3:$AK$22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pivotCaches>
    <pivotCache cacheId="39" r:id="rId6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8" i="28" l="1"/>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94" i="28"/>
  <c r="AG95" i="28"/>
  <c r="AG96" i="28"/>
  <c r="AG97" i="28"/>
  <c r="AG98" i="28"/>
  <c r="AG99" i="28"/>
  <c r="AG100" i="28"/>
  <c r="AG101" i="28"/>
  <c r="AG102" i="28"/>
  <c r="AG103" i="28"/>
  <c r="AG104" i="28"/>
  <c r="AG105" i="28"/>
  <c r="AG106" i="28"/>
  <c r="AG107" i="28"/>
  <c r="AG108" i="28"/>
  <c r="AG109" i="28"/>
  <c r="AG110" i="28"/>
  <c r="AG111" i="28"/>
  <c r="AG112" i="28"/>
  <c r="AG113" i="28"/>
  <c r="AG114" i="28"/>
  <c r="AG115" i="28"/>
  <c r="AG116" i="28"/>
  <c r="AG117" i="28"/>
  <c r="AG118" i="28"/>
  <c r="AG119" i="28"/>
  <c r="AG120" i="28"/>
  <c r="AG121" i="28"/>
  <c r="AG122" i="28"/>
  <c r="AG123" i="28"/>
  <c r="AG124" i="28"/>
  <c r="AG125" i="28"/>
  <c r="AG126" i="28"/>
  <c r="AG127" i="28"/>
  <c r="AG128" i="28"/>
  <c r="AG129" i="28"/>
  <c r="AG130" i="28"/>
  <c r="AG131" i="28"/>
  <c r="AG132" i="28"/>
  <c r="AG133" i="28"/>
  <c r="AG134" i="28"/>
  <c r="AG135" i="28"/>
  <c r="AG136" i="28"/>
  <c r="AG137" i="28"/>
  <c r="AG138" i="28"/>
  <c r="AG139" i="28"/>
  <c r="AG140" i="28"/>
  <c r="AG141" i="28"/>
  <c r="AG142" i="28"/>
  <c r="AG143" i="28"/>
  <c r="AG144" i="28"/>
  <c r="AG145" i="28"/>
  <c r="AG146" i="28"/>
  <c r="AG147" i="28"/>
  <c r="AG148" i="28"/>
  <c r="AG149" i="28"/>
  <c r="AG150" i="28"/>
  <c r="AG151" i="28"/>
  <c r="AG152" i="28"/>
  <c r="AG153" i="28"/>
  <c r="AG154" i="28"/>
  <c r="AG155" i="28"/>
  <c r="AG156" i="28"/>
  <c r="AG157" i="28"/>
  <c r="AG158" i="28"/>
  <c r="AG159" i="28"/>
  <c r="AG160" i="28"/>
  <c r="AG161" i="28"/>
  <c r="AG162" i="28"/>
  <c r="AG163" i="28"/>
  <c r="AG164" i="28"/>
  <c r="AG165" i="28"/>
  <c r="AG166" i="28"/>
  <c r="AG167" i="28"/>
  <c r="AG168" i="28"/>
  <c r="AG169" i="28"/>
  <c r="AG170" i="28"/>
  <c r="AG171" i="28"/>
  <c r="AG172" i="28"/>
  <c r="AG173" i="28"/>
  <c r="AG174" i="28"/>
  <c r="AG175" i="28"/>
  <c r="AG176" i="28"/>
  <c r="AG177" i="28"/>
  <c r="AG178" i="28"/>
  <c r="AG179" i="28"/>
  <c r="AG180" i="28"/>
  <c r="AG181" i="28"/>
  <c r="AG182" i="28"/>
  <c r="AG183" i="28"/>
  <c r="AG184" i="28"/>
  <c r="AG185" i="28"/>
  <c r="AG186" i="28"/>
  <c r="AG187" i="28"/>
  <c r="AG188" i="28"/>
  <c r="AG189" i="28"/>
  <c r="AG190" i="28"/>
  <c r="AG191" i="28"/>
  <c r="AG192" i="28"/>
  <c r="AG193" i="28"/>
  <c r="AG194" i="28"/>
  <c r="AG195" i="28"/>
  <c r="AG196" i="28"/>
  <c r="AG197" i="28"/>
  <c r="AG198" i="28"/>
  <c r="AG199" i="28"/>
  <c r="AG200" i="28"/>
  <c r="AG201" i="28"/>
  <c r="AG202" i="28"/>
  <c r="AG203" i="28"/>
  <c r="AG204" i="28"/>
  <c r="AG205" i="28"/>
  <c r="AG206" i="28"/>
  <c r="AG207" i="28"/>
  <c r="AG208" i="28"/>
  <c r="AG209" i="28"/>
  <c r="AG210" i="28"/>
  <c r="AG211" i="28"/>
  <c r="AG212" i="28"/>
  <c r="AG213" i="28"/>
  <c r="AG214" i="28"/>
  <c r="AG215" i="28"/>
  <c r="AG216" i="28"/>
  <c r="AG217" i="28"/>
  <c r="AG218" i="28"/>
  <c r="AG219" i="28"/>
  <c r="AG220" i="28"/>
  <c r="AG221" i="28"/>
  <c r="AG222" i="28"/>
  <c r="AG223" i="28"/>
  <c r="AG224" i="28"/>
  <c r="AG225" i="28"/>
  <c r="AG226" i="28"/>
  <c r="AG227" i="28"/>
  <c r="AG228" i="28"/>
  <c r="AG229" i="28"/>
  <c r="AG230" i="28"/>
  <c r="AG231" i="28"/>
  <c r="AG232" i="28"/>
  <c r="AG233" i="28"/>
  <c r="AG234" i="28"/>
  <c r="AG235" i="28"/>
  <c r="AG236" i="28"/>
  <c r="AG237" i="28"/>
  <c r="AG238" i="28"/>
  <c r="AG239" i="28"/>
  <c r="AG240" i="28"/>
  <c r="AG241" i="28"/>
  <c r="AG242" i="28"/>
  <c r="AG243" i="28"/>
  <c r="AG244" i="28"/>
  <c r="AG245" i="28"/>
  <c r="AG246" i="28"/>
  <c r="AG247" i="28"/>
  <c r="AG248" i="28"/>
  <c r="AG249" i="28"/>
  <c r="AG250" i="28"/>
  <c r="AG251" i="28"/>
  <c r="AG252" i="28"/>
  <c r="AG253" i="28"/>
  <c r="AG254" i="28"/>
  <c r="AG255" i="28"/>
  <c r="AG256" i="28"/>
  <c r="AG257" i="28"/>
  <c r="AG258" i="28"/>
  <c r="AG259" i="28"/>
  <c r="AG260" i="28"/>
  <c r="AG261" i="28"/>
  <c r="AG262" i="28"/>
  <c r="AG263" i="28"/>
  <c r="AG264" i="28"/>
  <c r="AG265" i="28"/>
  <c r="AG266" i="28"/>
  <c r="AG267" i="28"/>
  <c r="AG268" i="28"/>
  <c r="AG269" i="28"/>
  <c r="AG270" i="28"/>
  <c r="AG271" i="28"/>
  <c r="AG272" i="28"/>
  <c r="AG273" i="28"/>
  <c r="AG274" i="28"/>
  <c r="AG275" i="28"/>
  <c r="AG276" i="28"/>
  <c r="AG277" i="28"/>
  <c r="AG278" i="28"/>
  <c r="AG279" i="28"/>
  <c r="AG280" i="28"/>
  <c r="AG281" i="28"/>
  <c r="AG282" i="28"/>
  <c r="AG283" i="28"/>
  <c r="AG284" i="28"/>
  <c r="AG285" i="28"/>
  <c r="AG286" i="28"/>
  <c r="AG287" i="28"/>
  <c r="AG288" i="28"/>
  <c r="AG289" i="28"/>
  <c r="AG290" i="28"/>
  <c r="AG291" i="28"/>
  <c r="AG292" i="28"/>
  <c r="AG293" i="28"/>
  <c r="AG294" i="28"/>
  <c r="AG295" i="28"/>
  <c r="AG296" i="28"/>
  <c r="AG297" i="28"/>
  <c r="AG298" i="28"/>
  <c r="AG299" i="28"/>
  <c r="AG300" i="28"/>
  <c r="AG301" i="28"/>
  <c r="AG302" i="28"/>
  <c r="AG303" i="28"/>
  <c r="AG304" i="28"/>
  <c r="AG305" i="28"/>
  <c r="AG306" i="28"/>
  <c r="AG307" i="28"/>
  <c r="AG308" i="28"/>
  <c r="AG309" i="28"/>
  <c r="AG310" i="28"/>
  <c r="AG311" i="28"/>
  <c r="AG312" i="28"/>
  <c r="AG313" i="28"/>
  <c r="AG314" i="28"/>
  <c r="AG315" i="28"/>
  <c r="AG316" i="28"/>
  <c r="AG317" i="28"/>
  <c r="AG318" i="28"/>
  <c r="AG319" i="28"/>
  <c r="AG320" i="28"/>
  <c r="AG321" i="28"/>
  <c r="AG322" i="28"/>
  <c r="AG323" i="28"/>
  <c r="AG324" i="28"/>
  <c r="AG325" i="28"/>
  <c r="AG326" i="28"/>
  <c r="AG327" i="28"/>
  <c r="AG328" i="28"/>
  <c r="AG329" i="28"/>
  <c r="AG330" i="28"/>
  <c r="AG331" i="28"/>
  <c r="AG332" i="28"/>
  <c r="AG333" i="28"/>
  <c r="AG334" i="28"/>
  <c r="AG335" i="28"/>
  <c r="AG336" i="28"/>
  <c r="AG337" i="28"/>
  <c r="AG338" i="28"/>
  <c r="AG339" i="28"/>
  <c r="AG340" i="28"/>
  <c r="AG341" i="28"/>
  <c r="AG342" i="28"/>
  <c r="AG343" i="28"/>
  <c r="AG344" i="28"/>
  <c r="AG345" i="28"/>
  <c r="AG346" i="28"/>
  <c r="AG347" i="28"/>
  <c r="AG348" i="28"/>
  <c r="AG349" i="28"/>
  <c r="AG350" i="28"/>
  <c r="AG351" i="28"/>
  <c r="AG352" i="28"/>
  <c r="AG353" i="28"/>
  <c r="AG354" i="28"/>
  <c r="AG355" i="28"/>
  <c r="AG356" i="28"/>
  <c r="AG357" i="28"/>
  <c r="AG358" i="28"/>
  <c r="AG359" i="28"/>
  <c r="AG360" i="28"/>
  <c r="AG361" i="28"/>
  <c r="AG362" i="28"/>
  <c r="AG363" i="28"/>
  <c r="AG364" i="28"/>
  <c r="AG365" i="28"/>
  <c r="AG366" i="28"/>
  <c r="AG367" i="28"/>
  <c r="AG368" i="28"/>
  <c r="AG369" i="28"/>
  <c r="AG370" i="28"/>
  <c r="AG371" i="28"/>
  <c r="AG372" i="28"/>
  <c r="AG373" i="28"/>
  <c r="AG374" i="28"/>
  <c r="AG375" i="28"/>
  <c r="AG376" i="28"/>
  <c r="AG377" i="28"/>
  <c r="AG378" i="28"/>
  <c r="AG379" i="28"/>
  <c r="AG380" i="28"/>
  <c r="AG381" i="28"/>
  <c r="AG382" i="28"/>
  <c r="AG383" i="28"/>
  <c r="AG384" i="28"/>
  <c r="AG385" i="28"/>
  <c r="AG386" i="28"/>
  <c r="AG387" i="28"/>
  <c r="AG388" i="28"/>
  <c r="AG389" i="28"/>
  <c r="AG390" i="28"/>
  <c r="AG391" i="28"/>
  <c r="AG392" i="28"/>
  <c r="AG393" i="28"/>
  <c r="AG394" i="28"/>
  <c r="AG395" i="28"/>
  <c r="AG396" i="28"/>
  <c r="AG397" i="28"/>
  <c r="AG398" i="28"/>
  <c r="AG399" i="28"/>
  <c r="AG400" i="28"/>
  <c r="AG401" i="28"/>
  <c r="AG402" i="28"/>
  <c r="AG403" i="28"/>
  <c r="AG404" i="28"/>
  <c r="AG405" i="28"/>
  <c r="AG406" i="28"/>
  <c r="AG407" i="28"/>
  <c r="AG408" i="28"/>
  <c r="AG409" i="28"/>
  <c r="AG410" i="28"/>
  <c r="AG411" i="28"/>
  <c r="AG412" i="28"/>
  <c r="AG413" i="28"/>
  <c r="AG414" i="28"/>
  <c r="AG415" i="28"/>
  <c r="AG416" i="28"/>
  <c r="AG417" i="28"/>
  <c r="AG418" i="28"/>
  <c r="AG419" i="28"/>
  <c r="AG420" i="28"/>
  <c r="AG421" i="28"/>
  <c r="AG422" i="28"/>
  <c r="AG423" i="28"/>
  <c r="AG424" i="28"/>
  <c r="AG425" i="28"/>
  <c r="AG426" i="28"/>
  <c r="AG427" i="28"/>
  <c r="AG428" i="28"/>
  <c r="AG429" i="28"/>
  <c r="AG430" i="28"/>
  <c r="AG431" i="28"/>
  <c r="AG432" i="28"/>
  <c r="AG433" i="28"/>
  <c r="AG434" i="28"/>
  <c r="AG435" i="28"/>
  <c r="AG436" i="28"/>
  <c r="AG437" i="28"/>
  <c r="AG438" i="28"/>
  <c r="AG439" i="28"/>
  <c r="AG440" i="28"/>
  <c r="AG441" i="28"/>
  <c r="AG442" i="28"/>
  <c r="AG443" i="28"/>
  <c r="AG444" i="28"/>
  <c r="AG445" i="28"/>
  <c r="AG446" i="28"/>
  <c r="AG447" i="28"/>
  <c r="AG448" i="28"/>
  <c r="AG449" i="28"/>
  <c r="AG450" i="28"/>
  <c r="AG451" i="28"/>
  <c r="AG452" i="28"/>
  <c r="AG453" i="28"/>
  <c r="AG454" i="28"/>
  <c r="AG455" i="28"/>
  <c r="AG456" i="28"/>
  <c r="AG457" i="28"/>
  <c r="AG458" i="28"/>
  <c r="AG459" i="28"/>
  <c r="AG460" i="28"/>
  <c r="AG461" i="28"/>
  <c r="AG462" i="28"/>
  <c r="AG463" i="28"/>
  <c r="AG464" i="28"/>
  <c r="AG465" i="28"/>
  <c r="AG466" i="28"/>
  <c r="AG467" i="28"/>
  <c r="AG468" i="28"/>
  <c r="AG469" i="28"/>
  <c r="AG470" i="28"/>
  <c r="AG471" i="28"/>
  <c r="AG472" i="28"/>
  <c r="AG473" i="28"/>
  <c r="AG474" i="28"/>
  <c r="AG475" i="28"/>
  <c r="AG476" i="28"/>
  <c r="AG477" i="28"/>
  <c r="AG478" i="28"/>
  <c r="AG479" i="28"/>
  <c r="AG480" i="28"/>
  <c r="AG481" i="28"/>
  <c r="AG482" i="28"/>
  <c r="AG483" i="28"/>
  <c r="AG484" i="28"/>
  <c r="AG485" i="28"/>
  <c r="AG486" i="28"/>
  <c r="AG487" i="28"/>
  <c r="AG488" i="28"/>
  <c r="AG489" i="28"/>
  <c r="AG490" i="28"/>
  <c r="AG491" i="28"/>
  <c r="AG492" i="28"/>
  <c r="AG493" i="28"/>
  <c r="AG7" i="28"/>
  <c r="Q5" i="17"/>
  <c r="Q5" i="16"/>
  <c r="Q5" i="15"/>
  <c r="Q5" i="14"/>
  <c r="Q5" i="19"/>
  <c r="Q5" i="7"/>
  <c r="Q5" i="18"/>
  <c r="AL7" i="28" l="1"/>
  <c r="AL8" i="28"/>
  <c r="AL9" i="28"/>
  <c r="AL10" i="28"/>
  <c r="AL11" i="28"/>
  <c r="AL12" i="28"/>
  <c r="AL13" i="28"/>
  <c r="AL14" i="28"/>
  <c r="AL15" i="28"/>
  <c r="AL16" i="28"/>
  <c r="AL17" i="28"/>
  <c r="AL18" i="28"/>
  <c r="AL19" i="28"/>
  <c r="AL20" i="28"/>
  <c r="AL21" i="28"/>
  <c r="AL22" i="28"/>
  <c r="AL23" i="28"/>
  <c r="AL24" i="28"/>
  <c r="AL25" i="28"/>
  <c r="AL26" i="28"/>
  <c r="AL27" i="28"/>
  <c r="AL28" i="28"/>
  <c r="AL29" i="28"/>
  <c r="AL30" i="28"/>
  <c r="AL31" i="28"/>
  <c r="AL32" i="28"/>
  <c r="AL33" i="28"/>
  <c r="AL34" i="28"/>
  <c r="AL35" i="28"/>
  <c r="AL36" i="28"/>
  <c r="AL37" i="28"/>
  <c r="AL38" i="28"/>
  <c r="AL39" i="28"/>
  <c r="AL40" i="28"/>
  <c r="AL41" i="28"/>
  <c r="AL42" i="28"/>
  <c r="AL43" i="28"/>
  <c r="AL44" i="28"/>
  <c r="AL45" i="28"/>
  <c r="AL46" i="28"/>
  <c r="AL47" i="28"/>
  <c r="AL48" i="28"/>
  <c r="AL49" i="28"/>
  <c r="AL50" i="28"/>
  <c r="AL51" i="28"/>
  <c r="AL52" i="28"/>
  <c r="AL53" i="28"/>
  <c r="AL54" i="28"/>
  <c r="AL55" i="28"/>
  <c r="AL56" i="28"/>
  <c r="AL57" i="28"/>
  <c r="AL58" i="28"/>
  <c r="AL59" i="28"/>
  <c r="AL60" i="28"/>
  <c r="AL61" i="28"/>
  <c r="AL62" i="28"/>
  <c r="AL63" i="28"/>
  <c r="AL64" i="28"/>
  <c r="AL65" i="28"/>
  <c r="AL66" i="28"/>
  <c r="AL67" i="28"/>
  <c r="AL68" i="28"/>
  <c r="AL69" i="28"/>
  <c r="AL70" i="28"/>
  <c r="AL71" i="28"/>
  <c r="AL72" i="28"/>
  <c r="AL73" i="28"/>
  <c r="AL74" i="28"/>
  <c r="AL75" i="28"/>
  <c r="AL76" i="28"/>
  <c r="AL77" i="28"/>
  <c r="AL78" i="28"/>
  <c r="AL79" i="28"/>
  <c r="AL80" i="28"/>
  <c r="AL81" i="28"/>
  <c r="AL82" i="28"/>
  <c r="AL83" i="28"/>
  <c r="AL84" i="28"/>
  <c r="AL85" i="28"/>
  <c r="AL86" i="28"/>
  <c r="AL87" i="28"/>
  <c r="AL88" i="28"/>
  <c r="AL89" i="28"/>
  <c r="AL90" i="28"/>
  <c r="AL91" i="28"/>
  <c r="AL92" i="28"/>
  <c r="AL93" i="28"/>
  <c r="AL94" i="28"/>
  <c r="AL95" i="28"/>
  <c r="AL96" i="28"/>
  <c r="AL97" i="28"/>
  <c r="AL98" i="28"/>
  <c r="AL99" i="28"/>
  <c r="AL100" i="28"/>
  <c r="AL101" i="28"/>
  <c r="AL102" i="28"/>
  <c r="AL103" i="28"/>
  <c r="AL104" i="28"/>
  <c r="AL105" i="28"/>
  <c r="AL106" i="28"/>
  <c r="AL107" i="28"/>
  <c r="AL108" i="28"/>
  <c r="AL109" i="28"/>
  <c r="AL110" i="28"/>
  <c r="AL111" i="28"/>
  <c r="AL112" i="28"/>
  <c r="AL113" i="28"/>
  <c r="AL114" i="28"/>
  <c r="AL115" i="28"/>
  <c r="AL116" i="28"/>
  <c r="AL117" i="28"/>
  <c r="AL118" i="28"/>
  <c r="AL119" i="28"/>
  <c r="AL120" i="28"/>
  <c r="AL121" i="28"/>
  <c r="AL122" i="28"/>
  <c r="AL123" i="28"/>
  <c r="AL124" i="28"/>
  <c r="AL125" i="28"/>
  <c r="AL126" i="28"/>
  <c r="AL127" i="28"/>
  <c r="AL128" i="28"/>
  <c r="AL129" i="28"/>
  <c r="AL130" i="28"/>
  <c r="AL131" i="28"/>
  <c r="AL132" i="28"/>
  <c r="AL133" i="28"/>
  <c r="AL134" i="28"/>
  <c r="AL135" i="28"/>
  <c r="AL136" i="28"/>
  <c r="AL137" i="28"/>
  <c r="AL138" i="28"/>
  <c r="AL139" i="28"/>
  <c r="AL140" i="28"/>
  <c r="AL141" i="28"/>
  <c r="AL142" i="28"/>
  <c r="AL143" i="28"/>
  <c r="AL144" i="28"/>
  <c r="AL145" i="28"/>
  <c r="AL146" i="28"/>
  <c r="AL147" i="28"/>
  <c r="AL148" i="28"/>
  <c r="AL149" i="28"/>
  <c r="AL150" i="28"/>
  <c r="AL151" i="28"/>
  <c r="AL152" i="28"/>
  <c r="AL153" i="28"/>
  <c r="AL154" i="28"/>
  <c r="AL155" i="28"/>
  <c r="AL156" i="28"/>
  <c r="AL157" i="28"/>
  <c r="AL158" i="28"/>
  <c r="AL159" i="28"/>
  <c r="AL160" i="28"/>
  <c r="AL161" i="28"/>
  <c r="AL162" i="28"/>
  <c r="AL163" i="28"/>
  <c r="AL164" i="28"/>
  <c r="AL165" i="28"/>
  <c r="AL166" i="28"/>
  <c r="AL167" i="28"/>
  <c r="AL168" i="28"/>
  <c r="AL169" i="28"/>
  <c r="AL170" i="28"/>
  <c r="AL171" i="28"/>
  <c r="AL172" i="28"/>
  <c r="AL173" i="28"/>
  <c r="AL174" i="28"/>
  <c r="AL175" i="28"/>
  <c r="AL176" i="28"/>
  <c r="AL177" i="28"/>
  <c r="AL178" i="28"/>
  <c r="AL179" i="28"/>
  <c r="AL180" i="28"/>
  <c r="AL181" i="28"/>
  <c r="AL182" i="28"/>
  <c r="AL183" i="28"/>
  <c r="AL184" i="28"/>
  <c r="AL185" i="28"/>
  <c r="AL186" i="28"/>
  <c r="AL187" i="28"/>
  <c r="AL188" i="28"/>
  <c r="AL189" i="28"/>
  <c r="AL190" i="28"/>
  <c r="AL191" i="28"/>
  <c r="AL192" i="28"/>
  <c r="AL193" i="28"/>
  <c r="AL194" i="28"/>
  <c r="AL195" i="28"/>
  <c r="AL196" i="28"/>
  <c r="AL197" i="28"/>
  <c r="AL198" i="28"/>
  <c r="AL199" i="28"/>
  <c r="AL200" i="28"/>
  <c r="AL201" i="28"/>
  <c r="AL202" i="28"/>
  <c r="AL203" i="28"/>
  <c r="AL204" i="28"/>
  <c r="AL205" i="28"/>
  <c r="AL206" i="28"/>
  <c r="AL207" i="28"/>
  <c r="AL208" i="28"/>
  <c r="AL209" i="28"/>
  <c r="AL210" i="28"/>
  <c r="AL211" i="28"/>
  <c r="AL212" i="28"/>
  <c r="AL213" i="28"/>
  <c r="AL214" i="28"/>
  <c r="AL215" i="28"/>
  <c r="AL216" i="28"/>
  <c r="AL217" i="28"/>
  <c r="AL218" i="28"/>
  <c r="AL219" i="28"/>
  <c r="AL220" i="28"/>
  <c r="AL221" i="28"/>
  <c r="AL222" i="28"/>
  <c r="AL223" i="28"/>
  <c r="AL224" i="28"/>
  <c r="AL225" i="28"/>
  <c r="AL226" i="28"/>
  <c r="AL227" i="28"/>
  <c r="AL228" i="28"/>
  <c r="AL229" i="28"/>
  <c r="AL230" i="28"/>
  <c r="AL231" i="28"/>
  <c r="AL232" i="28"/>
  <c r="AL233" i="28"/>
  <c r="AL234" i="28"/>
  <c r="AL235" i="28"/>
  <c r="AL236" i="28"/>
  <c r="AL237" i="28"/>
  <c r="AL238" i="28"/>
  <c r="AL239" i="28"/>
  <c r="AL240" i="28"/>
  <c r="AL241" i="28"/>
  <c r="AL242" i="28"/>
  <c r="AL243" i="28"/>
  <c r="AL244" i="28"/>
  <c r="AL245" i="28"/>
  <c r="AL246" i="28"/>
  <c r="AL247" i="28"/>
  <c r="AL248" i="28"/>
  <c r="AL249" i="28"/>
  <c r="AL250" i="28"/>
  <c r="AL251" i="28"/>
  <c r="AL252" i="28"/>
  <c r="AL253" i="28"/>
  <c r="AL254" i="28"/>
  <c r="AL255" i="28"/>
  <c r="AL256" i="28"/>
  <c r="AL257" i="28"/>
  <c r="AL258" i="28"/>
  <c r="AL259" i="28"/>
  <c r="AL260" i="28"/>
  <c r="AL261" i="28"/>
  <c r="AL262" i="28"/>
  <c r="AL263" i="28"/>
  <c r="AL264" i="28"/>
  <c r="AL265" i="28"/>
  <c r="AL266" i="28"/>
  <c r="AL267" i="28"/>
  <c r="AL268" i="28"/>
  <c r="AL269" i="28"/>
  <c r="AL270" i="28"/>
  <c r="AL271" i="28"/>
  <c r="AL272" i="28"/>
  <c r="AL273" i="28"/>
  <c r="AL274" i="28"/>
  <c r="AL275" i="28"/>
  <c r="AL276" i="28"/>
  <c r="AL277" i="28"/>
  <c r="AL278" i="28"/>
  <c r="AL279" i="28"/>
  <c r="AL280" i="28"/>
  <c r="AL281" i="28"/>
  <c r="AL282" i="28"/>
  <c r="AL283" i="28"/>
  <c r="AL284" i="28"/>
  <c r="AL285" i="28"/>
  <c r="AL286" i="28"/>
  <c r="AL287" i="28"/>
  <c r="AL288" i="28"/>
  <c r="AL289" i="28"/>
  <c r="AL290" i="28"/>
  <c r="AL291" i="28"/>
  <c r="AL292" i="28"/>
  <c r="AL293" i="28"/>
  <c r="AL294" i="28"/>
  <c r="AL295" i="28"/>
  <c r="AL296" i="28"/>
  <c r="AL297" i="28"/>
  <c r="AL298" i="28"/>
  <c r="AL299" i="28"/>
  <c r="AL300" i="28"/>
  <c r="AL301" i="28"/>
  <c r="AL302" i="28"/>
  <c r="AL303" i="28"/>
  <c r="AL304" i="28"/>
  <c r="AL305" i="28"/>
  <c r="AL306" i="28"/>
  <c r="AL307" i="28"/>
  <c r="AL308" i="28"/>
  <c r="AL309" i="28"/>
  <c r="AL310" i="28"/>
  <c r="AL311" i="28"/>
  <c r="AL312" i="28"/>
  <c r="AL313" i="28"/>
  <c r="AL314" i="28"/>
  <c r="AL315" i="28"/>
  <c r="AL316" i="28"/>
  <c r="AL317" i="28"/>
  <c r="AL318" i="28"/>
  <c r="AL319" i="28"/>
  <c r="AL320" i="28"/>
  <c r="AL321" i="28"/>
  <c r="AL322" i="28"/>
  <c r="AL323" i="28"/>
  <c r="AL324" i="28"/>
  <c r="AL325" i="28"/>
  <c r="AL326" i="28"/>
  <c r="AL327" i="28"/>
  <c r="AL328" i="28"/>
  <c r="AL329" i="28"/>
  <c r="AL330" i="28"/>
  <c r="AL331" i="28"/>
  <c r="AL332" i="28"/>
  <c r="AL333" i="28"/>
  <c r="AL334" i="28"/>
  <c r="AL335" i="28"/>
  <c r="AL336" i="28"/>
  <c r="AL337" i="28"/>
  <c r="AL338" i="28"/>
  <c r="AL339" i="28"/>
  <c r="AL340" i="28"/>
  <c r="AL341" i="28"/>
  <c r="AL342" i="28"/>
  <c r="AL343" i="28"/>
  <c r="AL344" i="28"/>
  <c r="AL345" i="28"/>
  <c r="AL346" i="28"/>
  <c r="AL347" i="28"/>
  <c r="AL348" i="28"/>
  <c r="AL349" i="28"/>
  <c r="AL350" i="28"/>
  <c r="AL351" i="28"/>
  <c r="AL352" i="28"/>
  <c r="AL353" i="28"/>
  <c r="AL354" i="28"/>
  <c r="AL355" i="28"/>
  <c r="AL356" i="28"/>
  <c r="AL357" i="28"/>
  <c r="AL358" i="28"/>
  <c r="AL359" i="28"/>
  <c r="AL360" i="28"/>
  <c r="AL361" i="28"/>
  <c r="AL362" i="28"/>
  <c r="AL363" i="28"/>
  <c r="AL364" i="28"/>
  <c r="AL365" i="28"/>
  <c r="AL366" i="28"/>
  <c r="AL367" i="28"/>
  <c r="AL368" i="28"/>
  <c r="AL369" i="28"/>
  <c r="AL370" i="28"/>
  <c r="AL371" i="28"/>
  <c r="AL372" i="28"/>
  <c r="AL373" i="28"/>
  <c r="AL374" i="28"/>
  <c r="AL375" i="28"/>
  <c r="AL376" i="28"/>
  <c r="AL377" i="28"/>
  <c r="AL378" i="28"/>
  <c r="AL379" i="28"/>
  <c r="AL380" i="28"/>
  <c r="AL381" i="28"/>
  <c r="AL382" i="28"/>
  <c r="AL383" i="28"/>
  <c r="AL384" i="28"/>
  <c r="AL385" i="28"/>
  <c r="AL386" i="28"/>
  <c r="AL387" i="28"/>
  <c r="AL388" i="28"/>
  <c r="AL389" i="28"/>
  <c r="AL390" i="28"/>
  <c r="AL391" i="28"/>
  <c r="AL392" i="28"/>
  <c r="AL393" i="28"/>
  <c r="AL394" i="28"/>
  <c r="AL395" i="28"/>
  <c r="AL396" i="28"/>
  <c r="AL397" i="28"/>
  <c r="AL398" i="28"/>
  <c r="AL399" i="28"/>
  <c r="AL400" i="28"/>
  <c r="AL401" i="28"/>
  <c r="AL402" i="28"/>
  <c r="AL403" i="28"/>
  <c r="AL404" i="28"/>
  <c r="AL405" i="28"/>
  <c r="AL406" i="28"/>
  <c r="AL407" i="28"/>
  <c r="AL408" i="28"/>
  <c r="AL409" i="28"/>
  <c r="AL410" i="28"/>
  <c r="AL411" i="28"/>
  <c r="AL412" i="28"/>
  <c r="AL413" i="28"/>
  <c r="AL414" i="28"/>
  <c r="AL415" i="28"/>
  <c r="AL416" i="28"/>
  <c r="AL417" i="28"/>
  <c r="AL418" i="28"/>
  <c r="AL419" i="28"/>
  <c r="AL420" i="28"/>
  <c r="AL421" i="28"/>
  <c r="AL422" i="28"/>
  <c r="AL423" i="28"/>
  <c r="AL424" i="28"/>
  <c r="AL425" i="28"/>
  <c r="AL426" i="28"/>
  <c r="AL427" i="28"/>
  <c r="AL428" i="28"/>
  <c r="AL429" i="28"/>
  <c r="AL430" i="28"/>
  <c r="AL431" i="28"/>
  <c r="AL432" i="28"/>
  <c r="AL433" i="28"/>
  <c r="AL434" i="28"/>
  <c r="AL435" i="28"/>
  <c r="AL436" i="28"/>
  <c r="AL437" i="28"/>
  <c r="AL438" i="28"/>
  <c r="AL439" i="28"/>
  <c r="AL440" i="28"/>
  <c r="AL441" i="28"/>
  <c r="AL442" i="28"/>
  <c r="AL443" i="28"/>
  <c r="AL444" i="28"/>
  <c r="AL445" i="28"/>
  <c r="AL446" i="28"/>
  <c r="AL447" i="28"/>
  <c r="AL448" i="28"/>
  <c r="AL449" i="28"/>
  <c r="AL450" i="28"/>
  <c r="AL451" i="28"/>
  <c r="AL452" i="28"/>
  <c r="AL453" i="28"/>
  <c r="AL454" i="28"/>
  <c r="AL455" i="28"/>
  <c r="AL456" i="28"/>
  <c r="AL457" i="28"/>
  <c r="AL458" i="28"/>
  <c r="AL459" i="28"/>
  <c r="AL460" i="28"/>
  <c r="AL461" i="28"/>
  <c r="AL462" i="28"/>
  <c r="AL463" i="28"/>
  <c r="AL464" i="28"/>
  <c r="AL465" i="28"/>
  <c r="AL466" i="28"/>
  <c r="AL467" i="28"/>
  <c r="AL468" i="28"/>
  <c r="AL469" i="28"/>
  <c r="AL470" i="28"/>
  <c r="AL471" i="28"/>
  <c r="AL472" i="28"/>
  <c r="AL473" i="28"/>
  <c r="AL474" i="28"/>
  <c r="AL475" i="28"/>
  <c r="AL476" i="28"/>
  <c r="AL477" i="28"/>
  <c r="AL478" i="28"/>
  <c r="AL479" i="28"/>
  <c r="AL480" i="28"/>
  <c r="AL481" i="28"/>
  <c r="AL482" i="28"/>
  <c r="AL483" i="28"/>
  <c r="AL484" i="28"/>
  <c r="AL485" i="28"/>
  <c r="AL486" i="28"/>
  <c r="AL487" i="28"/>
  <c r="AL488" i="28"/>
  <c r="AL489" i="28"/>
  <c r="AL490" i="28"/>
  <c r="AL491" i="28"/>
  <c r="AL492" i="28"/>
  <c r="AL493" i="28"/>
  <c r="AL494" i="28"/>
  <c r="AL6" i="28"/>
  <c r="X495" i="28"/>
  <c r="AI494" i="28"/>
  <c r="AI493" i="28"/>
  <c r="AI492" i="28"/>
  <c r="AI491" i="28"/>
  <c r="AI490" i="28"/>
  <c r="AI489" i="28"/>
  <c r="AI488" i="28"/>
  <c r="AI487" i="28"/>
  <c r="AI486" i="28"/>
  <c r="AI485" i="28"/>
  <c r="AI484" i="28"/>
  <c r="AI483" i="28"/>
  <c r="AI482" i="28"/>
  <c r="AI481" i="28"/>
  <c r="AI480" i="28"/>
  <c r="AI479" i="28"/>
  <c r="AI478" i="28"/>
  <c r="AI477" i="28"/>
  <c r="AI476" i="28"/>
  <c r="AI475" i="28"/>
  <c r="AI474" i="28"/>
  <c r="AI473" i="28"/>
  <c r="AI472" i="28"/>
  <c r="AI471" i="28"/>
  <c r="AI470" i="28"/>
  <c r="AI469" i="28"/>
  <c r="AI468" i="28"/>
  <c r="AI467" i="28"/>
  <c r="AI466" i="28"/>
  <c r="AI465" i="28"/>
  <c r="AI464" i="28"/>
  <c r="AI463" i="28"/>
  <c r="AI462" i="28"/>
  <c r="AI461" i="28"/>
  <c r="AI460" i="28"/>
  <c r="AI459" i="28"/>
  <c r="AI458" i="28"/>
  <c r="AI457" i="28"/>
  <c r="AI456" i="28"/>
  <c r="AI455" i="28"/>
  <c r="AI454" i="28"/>
  <c r="AI453" i="28"/>
  <c r="AI452" i="28"/>
  <c r="AI451" i="28"/>
  <c r="AI450" i="28"/>
  <c r="AI449" i="28"/>
  <c r="AI448" i="28"/>
  <c r="AI447" i="28"/>
  <c r="AI446" i="28"/>
  <c r="AI445" i="28"/>
  <c r="AI444" i="28"/>
  <c r="AI443" i="28"/>
  <c r="AI442" i="28"/>
  <c r="AI441" i="28"/>
  <c r="AI440" i="28"/>
  <c r="AI439" i="28"/>
  <c r="AI438" i="28"/>
  <c r="AI437" i="28"/>
  <c r="AI436" i="28"/>
  <c r="AI435" i="28"/>
  <c r="AI434" i="28"/>
  <c r="AI433" i="28"/>
  <c r="AI432" i="28"/>
  <c r="AI431" i="28"/>
  <c r="AI430" i="28"/>
  <c r="AI429" i="28"/>
  <c r="AI428" i="28"/>
  <c r="AI427" i="28"/>
  <c r="AI426" i="28"/>
  <c r="AI425" i="28"/>
  <c r="AI424" i="28"/>
  <c r="AI423" i="28"/>
  <c r="AI422" i="28"/>
  <c r="AI421" i="28"/>
  <c r="AI420" i="28"/>
  <c r="AI419" i="28"/>
  <c r="AI418" i="28"/>
  <c r="AI417" i="28"/>
  <c r="AI416" i="28"/>
  <c r="AI415" i="28"/>
  <c r="AI414" i="28"/>
  <c r="AI413" i="28"/>
  <c r="AI412" i="28"/>
  <c r="AI411" i="28"/>
  <c r="AI410" i="28"/>
  <c r="AI409" i="28"/>
  <c r="AI408" i="28"/>
  <c r="AI407" i="28"/>
  <c r="AI406" i="28"/>
  <c r="AI405" i="28"/>
  <c r="AI404" i="28"/>
  <c r="AI403" i="28"/>
  <c r="AI402" i="28"/>
  <c r="AI401" i="28"/>
  <c r="AI400" i="28"/>
  <c r="AI399" i="28"/>
  <c r="AI398" i="28"/>
  <c r="AI397" i="28"/>
  <c r="AI396" i="28"/>
  <c r="AI395" i="28"/>
  <c r="AI394" i="28"/>
  <c r="AI393" i="28"/>
  <c r="AI392" i="28"/>
  <c r="AI391" i="28"/>
  <c r="AI390" i="28"/>
  <c r="AI389" i="28"/>
  <c r="AI388" i="28"/>
  <c r="AI387" i="28"/>
  <c r="AI386" i="28"/>
  <c r="AI385" i="28"/>
  <c r="AI384" i="28"/>
  <c r="AI383" i="28"/>
  <c r="AI382" i="28"/>
  <c r="AI381" i="28"/>
  <c r="AI380" i="28"/>
  <c r="AI379" i="28"/>
  <c r="AI378" i="28"/>
  <c r="AI377" i="28"/>
  <c r="AI376" i="28"/>
  <c r="AI375" i="28"/>
  <c r="AI374" i="28"/>
  <c r="AI373" i="28"/>
  <c r="AI372" i="28"/>
  <c r="AI371" i="28"/>
  <c r="AI370" i="28"/>
  <c r="AI369" i="28"/>
  <c r="AI368" i="28"/>
  <c r="AI367" i="28"/>
  <c r="AI366" i="28"/>
  <c r="AI365" i="28"/>
  <c r="AI364" i="28"/>
  <c r="AI363" i="28"/>
  <c r="AI362" i="28"/>
  <c r="AI361" i="28"/>
  <c r="AI360" i="28"/>
  <c r="AI359" i="28"/>
  <c r="AI358" i="28"/>
  <c r="AI357" i="28"/>
  <c r="AI356" i="28"/>
  <c r="AI355" i="28"/>
  <c r="AI354" i="28"/>
  <c r="AI353" i="28"/>
  <c r="AI352" i="28"/>
  <c r="AI351" i="28"/>
  <c r="AI350" i="28"/>
  <c r="AI349" i="28"/>
  <c r="AI348" i="28"/>
  <c r="AI347" i="28"/>
  <c r="AI346" i="28"/>
  <c r="AI345" i="28"/>
  <c r="AI344" i="28"/>
  <c r="AI343" i="28"/>
  <c r="AI342" i="28"/>
  <c r="AI341" i="28"/>
  <c r="AI340" i="28"/>
  <c r="AI339" i="28"/>
  <c r="AI338" i="28"/>
  <c r="AI337" i="28"/>
  <c r="AI336" i="28"/>
  <c r="AI335" i="28"/>
  <c r="AI334" i="28"/>
  <c r="AI333" i="28"/>
  <c r="AI332" i="28"/>
  <c r="AI331" i="28"/>
  <c r="AI330" i="28"/>
  <c r="AI329" i="28"/>
  <c r="AI328" i="28"/>
  <c r="AI327" i="28"/>
  <c r="AI326" i="28"/>
  <c r="AI325" i="28"/>
  <c r="AI324" i="28"/>
  <c r="AI323" i="28"/>
  <c r="AI322" i="28"/>
  <c r="AI321" i="28"/>
  <c r="AI320" i="28"/>
  <c r="AI319" i="28"/>
  <c r="AI318" i="28"/>
  <c r="AI317" i="28"/>
  <c r="AI316" i="28"/>
  <c r="AI315" i="28"/>
  <c r="AI314" i="28"/>
  <c r="AI313" i="28"/>
  <c r="AI312" i="28"/>
  <c r="AI311" i="28"/>
  <c r="AI310" i="28"/>
  <c r="AI309" i="28"/>
  <c r="AI308" i="28"/>
  <c r="AI307" i="28"/>
  <c r="AI306" i="28"/>
  <c r="AI305" i="28"/>
  <c r="AI304" i="28"/>
  <c r="AI303" i="28"/>
  <c r="AI302" i="28"/>
  <c r="AI301" i="28"/>
  <c r="AI300" i="28"/>
  <c r="AI299" i="28"/>
  <c r="AI298" i="28"/>
  <c r="AI297" i="28"/>
  <c r="AI296" i="28"/>
  <c r="AI295" i="28"/>
  <c r="AI294" i="28"/>
  <c r="AI293" i="28"/>
  <c r="AI292" i="28"/>
  <c r="AI291" i="28"/>
  <c r="AI290" i="28"/>
  <c r="AI289" i="28"/>
  <c r="AI288" i="28"/>
  <c r="AI287" i="28"/>
  <c r="AI286" i="28"/>
  <c r="AI285" i="28"/>
  <c r="AI284" i="28"/>
  <c r="AI283" i="28"/>
  <c r="AI282" i="28"/>
  <c r="AI281" i="28"/>
  <c r="AI280" i="28"/>
  <c r="AI279" i="28"/>
  <c r="AI278" i="28"/>
  <c r="AI277" i="28"/>
  <c r="AI276" i="28"/>
  <c r="AI275" i="28"/>
  <c r="AI274" i="28"/>
  <c r="AI273" i="28"/>
  <c r="AI272" i="28"/>
  <c r="AI271" i="28"/>
  <c r="AI270" i="28"/>
  <c r="AI269" i="28"/>
  <c r="AI268" i="28"/>
  <c r="AI267" i="28"/>
  <c r="AI266" i="28"/>
  <c r="AI265" i="28"/>
  <c r="AI264" i="28"/>
  <c r="AI263" i="28"/>
  <c r="AI262" i="28"/>
  <c r="AI261" i="28"/>
  <c r="AI260" i="28"/>
  <c r="AI259" i="28"/>
  <c r="AI258" i="28"/>
  <c r="AI257" i="28"/>
  <c r="AI256" i="28"/>
  <c r="AI255" i="28"/>
  <c r="AI254" i="28"/>
  <c r="AI253" i="28"/>
  <c r="AI252" i="28"/>
  <c r="AI251" i="28"/>
  <c r="AI250" i="28"/>
  <c r="AI249" i="28"/>
  <c r="AI248" i="28"/>
  <c r="AI247" i="28"/>
  <c r="AI246" i="28"/>
  <c r="AI245" i="28"/>
  <c r="AI244" i="28"/>
  <c r="AI243" i="28"/>
  <c r="AI242" i="28"/>
  <c r="AI241" i="28"/>
  <c r="AI240" i="28"/>
  <c r="AI239" i="28"/>
  <c r="AI238" i="28"/>
  <c r="AI237" i="28"/>
  <c r="AI236" i="28"/>
  <c r="AI235" i="28"/>
  <c r="AI234" i="28"/>
  <c r="AI233" i="28"/>
  <c r="AI232" i="28"/>
  <c r="AI231" i="28"/>
  <c r="AI230" i="28"/>
  <c r="AI229" i="28"/>
  <c r="AI228" i="28"/>
  <c r="AI227" i="28"/>
  <c r="AI226" i="28"/>
  <c r="AI225" i="28"/>
  <c r="AI224" i="28"/>
  <c r="AI223" i="28"/>
  <c r="AI222" i="28"/>
  <c r="AI221" i="28"/>
  <c r="AI220" i="28"/>
  <c r="AI219" i="28"/>
  <c r="AI218" i="28"/>
  <c r="AI217" i="28"/>
  <c r="AI216" i="28"/>
  <c r="AI215" i="28"/>
  <c r="AI214" i="28"/>
  <c r="AI213" i="28"/>
  <c r="AI212" i="28"/>
  <c r="AI211" i="28"/>
  <c r="AI210" i="28"/>
  <c r="AI209" i="28"/>
  <c r="AI208" i="28"/>
  <c r="AI207" i="28"/>
  <c r="AI206" i="28"/>
  <c r="AI205" i="28"/>
  <c r="AI204" i="28"/>
  <c r="AI203" i="28"/>
  <c r="AI202" i="28"/>
  <c r="AI201" i="28"/>
  <c r="AI200" i="28"/>
  <c r="AI199" i="28"/>
  <c r="AI198" i="28"/>
  <c r="AI197" i="28"/>
  <c r="AI196" i="28"/>
  <c r="AI195" i="28"/>
  <c r="AI194" i="28"/>
  <c r="AI193" i="28"/>
  <c r="AI192" i="28"/>
  <c r="AI191" i="28"/>
  <c r="AI190" i="28"/>
  <c r="AI189" i="28"/>
  <c r="AI188" i="28"/>
  <c r="AI187" i="28"/>
  <c r="AI186" i="28"/>
  <c r="AI185" i="28"/>
  <c r="AI184" i="28"/>
  <c r="AI183" i="28"/>
  <c r="AI182" i="28"/>
  <c r="AI181" i="28"/>
  <c r="AI180" i="28"/>
  <c r="AI179" i="28"/>
  <c r="AI178" i="28"/>
  <c r="AI177" i="28"/>
  <c r="AI176" i="28"/>
  <c r="AI175" i="28"/>
  <c r="AI174" i="28"/>
  <c r="AI173" i="28"/>
  <c r="AI172" i="28"/>
  <c r="AI171" i="28"/>
  <c r="AI170" i="28"/>
  <c r="AI169" i="28"/>
  <c r="AI168" i="28"/>
  <c r="AI167" i="28"/>
  <c r="AI166" i="28"/>
  <c r="AI165" i="28"/>
  <c r="AI164" i="28"/>
  <c r="AI163" i="28"/>
  <c r="AI162" i="28"/>
  <c r="AI161" i="28"/>
  <c r="AI160" i="28"/>
  <c r="AI159" i="28"/>
  <c r="AI158" i="28"/>
  <c r="AI157" i="28"/>
  <c r="AI156" i="28"/>
  <c r="AI155" i="28"/>
  <c r="AI154" i="28"/>
  <c r="AI153" i="28"/>
  <c r="AI152" i="28"/>
  <c r="AI151" i="28"/>
  <c r="AI150" i="28"/>
  <c r="AI149" i="28"/>
  <c r="AI148" i="28"/>
  <c r="AI147" i="28"/>
  <c r="AI146" i="28"/>
  <c r="AI145" i="28"/>
  <c r="AI144" i="28"/>
  <c r="AI143" i="28"/>
  <c r="AI142" i="28"/>
  <c r="AI141" i="28"/>
  <c r="AI140" i="28"/>
  <c r="AI139" i="28"/>
  <c r="AI138" i="28"/>
  <c r="AI137" i="28"/>
  <c r="AI136" i="28"/>
  <c r="AI135" i="28"/>
  <c r="AI134" i="28"/>
  <c r="AI133" i="28"/>
  <c r="AI132" i="28"/>
  <c r="AI131" i="28"/>
  <c r="AI130" i="28"/>
  <c r="AI129" i="28"/>
  <c r="AI128" i="28"/>
  <c r="AI127" i="28"/>
  <c r="AI126" i="28"/>
  <c r="AI125" i="28"/>
  <c r="AI124" i="28"/>
  <c r="AI123" i="28"/>
  <c r="AI122" i="28"/>
  <c r="AI121" i="28"/>
  <c r="AI120" i="28"/>
  <c r="AI119" i="28"/>
  <c r="AI118" i="28"/>
  <c r="AI117" i="28"/>
  <c r="AI116" i="28"/>
  <c r="AI115" i="28"/>
  <c r="AI114" i="28"/>
  <c r="AI113" i="28"/>
  <c r="AI112" i="28"/>
  <c r="AI111" i="28"/>
  <c r="AI110" i="28"/>
  <c r="AI109" i="28"/>
  <c r="AI108" i="28"/>
  <c r="AI107" i="28"/>
  <c r="AI106" i="28"/>
  <c r="AI105" i="28"/>
  <c r="AI104" i="28"/>
  <c r="AI103" i="28"/>
  <c r="AI102" i="28"/>
  <c r="AI101" i="28"/>
  <c r="AI100" i="28"/>
  <c r="AI99" i="28"/>
  <c r="AI98" i="28"/>
  <c r="AI97" i="28"/>
  <c r="AI96" i="28"/>
  <c r="AI95" i="28"/>
  <c r="AI94" i="28"/>
  <c r="AI93" i="28"/>
  <c r="AI92" i="28"/>
  <c r="AI91" i="28"/>
  <c r="AI90" i="28"/>
  <c r="AI89" i="28"/>
  <c r="AI88" i="28"/>
  <c r="AI87" i="28"/>
  <c r="AI86" i="28"/>
  <c r="AI85" i="28"/>
  <c r="AI84" i="28"/>
  <c r="AI83" i="28"/>
  <c r="AI82" i="28"/>
  <c r="AI81" i="28"/>
  <c r="AI80" i="28"/>
  <c r="AI79" i="28"/>
  <c r="AI78" i="28"/>
  <c r="AI77" i="28"/>
  <c r="AI76" i="28"/>
  <c r="AI75" i="28"/>
  <c r="AI74" i="28"/>
  <c r="AI73" i="28"/>
  <c r="AI72" i="28"/>
  <c r="AI71" i="28"/>
  <c r="AI70" i="28"/>
  <c r="AI69" i="28"/>
  <c r="AI68" i="28"/>
  <c r="AI67" i="28"/>
  <c r="AI66" i="28"/>
  <c r="AI65" i="28"/>
  <c r="AI64" i="28"/>
  <c r="AI63" i="28"/>
  <c r="AI62" i="28"/>
  <c r="AI61" i="28"/>
  <c r="AI60" i="28"/>
  <c r="AI59" i="28"/>
  <c r="AI58" i="28"/>
  <c r="AI57" i="28"/>
  <c r="AI56" i="28"/>
  <c r="AI55" i="28"/>
  <c r="AI54" i="28"/>
  <c r="AI53" i="28"/>
  <c r="AI52" i="28"/>
  <c r="AI51" i="28"/>
  <c r="AI50" i="28"/>
  <c r="AI49" i="28"/>
  <c r="AI48" i="28"/>
  <c r="AI47" i="28"/>
  <c r="AI46" i="28"/>
  <c r="AI45" i="28"/>
  <c r="AI44" i="28"/>
  <c r="AI43" i="28"/>
  <c r="AI42" i="28"/>
  <c r="AI41" i="28"/>
  <c r="AI40" i="28"/>
  <c r="AI39" i="28"/>
  <c r="AI38" i="28"/>
  <c r="AI37" i="28"/>
  <c r="AI36" i="28"/>
  <c r="AI35" i="28"/>
  <c r="AI34" i="28"/>
  <c r="AI33" i="28"/>
  <c r="AI32" i="28"/>
  <c r="AI31" i="28"/>
  <c r="AI30" i="28"/>
  <c r="AI29" i="28"/>
  <c r="AI28" i="28"/>
  <c r="AI27" i="28"/>
  <c r="AI26" i="28"/>
  <c r="AI25" i="28"/>
  <c r="AI24" i="28"/>
  <c r="AI23" i="28"/>
  <c r="AI22" i="28"/>
  <c r="AI21" i="28"/>
  <c r="AI20" i="28"/>
  <c r="AI19" i="28"/>
  <c r="AI18" i="28"/>
  <c r="AI17" i="28"/>
  <c r="AI16" i="28"/>
  <c r="AI15" i="28"/>
  <c r="AI14" i="28"/>
  <c r="AI13" i="28"/>
  <c r="AI12" i="28"/>
  <c r="AI11" i="28"/>
  <c r="AI10" i="28"/>
  <c r="AI9" i="28"/>
  <c r="AI8" i="28"/>
  <c r="AI7" i="28"/>
  <c r="AI6" i="28"/>
  <c r="AJ8" i="28"/>
  <c r="AJ9" i="28"/>
  <c r="AJ10" i="28"/>
  <c r="AJ11" i="28"/>
  <c r="AJ12" i="28"/>
  <c r="AJ13" i="28"/>
  <c r="AJ14" i="28"/>
  <c r="AJ15" i="28"/>
  <c r="AJ16" i="28"/>
  <c r="AJ17" i="28"/>
  <c r="AJ18" i="28"/>
  <c r="AJ19" i="28"/>
  <c r="AJ20" i="28"/>
  <c r="AJ21" i="28"/>
  <c r="AJ22" i="28"/>
  <c r="AJ23" i="28"/>
  <c r="AJ24" i="28"/>
  <c r="AJ25" i="28"/>
  <c r="AJ26" i="28"/>
  <c r="AJ27" i="28"/>
  <c r="AJ28" i="28"/>
  <c r="AJ29" i="28"/>
  <c r="AJ30" i="28"/>
  <c r="AJ31" i="28"/>
  <c r="AJ32" i="28"/>
  <c r="AJ33" i="28"/>
  <c r="AJ34" i="28"/>
  <c r="AJ35" i="28"/>
  <c r="AJ36" i="28"/>
  <c r="AJ37" i="28"/>
  <c r="AJ38" i="28"/>
  <c r="AJ39" i="28"/>
  <c r="AJ40" i="28"/>
  <c r="AJ41" i="28"/>
  <c r="AJ42" i="28"/>
  <c r="AJ43" i="28"/>
  <c r="AJ44" i="28"/>
  <c r="AJ45" i="28"/>
  <c r="AJ46" i="28"/>
  <c r="AJ47" i="28"/>
  <c r="AJ48" i="28"/>
  <c r="AJ49" i="28"/>
  <c r="AJ50" i="28"/>
  <c r="AJ51" i="28"/>
  <c r="AJ52" i="28"/>
  <c r="AJ53" i="28"/>
  <c r="AJ54" i="28"/>
  <c r="AJ55" i="28"/>
  <c r="AJ56" i="28"/>
  <c r="AJ57" i="28"/>
  <c r="AJ58" i="28"/>
  <c r="AJ59" i="28"/>
  <c r="AJ60" i="28"/>
  <c r="AJ61" i="28"/>
  <c r="AJ62" i="28"/>
  <c r="AJ63" i="28"/>
  <c r="AJ64" i="28"/>
  <c r="AJ65" i="28"/>
  <c r="AJ66" i="28"/>
  <c r="AJ67" i="28"/>
  <c r="AJ68" i="28"/>
  <c r="AJ69" i="28"/>
  <c r="AJ70" i="28"/>
  <c r="AJ71" i="28"/>
  <c r="AJ72" i="28"/>
  <c r="AJ73" i="28"/>
  <c r="AJ74" i="28"/>
  <c r="AJ75" i="28"/>
  <c r="AJ76" i="28"/>
  <c r="AJ77" i="28"/>
  <c r="AJ78" i="28"/>
  <c r="AJ79" i="28"/>
  <c r="AJ80" i="28"/>
  <c r="AJ81" i="28"/>
  <c r="AJ82" i="28"/>
  <c r="AJ83" i="28"/>
  <c r="AJ84" i="28"/>
  <c r="AJ85" i="28"/>
  <c r="AJ86" i="28"/>
  <c r="AJ87" i="28"/>
  <c r="AJ88" i="28"/>
  <c r="AJ89" i="28"/>
  <c r="AJ90" i="28"/>
  <c r="AJ91" i="28"/>
  <c r="AJ92" i="28"/>
  <c r="AJ93" i="28"/>
  <c r="AJ94" i="28"/>
  <c r="AJ95" i="28"/>
  <c r="AJ96" i="28"/>
  <c r="AJ97" i="28"/>
  <c r="AJ98" i="28"/>
  <c r="AJ99" i="28"/>
  <c r="AJ100" i="28"/>
  <c r="AJ101" i="28"/>
  <c r="AJ102" i="28"/>
  <c r="AJ103" i="28"/>
  <c r="AJ104" i="28"/>
  <c r="AJ105" i="28"/>
  <c r="AJ106" i="28"/>
  <c r="AJ107" i="28"/>
  <c r="AJ108" i="28"/>
  <c r="AJ109" i="28"/>
  <c r="AJ110" i="28"/>
  <c r="AJ111" i="28"/>
  <c r="AJ112" i="28"/>
  <c r="AJ113" i="28"/>
  <c r="AJ114" i="28"/>
  <c r="AJ115" i="28"/>
  <c r="AJ116" i="28"/>
  <c r="AJ117" i="28"/>
  <c r="AJ118" i="28"/>
  <c r="AJ119" i="28"/>
  <c r="AJ120" i="28"/>
  <c r="AJ121" i="28"/>
  <c r="AJ122" i="28"/>
  <c r="AJ123" i="28"/>
  <c r="AJ124" i="28"/>
  <c r="AJ125" i="28"/>
  <c r="AJ126" i="28"/>
  <c r="AJ127" i="28"/>
  <c r="AJ128" i="28"/>
  <c r="AJ129" i="28"/>
  <c r="AJ130" i="28"/>
  <c r="AJ131" i="28"/>
  <c r="AJ132" i="28"/>
  <c r="AJ133" i="28"/>
  <c r="AJ134" i="28"/>
  <c r="AJ135" i="28"/>
  <c r="AJ136" i="28"/>
  <c r="AJ137" i="28"/>
  <c r="AJ138" i="28"/>
  <c r="AJ139" i="28"/>
  <c r="AJ140" i="28"/>
  <c r="AJ141" i="28"/>
  <c r="AJ142" i="28"/>
  <c r="AJ143" i="28"/>
  <c r="AJ144" i="28"/>
  <c r="AJ145" i="28"/>
  <c r="AJ146" i="28"/>
  <c r="AJ147" i="28"/>
  <c r="AJ148" i="28"/>
  <c r="AJ149" i="28"/>
  <c r="AJ150" i="28"/>
  <c r="AJ151" i="28"/>
  <c r="AJ152" i="28"/>
  <c r="AJ153" i="28"/>
  <c r="AJ154" i="28"/>
  <c r="AJ155" i="28"/>
  <c r="AJ156" i="28"/>
  <c r="AJ157" i="28"/>
  <c r="AJ158" i="28"/>
  <c r="AJ159" i="28"/>
  <c r="AJ160" i="28"/>
  <c r="AJ161" i="28"/>
  <c r="AJ162" i="28"/>
  <c r="AJ163" i="28"/>
  <c r="AJ164" i="28"/>
  <c r="AJ165" i="28"/>
  <c r="AJ166" i="28"/>
  <c r="AJ167" i="28"/>
  <c r="AJ168" i="28"/>
  <c r="AJ169" i="28"/>
  <c r="AJ170" i="28"/>
  <c r="AJ171" i="28"/>
  <c r="AJ172" i="28"/>
  <c r="AJ173" i="28"/>
  <c r="AJ174" i="28"/>
  <c r="AJ175" i="28"/>
  <c r="AJ176" i="28"/>
  <c r="AJ177" i="28"/>
  <c r="AJ178" i="28"/>
  <c r="AJ179" i="28"/>
  <c r="AJ180" i="28"/>
  <c r="AJ181" i="28"/>
  <c r="AJ182" i="28"/>
  <c r="AJ183" i="28"/>
  <c r="AJ184" i="28"/>
  <c r="AJ185" i="28"/>
  <c r="AJ186" i="28"/>
  <c r="AJ187" i="28"/>
  <c r="AJ188" i="28"/>
  <c r="AJ189" i="28"/>
  <c r="AJ190" i="28"/>
  <c r="AJ191" i="28"/>
  <c r="AJ192" i="28"/>
  <c r="AJ193" i="28"/>
  <c r="AJ194" i="28"/>
  <c r="AJ195" i="28"/>
  <c r="AJ196" i="28"/>
  <c r="AJ197" i="28"/>
  <c r="AJ198" i="28"/>
  <c r="AJ199" i="28"/>
  <c r="AJ200" i="28"/>
  <c r="AJ201" i="28"/>
  <c r="AJ202" i="28"/>
  <c r="AJ203" i="28"/>
  <c r="AJ204" i="28"/>
  <c r="AJ205" i="28"/>
  <c r="AJ206" i="28"/>
  <c r="AJ207" i="28"/>
  <c r="AJ208" i="28"/>
  <c r="AJ209" i="28"/>
  <c r="AJ210" i="28"/>
  <c r="AJ211" i="28"/>
  <c r="AJ212" i="28"/>
  <c r="AJ213" i="28"/>
  <c r="AJ214" i="28"/>
  <c r="AJ215" i="28"/>
  <c r="AJ216" i="28"/>
  <c r="AJ217" i="28"/>
  <c r="AJ218" i="28"/>
  <c r="AJ219" i="28"/>
  <c r="AJ220" i="28"/>
  <c r="AJ221" i="28"/>
  <c r="AJ222" i="28"/>
  <c r="AJ223" i="28"/>
  <c r="AJ224" i="28"/>
  <c r="AJ225" i="28"/>
  <c r="AJ226" i="28"/>
  <c r="AJ227" i="28"/>
  <c r="AJ228" i="28"/>
  <c r="AJ229" i="28"/>
  <c r="AJ230" i="28"/>
  <c r="AJ231" i="28"/>
  <c r="AJ232" i="28"/>
  <c r="AJ233" i="28"/>
  <c r="AJ234" i="28"/>
  <c r="AJ235" i="28"/>
  <c r="AJ236" i="28"/>
  <c r="AJ237" i="28"/>
  <c r="AJ238" i="28"/>
  <c r="AJ239" i="28"/>
  <c r="AJ240" i="28"/>
  <c r="AJ241" i="28"/>
  <c r="AJ242" i="28"/>
  <c r="AJ243" i="28"/>
  <c r="AJ244" i="28"/>
  <c r="AJ245" i="28"/>
  <c r="AJ246" i="28"/>
  <c r="AJ247" i="28"/>
  <c r="AJ248" i="28"/>
  <c r="AJ249" i="28"/>
  <c r="AJ250" i="28"/>
  <c r="AJ251" i="28"/>
  <c r="AJ252" i="28"/>
  <c r="AJ253" i="28"/>
  <c r="AJ254" i="28"/>
  <c r="AJ255" i="28"/>
  <c r="AJ256" i="28"/>
  <c r="AJ257" i="28"/>
  <c r="AJ258" i="28"/>
  <c r="AJ259" i="28"/>
  <c r="AJ260" i="28"/>
  <c r="AJ261" i="28"/>
  <c r="AJ262" i="28"/>
  <c r="AJ263" i="28"/>
  <c r="AJ264" i="28"/>
  <c r="AJ265" i="28"/>
  <c r="AJ266" i="28"/>
  <c r="AJ267" i="28"/>
  <c r="AJ268" i="28"/>
  <c r="AJ269" i="28"/>
  <c r="AJ270" i="28"/>
  <c r="AJ271" i="28"/>
  <c r="AJ272" i="28"/>
  <c r="AJ273" i="28"/>
  <c r="AJ274" i="28"/>
  <c r="AJ275" i="28"/>
  <c r="AJ276" i="28"/>
  <c r="AJ277" i="28"/>
  <c r="AJ278" i="28"/>
  <c r="AJ279" i="28"/>
  <c r="AJ280" i="28"/>
  <c r="AJ281" i="28"/>
  <c r="AJ282" i="28"/>
  <c r="AJ283" i="28"/>
  <c r="AJ284" i="28"/>
  <c r="AJ285" i="28"/>
  <c r="AJ286" i="28"/>
  <c r="AJ287" i="28"/>
  <c r="AJ288" i="28"/>
  <c r="AJ289" i="28"/>
  <c r="AJ290" i="28"/>
  <c r="AJ291" i="28"/>
  <c r="AJ292" i="28"/>
  <c r="AJ293" i="28"/>
  <c r="AJ294" i="28"/>
  <c r="AJ295" i="28"/>
  <c r="AJ296" i="28"/>
  <c r="AJ297" i="28"/>
  <c r="AJ298" i="28"/>
  <c r="AJ299" i="28"/>
  <c r="AJ300" i="28"/>
  <c r="AJ301" i="28"/>
  <c r="AJ302" i="28"/>
  <c r="AJ303" i="28"/>
  <c r="AJ304" i="28"/>
  <c r="AJ305" i="28"/>
  <c r="AJ306" i="28"/>
  <c r="AJ307" i="28"/>
  <c r="AJ308" i="28"/>
  <c r="AJ309" i="28"/>
  <c r="AJ310" i="28"/>
  <c r="AJ311" i="28"/>
  <c r="AJ312" i="28"/>
  <c r="AJ313" i="28"/>
  <c r="AJ314" i="28"/>
  <c r="AJ315" i="28"/>
  <c r="AJ316" i="28"/>
  <c r="AJ317" i="28"/>
  <c r="AJ318" i="28"/>
  <c r="AJ319" i="28"/>
  <c r="AJ320" i="28"/>
  <c r="AJ321" i="28"/>
  <c r="AJ322" i="28"/>
  <c r="AJ323" i="28"/>
  <c r="AJ324" i="28"/>
  <c r="AJ325" i="28"/>
  <c r="AJ326" i="28"/>
  <c r="AJ327" i="28"/>
  <c r="AJ328" i="28"/>
  <c r="AJ329" i="28"/>
  <c r="AJ330" i="28"/>
  <c r="AJ331" i="28"/>
  <c r="AJ332" i="28"/>
  <c r="AJ333" i="28"/>
  <c r="AJ334" i="28"/>
  <c r="AJ335" i="28"/>
  <c r="AJ336" i="28"/>
  <c r="AJ337" i="28"/>
  <c r="AJ338" i="28"/>
  <c r="AJ339" i="28"/>
  <c r="AJ340" i="28"/>
  <c r="AJ341" i="28"/>
  <c r="AJ342" i="28"/>
  <c r="AJ343" i="28"/>
  <c r="AJ344" i="28"/>
  <c r="AJ345" i="28"/>
  <c r="AJ346" i="28"/>
  <c r="AJ347" i="28"/>
  <c r="AJ348" i="28"/>
  <c r="AJ349" i="28"/>
  <c r="AJ350" i="28"/>
  <c r="AJ351" i="28"/>
  <c r="AJ352" i="28"/>
  <c r="AJ353" i="28"/>
  <c r="AJ354" i="28"/>
  <c r="AJ355" i="28"/>
  <c r="AJ356" i="28"/>
  <c r="AJ357" i="28"/>
  <c r="AJ358" i="28"/>
  <c r="AJ359" i="28"/>
  <c r="AJ360" i="28"/>
  <c r="AJ361" i="28"/>
  <c r="AJ362" i="28"/>
  <c r="AJ363" i="28"/>
  <c r="AJ364" i="28"/>
  <c r="AJ365" i="28"/>
  <c r="AJ366" i="28"/>
  <c r="AJ367" i="28"/>
  <c r="AJ368" i="28"/>
  <c r="AJ369" i="28"/>
  <c r="AJ370" i="28"/>
  <c r="AJ371" i="28"/>
  <c r="AJ372" i="28"/>
  <c r="AJ373" i="28"/>
  <c r="AJ374" i="28"/>
  <c r="AJ375" i="28"/>
  <c r="AJ376" i="28"/>
  <c r="AJ377" i="28"/>
  <c r="AJ378" i="28"/>
  <c r="AJ379" i="28"/>
  <c r="AJ380" i="28"/>
  <c r="AJ381" i="28"/>
  <c r="AJ382" i="28"/>
  <c r="AJ383" i="28"/>
  <c r="AJ384" i="28"/>
  <c r="AJ385" i="28"/>
  <c r="AJ386" i="28"/>
  <c r="AJ387" i="28"/>
  <c r="AJ388" i="28"/>
  <c r="AJ389" i="28"/>
  <c r="AJ390" i="28"/>
  <c r="AJ391" i="28"/>
  <c r="AJ392" i="28"/>
  <c r="AJ393" i="28"/>
  <c r="AJ394" i="28"/>
  <c r="AJ395" i="28"/>
  <c r="AJ396" i="28"/>
  <c r="AJ397" i="28"/>
  <c r="AJ398" i="28"/>
  <c r="AJ399" i="28"/>
  <c r="AJ400" i="28"/>
  <c r="AJ401" i="28"/>
  <c r="AJ402" i="28"/>
  <c r="AJ403" i="28"/>
  <c r="AJ404" i="28"/>
  <c r="AJ405" i="28"/>
  <c r="AJ406" i="28"/>
  <c r="AJ407" i="28"/>
  <c r="AJ408" i="28"/>
  <c r="AJ409" i="28"/>
  <c r="AJ410" i="28"/>
  <c r="AJ411" i="28"/>
  <c r="AJ412" i="28"/>
  <c r="AJ413" i="28"/>
  <c r="AJ414" i="28"/>
  <c r="AJ415" i="28"/>
  <c r="AJ416" i="28"/>
  <c r="AJ417" i="28"/>
  <c r="AJ418" i="28"/>
  <c r="AJ419" i="28"/>
  <c r="AJ420" i="28"/>
  <c r="AJ421" i="28"/>
  <c r="AJ422" i="28"/>
  <c r="AJ423" i="28"/>
  <c r="AJ424" i="28"/>
  <c r="AJ425" i="28"/>
  <c r="AJ426" i="28"/>
  <c r="AJ427" i="28"/>
  <c r="AJ428" i="28"/>
  <c r="AJ429" i="28"/>
  <c r="AJ430" i="28"/>
  <c r="AJ431" i="28"/>
  <c r="AJ432" i="28"/>
  <c r="AJ433" i="28"/>
  <c r="AJ434" i="28"/>
  <c r="AJ435" i="28"/>
  <c r="AJ436" i="28"/>
  <c r="AJ437" i="28"/>
  <c r="AJ438" i="28"/>
  <c r="AJ439" i="28"/>
  <c r="AJ440" i="28"/>
  <c r="AJ441" i="28"/>
  <c r="AJ442" i="28"/>
  <c r="AJ443" i="28"/>
  <c r="AJ444" i="28"/>
  <c r="AJ445" i="28"/>
  <c r="AJ446" i="28"/>
  <c r="AJ447" i="28"/>
  <c r="AJ448" i="28"/>
  <c r="AJ449" i="28"/>
  <c r="AJ450" i="28"/>
  <c r="AJ451" i="28"/>
  <c r="AJ452" i="28"/>
  <c r="AJ453" i="28"/>
  <c r="AJ454" i="28"/>
  <c r="AJ455" i="28"/>
  <c r="AJ456" i="28"/>
  <c r="AJ457" i="28"/>
  <c r="AJ458" i="28"/>
  <c r="AJ459" i="28"/>
  <c r="AJ460" i="28"/>
  <c r="AJ461" i="28"/>
  <c r="AJ462" i="28"/>
  <c r="AJ463" i="28"/>
  <c r="AJ464" i="28"/>
  <c r="AJ465" i="28"/>
  <c r="AJ466" i="28"/>
  <c r="AJ467" i="28"/>
  <c r="AJ468" i="28"/>
  <c r="AJ469" i="28"/>
  <c r="AJ470" i="28"/>
  <c r="AJ471" i="28"/>
  <c r="AJ472" i="28"/>
  <c r="AJ473" i="28"/>
  <c r="AJ474" i="28"/>
  <c r="AJ475" i="28"/>
  <c r="AJ476" i="28"/>
  <c r="AJ477" i="28"/>
  <c r="AJ478" i="28"/>
  <c r="AJ479" i="28"/>
  <c r="AJ480" i="28"/>
  <c r="AJ481" i="28"/>
  <c r="AJ482" i="28"/>
  <c r="AJ483" i="28"/>
  <c r="AJ484" i="28"/>
  <c r="AJ485" i="28"/>
  <c r="AJ486" i="28"/>
  <c r="AJ487" i="28"/>
  <c r="AJ488" i="28"/>
  <c r="AJ489" i="28"/>
  <c r="AJ490" i="28"/>
  <c r="AJ491" i="28"/>
  <c r="AJ492" i="28"/>
  <c r="AJ493" i="28"/>
  <c r="AJ7" i="28"/>
  <c r="AK8" i="28"/>
  <c r="AK9" i="28"/>
  <c r="AK10" i="28"/>
  <c r="AK11" i="28"/>
  <c r="AK12" i="28"/>
  <c r="AK13" i="28"/>
  <c r="AK14" i="28"/>
  <c r="AK15" i="28"/>
  <c r="AK16" i="28"/>
  <c r="AK17" i="28"/>
  <c r="AK18" i="28"/>
  <c r="AK19" i="28"/>
  <c r="AK20" i="28"/>
  <c r="AK21" i="28"/>
  <c r="AK22" i="28"/>
  <c r="AK23" i="28"/>
  <c r="AK24" i="28"/>
  <c r="AK25" i="28"/>
  <c r="AK26" i="28"/>
  <c r="AK27" i="28"/>
  <c r="AK28" i="28"/>
  <c r="AK29" i="28"/>
  <c r="AK30" i="28"/>
  <c r="AK31" i="28"/>
  <c r="AK32" i="28"/>
  <c r="AK33" i="28"/>
  <c r="AK495" i="28" s="1"/>
  <c r="AL495" i="28" s="1"/>
  <c r="AK34" i="28"/>
  <c r="AK35" i="28"/>
  <c r="AK36" i="28"/>
  <c r="AK37" i="28"/>
  <c r="AK38" i="28"/>
  <c r="AK39" i="28"/>
  <c r="AK40" i="28"/>
  <c r="AK41" i="28"/>
  <c r="AK42" i="28"/>
  <c r="AK43" i="28"/>
  <c r="AK44" i="28"/>
  <c r="AK45" i="28"/>
  <c r="AK46" i="28"/>
  <c r="AK47" i="28"/>
  <c r="AK48" i="28"/>
  <c r="AK49" i="28"/>
  <c r="AK50" i="28"/>
  <c r="AK51" i="28"/>
  <c r="AK52" i="28"/>
  <c r="AK53" i="28"/>
  <c r="AK54" i="28"/>
  <c r="AK55" i="28"/>
  <c r="AK56" i="28"/>
  <c r="AK57" i="28"/>
  <c r="AK58" i="28"/>
  <c r="AK59" i="28"/>
  <c r="AK60" i="28"/>
  <c r="AK61" i="28"/>
  <c r="AK62" i="28"/>
  <c r="AK63" i="28"/>
  <c r="AK64" i="28"/>
  <c r="AK65" i="28"/>
  <c r="AK66" i="28"/>
  <c r="AK67" i="28"/>
  <c r="AK68" i="28"/>
  <c r="AK69" i="28"/>
  <c r="AK70" i="28"/>
  <c r="AK71" i="28"/>
  <c r="AK72" i="28"/>
  <c r="AK73" i="28"/>
  <c r="AK74" i="28"/>
  <c r="AK75" i="28"/>
  <c r="AK76" i="28"/>
  <c r="AK77" i="28"/>
  <c r="AK78" i="28"/>
  <c r="AK79" i="28"/>
  <c r="AK80" i="28"/>
  <c r="AK81" i="28"/>
  <c r="AK82" i="28"/>
  <c r="AK83" i="28"/>
  <c r="AK84" i="28"/>
  <c r="AK85" i="28"/>
  <c r="AK86" i="28"/>
  <c r="AK87" i="28"/>
  <c r="AK88" i="28"/>
  <c r="AK89" i="28"/>
  <c r="AK90" i="28"/>
  <c r="AK91" i="28"/>
  <c r="AK92" i="28"/>
  <c r="AK93" i="28"/>
  <c r="AK94" i="28"/>
  <c r="AK95" i="28"/>
  <c r="AK96" i="28"/>
  <c r="AK97" i="28"/>
  <c r="AK98" i="28"/>
  <c r="AK99" i="28"/>
  <c r="AK100" i="28"/>
  <c r="AK101" i="28"/>
  <c r="AK102" i="28"/>
  <c r="AK103" i="28"/>
  <c r="AK104" i="28"/>
  <c r="AK105" i="28"/>
  <c r="AK106" i="28"/>
  <c r="AK107" i="28"/>
  <c r="AK108" i="28"/>
  <c r="AK109" i="28"/>
  <c r="AK110" i="28"/>
  <c r="AK111" i="28"/>
  <c r="AK112" i="28"/>
  <c r="AK113" i="28"/>
  <c r="AK114" i="28"/>
  <c r="AK115" i="28"/>
  <c r="AK116" i="28"/>
  <c r="AK117" i="28"/>
  <c r="AK118" i="28"/>
  <c r="AK119" i="28"/>
  <c r="AK120" i="28"/>
  <c r="AK121" i="28"/>
  <c r="AK122" i="28"/>
  <c r="AK123" i="28"/>
  <c r="AK124" i="28"/>
  <c r="AK125" i="28"/>
  <c r="AK126" i="28"/>
  <c r="AK127" i="28"/>
  <c r="AK128" i="28"/>
  <c r="AK129" i="28"/>
  <c r="AK130" i="28"/>
  <c r="AK131" i="28"/>
  <c r="AK132" i="28"/>
  <c r="AK133" i="28"/>
  <c r="AK134" i="28"/>
  <c r="AK135" i="28"/>
  <c r="AK136" i="28"/>
  <c r="AK137" i="28"/>
  <c r="AK138" i="28"/>
  <c r="AK139" i="28"/>
  <c r="AK140" i="28"/>
  <c r="AK141" i="28"/>
  <c r="AK142" i="28"/>
  <c r="AK143" i="28"/>
  <c r="AK144" i="28"/>
  <c r="AK145" i="28"/>
  <c r="AK146" i="28"/>
  <c r="AK147" i="28"/>
  <c r="AK148" i="28"/>
  <c r="AK149" i="28"/>
  <c r="AK150" i="28"/>
  <c r="AK151" i="28"/>
  <c r="AK152" i="28"/>
  <c r="AK153" i="28"/>
  <c r="AK154" i="28"/>
  <c r="AK155" i="28"/>
  <c r="AK156" i="28"/>
  <c r="AK157" i="28"/>
  <c r="AK158" i="28"/>
  <c r="AK159" i="28"/>
  <c r="AK160" i="28"/>
  <c r="AK161" i="28"/>
  <c r="AK162" i="28"/>
  <c r="AK163" i="28"/>
  <c r="AK164" i="28"/>
  <c r="AK165" i="28"/>
  <c r="AK166" i="28"/>
  <c r="AK167" i="28"/>
  <c r="AK168" i="28"/>
  <c r="AK169" i="28"/>
  <c r="AK170" i="28"/>
  <c r="AK171" i="28"/>
  <c r="AK172" i="28"/>
  <c r="AK173" i="28"/>
  <c r="AK174" i="28"/>
  <c r="AK175" i="28"/>
  <c r="AK176" i="28"/>
  <c r="AK177" i="28"/>
  <c r="AK178" i="28"/>
  <c r="AK179" i="28"/>
  <c r="AK180" i="28"/>
  <c r="AK181" i="28"/>
  <c r="AK182" i="28"/>
  <c r="AK183" i="28"/>
  <c r="AK184" i="28"/>
  <c r="AK185" i="28"/>
  <c r="AK186" i="28"/>
  <c r="AK187" i="28"/>
  <c r="AK188" i="28"/>
  <c r="AK189" i="28"/>
  <c r="AK190" i="28"/>
  <c r="AK191" i="28"/>
  <c r="AK192" i="28"/>
  <c r="AK193" i="28"/>
  <c r="AK194" i="28"/>
  <c r="AK195" i="28"/>
  <c r="AK196" i="28"/>
  <c r="AK197" i="28"/>
  <c r="AK198" i="28"/>
  <c r="AK199" i="28"/>
  <c r="AK200" i="28"/>
  <c r="AK201" i="28"/>
  <c r="AK202" i="28"/>
  <c r="AK203" i="28"/>
  <c r="AK204" i="28"/>
  <c r="AK205" i="28"/>
  <c r="AK206" i="28"/>
  <c r="AK207" i="28"/>
  <c r="AK208" i="28"/>
  <c r="AK209" i="28"/>
  <c r="AK210" i="28"/>
  <c r="AK211" i="28"/>
  <c r="AK212" i="28"/>
  <c r="AK213" i="28"/>
  <c r="AK214" i="28"/>
  <c r="AK215" i="28"/>
  <c r="AK216" i="28"/>
  <c r="AK217" i="28"/>
  <c r="AK218" i="28"/>
  <c r="AK219" i="28"/>
  <c r="AK220" i="28"/>
  <c r="AK221" i="28"/>
  <c r="AK222" i="28"/>
  <c r="AK223" i="28"/>
  <c r="AK224" i="28"/>
  <c r="AK225" i="28"/>
  <c r="AK226" i="28"/>
  <c r="AK227" i="28"/>
  <c r="AK228" i="28"/>
  <c r="AK229" i="28"/>
  <c r="AK230" i="28"/>
  <c r="AK231" i="28"/>
  <c r="AK232" i="28"/>
  <c r="AK233" i="28"/>
  <c r="AK234" i="28"/>
  <c r="AK235" i="28"/>
  <c r="AK236" i="28"/>
  <c r="AK237" i="28"/>
  <c r="AK238" i="28"/>
  <c r="AK239" i="28"/>
  <c r="AK240" i="28"/>
  <c r="AK241" i="28"/>
  <c r="AK242" i="28"/>
  <c r="AK243" i="28"/>
  <c r="AK244" i="28"/>
  <c r="AK245" i="28"/>
  <c r="AK246" i="28"/>
  <c r="AK247" i="28"/>
  <c r="AK248" i="28"/>
  <c r="AK249" i="28"/>
  <c r="AK250" i="28"/>
  <c r="AK251" i="28"/>
  <c r="AK252" i="28"/>
  <c r="AK253" i="28"/>
  <c r="AK254" i="28"/>
  <c r="AK255" i="28"/>
  <c r="AK256" i="28"/>
  <c r="AK257" i="28"/>
  <c r="AK258" i="28"/>
  <c r="AK259" i="28"/>
  <c r="AK260" i="28"/>
  <c r="AK261" i="28"/>
  <c r="AK262" i="28"/>
  <c r="AK263" i="28"/>
  <c r="AK264" i="28"/>
  <c r="AK265" i="28"/>
  <c r="AK266" i="28"/>
  <c r="AK267" i="28"/>
  <c r="AK268" i="28"/>
  <c r="AK269" i="28"/>
  <c r="AK270" i="28"/>
  <c r="AK271" i="28"/>
  <c r="AK272" i="28"/>
  <c r="AK273" i="28"/>
  <c r="AK274" i="28"/>
  <c r="AK275" i="28"/>
  <c r="AK276" i="28"/>
  <c r="AK277" i="28"/>
  <c r="AK278" i="28"/>
  <c r="AK279" i="28"/>
  <c r="AK280" i="28"/>
  <c r="AK281" i="28"/>
  <c r="AK282" i="28"/>
  <c r="AK283" i="28"/>
  <c r="AK284" i="28"/>
  <c r="AK285" i="28"/>
  <c r="AK286" i="28"/>
  <c r="AK287" i="28"/>
  <c r="AK288" i="28"/>
  <c r="AK289" i="28"/>
  <c r="AK290" i="28"/>
  <c r="AK291" i="28"/>
  <c r="AK292" i="28"/>
  <c r="AK293" i="28"/>
  <c r="AK294" i="28"/>
  <c r="AK295" i="28"/>
  <c r="AK296" i="28"/>
  <c r="AK297" i="28"/>
  <c r="AK298" i="28"/>
  <c r="AK299" i="28"/>
  <c r="AK300" i="28"/>
  <c r="AK301" i="28"/>
  <c r="AK302" i="28"/>
  <c r="AK303" i="28"/>
  <c r="AK304" i="28"/>
  <c r="AK305" i="28"/>
  <c r="AK306" i="28"/>
  <c r="AK307" i="28"/>
  <c r="AK308" i="28"/>
  <c r="AK309" i="28"/>
  <c r="AK310" i="28"/>
  <c r="AK311" i="28"/>
  <c r="AK312" i="28"/>
  <c r="AK313" i="28"/>
  <c r="AK314" i="28"/>
  <c r="AK315" i="28"/>
  <c r="AK316" i="28"/>
  <c r="AK317" i="28"/>
  <c r="AK318" i="28"/>
  <c r="AK319" i="28"/>
  <c r="AK320" i="28"/>
  <c r="AK321" i="28"/>
  <c r="AK322" i="28"/>
  <c r="AK323" i="28"/>
  <c r="AK324" i="28"/>
  <c r="AK325" i="28"/>
  <c r="AK326" i="28"/>
  <c r="AK327" i="28"/>
  <c r="AK328" i="28"/>
  <c r="AK329" i="28"/>
  <c r="AK330" i="28"/>
  <c r="AK331" i="28"/>
  <c r="AK332" i="28"/>
  <c r="AK333" i="28"/>
  <c r="AK334" i="28"/>
  <c r="AK335" i="28"/>
  <c r="AK336" i="28"/>
  <c r="AK337" i="28"/>
  <c r="AK338" i="28"/>
  <c r="AK339" i="28"/>
  <c r="AK340" i="28"/>
  <c r="AK341" i="28"/>
  <c r="AK342" i="28"/>
  <c r="AK343" i="28"/>
  <c r="AK344" i="28"/>
  <c r="AK345" i="28"/>
  <c r="AK346" i="28"/>
  <c r="AK347" i="28"/>
  <c r="AK348" i="28"/>
  <c r="AK349" i="28"/>
  <c r="AK350" i="28"/>
  <c r="AK351" i="28"/>
  <c r="AK352" i="28"/>
  <c r="AK353" i="28"/>
  <c r="AK354" i="28"/>
  <c r="AK355" i="28"/>
  <c r="AK356" i="28"/>
  <c r="AK357" i="28"/>
  <c r="AK358" i="28"/>
  <c r="AK359" i="28"/>
  <c r="AK360" i="28"/>
  <c r="AK361" i="28"/>
  <c r="AK362" i="28"/>
  <c r="AK363" i="28"/>
  <c r="AK364" i="28"/>
  <c r="AK365" i="28"/>
  <c r="AK366" i="28"/>
  <c r="AK367" i="28"/>
  <c r="AK368" i="28"/>
  <c r="AK369" i="28"/>
  <c r="AK370" i="28"/>
  <c r="AK371" i="28"/>
  <c r="AK372" i="28"/>
  <c r="AK373" i="28"/>
  <c r="AK374" i="28"/>
  <c r="AK375" i="28"/>
  <c r="AK376" i="28"/>
  <c r="AK377" i="28"/>
  <c r="AK378" i="28"/>
  <c r="AK379" i="28"/>
  <c r="AK380" i="28"/>
  <c r="AK381" i="28"/>
  <c r="AK382" i="28"/>
  <c r="AK383" i="28"/>
  <c r="AK384" i="28"/>
  <c r="AK385" i="28"/>
  <c r="AK386" i="28"/>
  <c r="AK387" i="28"/>
  <c r="AK388" i="28"/>
  <c r="AK389" i="28"/>
  <c r="AK390" i="28"/>
  <c r="AK391" i="28"/>
  <c r="AK392" i="28"/>
  <c r="AK393" i="28"/>
  <c r="AK394" i="28"/>
  <c r="AK395" i="28"/>
  <c r="AK396" i="28"/>
  <c r="AK397" i="28"/>
  <c r="AK398" i="28"/>
  <c r="AK399" i="28"/>
  <c r="AK400" i="28"/>
  <c r="AK401" i="28"/>
  <c r="AK402" i="28"/>
  <c r="AK403" i="28"/>
  <c r="AK404" i="28"/>
  <c r="AK405" i="28"/>
  <c r="AK406" i="28"/>
  <c r="AK407" i="28"/>
  <c r="AK408" i="28"/>
  <c r="AK409" i="28"/>
  <c r="AK410" i="28"/>
  <c r="AK411" i="28"/>
  <c r="AK412" i="28"/>
  <c r="AK413" i="28"/>
  <c r="AK414" i="28"/>
  <c r="AK415" i="28"/>
  <c r="AK416" i="28"/>
  <c r="AK417" i="28"/>
  <c r="AK418" i="28"/>
  <c r="AK419" i="28"/>
  <c r="AK420" i="28"/>
  <c r="AK421" i="28"/>
  <c r="AK422" i="28"/>
  <c r="AK423" i="28"/>
  <c r="AK424" i="28"/>
  <c r="AK425" i="28"/>
  <c r="AK426" i="28"/>
  <c r="AK427" i="28"/>
  <c r="AK428" i="28"/>
  <c r="AK429" i="28"/>
  <c r="AK430" i="28"/>
  <c r="AK431" i="28"/>
  <c r="AK432" i="28"/>
  <c r="AK433" i="28"/>
  <c r="AK434" i="28"/>
  <c r="AK435" i="28"/>
  <c r="AK436" i="28"/>
  <c r="AK437" i="28"/>
  <c r="AK438" i="28"/>
  <c r="AK439" i="28"/>
  <c r="AK440" i="28"/>
  <c r="AK441" i="28"/>
  <c r="AK442" i="28"/>
  <c r="AK443" i="28"/>
  <c r="AK444" i="28"/>
  <c r="AK445" i="28"/>
  <c r="AK446" i="28"/>
  <c r="AK447" i="28"/>
  <c r="AK448" i="28"/>
  <c r="AK449" i="28"/>
  <c r="AK450" i="28"/>
  <c r="AK451" i="28"/>
  <c r="AK452" i="28"/>
  <c r="AK453" i="28"/>
  <c r="AK454" i="28"/>
  <c r="AK455" i="28"/>
  <c r="AK456" i="28"/>
  <c r="AK457" i="28"/>
  <c r="AK458" i="28"/>
  <c r="AK459" i="28"/>
  <c r="AK460" i="28"/>
  <c r="AK461" i="28"/>
  <c r="AK462" i="28"/>
  <c r="AK463" i="28"/>
  <c r="AK464" i="28"/>
  <c r="AK465" i="28"/>
  <c r="AK466" i="28"/>
  <c r="AK467" i="28"/>
  <c r="AK468" i="28"/>
  <c r="AK469" i="28"/>
  <c r="AK470" i="28"/>
  <c r="AK471" i="28"/>
  <c r="AK472" i="28"/>
  <c r="AK473" i="28"/>
  <c r="AK474" i="28"/>
  <c r="AK475" i="28"/>
  <c r="AK476" i="28"/>
  <c r="AK477" i="28"/>
  <c r="AK478" i="28"/>
  <c r="AK479" i="28"/>
  <c r="AK480" i="28"/>
  <c r="AK481" i="28"/>
  <c r="AK482" i="28"/>
  <c r="AK483" i="28"/>
  <c r="AK484" i="28"/>
  <c r="AK485" i="28"/>
  <c r="AK486" i="28"/>
  <c r="AK487" i="28"/>
  <c r="AK488" i="28"/>
  <c r="AK489" i="28"/>
  <c r="AK490" i="28"/>
  <c r="AK491" i="28"/>
  <c r="AK492" i="28"/>
  <c r="AK493" i="28"/>
  <c r="AK7" i="28"/>
  <c r="AH8" i="28"/>
  <c r="AH9" i="28"/>
  <c r="AH10" i="28"/>
  <c r="AH11" i="28"/>
  <c r="AH12" i="28"/>
  <c r="AH13" i="28"/>
  <c r="AH14" i="28"/>
  <c r="AH15" i="28"/>
  <c r="AH16" i="28"/>
  <c r="AH17" i="28"/>
  <c r="AH18" i="28"/>
  <c r="AH19" i="28"/>
  <c r="AH20" i="28"/>
  <c r="AH21" i="28"/>
  <c r="AH22" i="28"/>
  <c r="AH23" i="28"/>
  <c r="AH24" i="28"/>
  <c r="AH25" i="28"/>
  <c r="AH26" i="28"/>
  <c r="AH27"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H51" i="28"/>
  <c r="AH52" i="28"/>
  <c r="AH53" i="28"/>
  <c r="AH54" i="28"/>
  <c r="AH55" i="28"/>
  <c r="AH56" i="28"/>
  <c r="AH57" i="28"/>
  <c r="AH58" i="28"/>
  <c r="AH59" i="28"/>
  <c r="AH60" i="28"/>
  <c r="AH61" i="28"/>
  <c r="AH62" i="28"/>
  <c r="AH63" i="28"/>
  <c r="AH64" i="28"/>
  <c r="AH65" i="28"/>
  <c r="AH66" i="28"/>
  <c r="AH67" i="28"/>
  <c r="AH68" i="28"/>
  <c r="AH69" i="28"/>
  <c r="AH70" i="28"/>
  <c r="AH71" i="28"/>
  <c r="AH72" i="28"/>
  <c r="AH73" i="28"/>
  <c r="AH74" i="28"/>
  <c r="AH75" i="28"/>
  <c r="AH76" i="28"/>
  <c r="AH77" i="28"/>
  <c r="AH78" i="28"/>
  <c r="AH79" i="28"/>
  <c r="AH80" i="28"/>
  <c r="AH81" i="28"/>
  <c r="AH82" i="28"/>
  <c r="AH83" i="28"/>
  <c r="AH84" i="28"/>
  <c r="AH85" i="28"/>
  <c r="AH86" i="28"/>
  <c r="AH87" i="28"/>
  <c r="AH88" i="28"/>
  <c r="AH89" i="28"/>
  <c r="AH90" i="28"/>
  <c r="AH91" i="28"/>
  <c r="AH92" i="28"/>
  <c r="AH93" i="28"/>
  <c r="AH94" i="28"/>
  <c r="AH95" i="28"/>
  <c r="AH96" i="28"/>
  <c r="AH97" i="28"/>
  <c r="AH98" i="28"/>
  <c r="AH99" i="28"/>
  <c r="AH100" i="28"/>
  <c r="AH101" i="28"/>
  <c r="AH102" i="28"/>
  <c r="AH103" i="28"/>
  <c r="AH104" i="28"/>
  <c r="AH105" i="28"/>
  <c r="AH106" i="28"/>
  <c r="AH107" i="28"/>
  <c r="AH108" i="28"/>
  <c r="AH109" i="28"/>
  <c r="AH110" i="28"/>
  <c r="AH111" i="28"/>
  <c r="AH112" i="28"/>
  <c r="AH113" i="28"/>
  <c r="AH114" i="28"/>
  <c r="AH115" i="28"/>
  <c r="AH116" i="28"/>
  <c r="AH117" i="28"/>
  <c r="AH118" i="28"/>
  <c r="AH119" i="28"/>
  <c r="AH120" i="28"/>
  <c r="AH121" i="28"/>
  <c r="AH122" i="28"/>
  <c r="AH123" i="28"/>
  <c r="AH124" i="28"/>
  <c r="AH125" i="28"/>
  <c r="AH126" i="28"/>
  <c r="AH127" i="28"/>
  <c r="AH128" i="28"/>
  <c r="AH129" i="28"/>
  <c r="AH130" i="28"/>
  <c r="AH131" i="28"/>
  <c r="AH132" i="28"/>
  <c r="AH133" i="28"/>
  <c r="AH134" i="28"/>
  <c r="AH135" i="28"/>
  <c r="AH136" i="28"/>
  <c r="AH137" i="28"/>
  <c r="AH138" i="28"/>
  <c r="AH139" i="28"/>
  <c r="AH140" i="28"/>
  <c r="AH141" i="28"/>
  <c r="AH142" i="28"/>
  <c r="AH143" i="28"/>
  <c r="AH144" i="28"/>
  <c r="AH145" i="28"/>
  <c r="AH146" i="28"/>
  <c r="AH147" i="28"/>
  <c r="AH148" i="28"/>
  <c r="AH149" i="28"/>
  <c r="AH150" i="28"/>
  <c r="AH151" i="28"/>
  <c r="AH152" i="28"/>
  <c r="AH153" i="28"/>
  <c r="AH154" i="28"/>
  <c r="AH155" i="28"/>
  <c r="AH156" i="28"/>
  <c r="AH157" i="28"/>
  <c r="AH158" i="28"/>
  <c r="AH159" i="28"/>
  <c r="AH160" i="28"/>
  <c r="AH161" i="28"/>
  <c r="AH162" i="28"/>
  <c r="AH163" i="28"/>
  <c r="AH164" i="28"/>
  <c r="AH165" i="28"/>
  <c r="AH166" i="28"/>
  <c r="AH167" i="28"/>
  <c r="AH168" i="28"/>
  <c r="AH169" i="28"/>
  <c r="AH170" i="28"/>
  <c r="AH171" i="28"/>
  <c r="AH172" i="28"/>
  <c r="AH173" i="28"/>
  <c r="AH174" i="28"/>
  <c r="AH175" i="28"/>
  <c r="AH176" i="28"/>
  <c r="AH177" i="28"/>
  <c r="AH178" i="28"/>
  <c r="AH179" i="28"/>
  <c r="AH180" i="28"/>
  <c r="AH181" i="28"/>
  <c r="AH182" i="28"/>
  <c r="AH183" i="28"/>
  <c r="AH184" i="28"/>
  <c r="AH185" i="28"/>
  <c r="AH186" i="28"/>
  <c r="AH187" i="28"/>
  <c r="AH188" i="28"/>
  <c r="AH189" i="28"/>
  <c r="AH190" i="28"/>
  <c r="AH191" i="28"/>
  <c r="AH192" i="28"/>
  <c r="AH193" i="28"/>
  <c r="AH194" i="28"/>
  <c r="AH195" i="28"/>
  <c r="AH196" i="28"/>
  <c r="AH197" i="28"/>
  <c r="AH198" i="28"/>
  <c r="AH199" i="28"/>
  <c r="AH200" i="28"/>
  <c r="AH201" i="28"/>
  <c r="AH202" i="28"/>
  <c r="AH203" i="28"/>
  <c r="AH204" i="28"/>
  <c r="AH205" i="28"/>
  <c r="AH206" i="28"/>
  <c r="AH207" i="28"/>
  <c r="AH208" i="28"/>
  <c r="AH209" i="28"/>
  <c r="AH210" i="28"/>
  <c r="AH211" i="28"/>
  <c r="AH212" i="28"/>
  <c r="AH213" i="28"/>
  <c r="AH214" i="28"/>
  <c r="AH215" i="28"/>
  <c r="AH216" i="28"/>
  <c r="AH217" i="28"/>
  <c r="AH218" i="28"/>
  <c r="AH219" i="28"/>
  <c r="AH220" i="28"/>
  <c r="AH221" i="28"/>
  <c r="AH222" i="28"/>
  <c r="AH223" i="28"/>
  <c r="AH224" i="28"/>
  <c r="AH225" i="28"/>
  <c r="AH226" i="28"/>
  <c r="AH227" i="28"/>
  <c r="AH228" i="28"/>
  <c r="AH229" i="28"/>
  <c r="AH230" i="28"/>
  <c r="AH231" i="28"/>
  <c r="AH232" i="28"/>
  <c r="AH233" i="28"/>
  <c r="AH234" i="28"/>
  <c r="AH235" i="28"/>
  <c r="AH236" i="28"/>
  <c r="AH237" i="28"/>
  <c r="AH238" i="28"/>
  <c r="AH239" i="28"/>
  <c r="AH240" i="28"/>
  <c r="AH241" i="28"/>
  <c r="AH242" i="28"/>
  <c r="AH243" i="28"/>
  <c r="AH244" i="28"/>
  <c r="AH245" i="28"/>
  <c r="AH246" i="28"/>
  <c r="AH247" i="28"/>
  <c r="AH248" i="28"/>
  <c r="AH249" i="28"/>
  <c r="AH250" i="28"/>
  <c r="AH251" i="28"/>
  <c r="AH252" i="28"/>
  <c r="AH253" i="28"/>
  <c r="AH254" i="28"/>
  <c r="AH255" i="28"/>
  <c r="AH256" i="28"/>
  <c r="AH257" i="28"/>
  <c r="AH258" i="28"/>
  <c r="AH259" i="28"/>
  <c r="AH260" i="28"/>
  <c r="AH261" i="28"/>
  <c r="AH262" i="28"/>
  <c r="AH263" i="28"/>
  <c r="AH264" i="28"/>
  <c r="AH265" i="28"/>
  <c r="AH266" i="28"/>
  <c r="AH267" i="28"/>
  <c r="AH268" i="28"/>
  <c r="AH269" i="28"/>
  <c r="AH270" i="28"/>
  <c r="AH271" i="28"/>
  <c r="AH272" i="28"/>
  <c r="AH273" i="28"/>
  <c r="AH274" i="28"/>
  <c r="AH275" i="28"/>
  <c r="AH276" i="28"/>
  <c r="AH277" i="28"/>
  <c r="AH278" i="28"/>
  <c r="AH279" i="28"/>
  <c r="AH280" i="28"/>
  <c r="AH281" i="28"/>
  <c r="AH282" i="28"/>
  <c r="AH283" i="28"/>
  <c r="AH284" i="28"/>
  <c r="AH285" i="28"/>
  <c r="AH286" i="28"/>
  <c r="AH287" i="28"/>
  <c r="AH288" i="28"/>
  <c r="AH289" i="28"/>
  <c r="AH290" i="28"/>
  <c r="AH291" i="28"/>
  <c r="AH292" i="28"/>
  <c r="AH293" i="28"/>
  <c r="AH294" i="28"/>
  <c r="AH295" i="28"/>
  <c r="AH296" i="28"/>
  <c r="AH297" i="28"/>
  <c r="AH298" i="28"/>
  <c r="AH299" i="28"/>
  <c r="AH300" i="28"/>
  <c r="AH301" i="28"/>
  <c r="AH302" i="28"/>
  <c r="AH303" i="28"/>
  <c r="AH304" i="28"/>
  <c r="AH305" i="28"/>
  <c r="AH306" i="28"/>
  <c r="AH307" i="28"/>
  <c r="AH308" i="28"/>
  <c r="AH309" i="28"/>
  <c r="AH310" i="28"/>
  <c r="AH311" i="28"/>
  <c r="AH312" i="28"/>
  <c r="AH313" i="28"/>
  <c r="AH314" i="28"/>
  <c r="AH315" i="28"/>
  <c r="AH316" i="28"/>
  <c r="AH317" i="28"/>
  <c r="AH318" i="28"/>
  <c r="AH319" i="28"/>
  <c r="AH320" i="28"/>
  <c r="AH321" i="28"/>
  <c r="AH322" i="28"/>
  <c r="AH323" i="28"/>
  <c r="AH324" i="28"/>
  <c r="AH325" i="28"/>
  <c r="AH326" i="28"/>
  <c r="AH327" i="28"/>
  <c r="AH328" i="28"/>
  <c r="AH329" i="28"/>
  <c r="AH330" i="28"/>
  <c r="AH331" i="28"/>
  <c r="AH332" i="28"/>
  <c r="AH333" i="28"/>
  <c r="AH334" i="28"/>
  <c r="AH335" i="28"/>
  <c r="AH336" i="28"/>
  <c r="AH337" i="28"/>
  <c r="AH338" i="28"/>
  <c r="AH339" i="28"/>
  <c r="AH340" i="28"/>
  <c r="AH341" i="28"/>
  <c r="AH342" i="28"/>
  <c r="AH343" i="28"/>
  <c r="AH344" i="28"/>
  <c r="AH345" i="28"/>
  <c r="AH346" i="28"/>
  <c r="AH347" i="28"/>
  <c r="AH348" i="28"/>
  <c r="AH349" i="28"/>
  <c r="AH350" i="28"/>
  <c r="AH351" i="28"/>
  <c r="AH352" i="28"/>
  <c r="AH353" i="28"/>
  <c r="AH354" i="28"/>
  <c r="AH355" i="28"/>
  <c r="AH356" i="28"/>
  <c r="AH357" i="28"/>
  <c r="AH358" i="28"/>
  <c r="AH359" i="28"/>
  <c r="AH360" i="28"/>
  <c r="AH361" i="28"/>
  <c r="AH362" i="28"/>
  <c r="AH363" i="28"/>
  <c r="AH364" i="28"/>
  <c r="AH365" i="28"/>
  <c r="AH366" i="28"/>
  <c r="AH367" i="28"/>
  <c r="AH368" i="28"/>
  <c r="AH369" i="28"/>
  <c r="AH370" i="28"/>
  <c r="AH371" i="28"/>
  <c r="AH372" i="28"/>
  <c r="AH373" i="28"/>
  <c r="AH374" i="28"/>
  <c r="AH375" i="28"/>
  <c r="AH376" i="28"/>
  <c r="AH377" i="28"/>
  <c r="AH378" i="28"/>
  <c r="AH379" i="28"/>
  <c r="AH380" i="28"/>
  <c r="AH381" i="28"/>
  <c r="AH382" i="28"/>
  <c r="AH383" i="28"/>
  <c r="AH384" i="28"/>
  <c r="AH385" i="28"/>
  <c r="AH386" i="28"/>
  <c r="AH387" i="28"/>
  <c r="AH388" i="28"/>
  <c r="AH389" i="28"/>
  <c r="AH390" i="28"/>
  <c r="AH391" i="28"/>
  <c r="AH392" i="28"/>
  <c r="AH393" i="28"/>
  <c r="AH394" i="28"/>
  <c r="AH395" i="28"/>
  <c r="AH396" i="28"/>
  <c r="AH397" i="28"/>
  <c r="AH398" i="28"/>
  <c r="AH399" i="28"/>
  <c r="AH400" i="28"/>
  <c r="AH401" i="28"/>
  <c r="AH402" i="28"/>
  <c r="AH403" i="28"/>
  <c r="AH404" i="28"/>
  <c r="AH405" i="28"/>
  <c r="AH406" i="28"/>
  <c r="AH407" i="28"/>
  <c r="AH408" i="28"/>
  <c r="AH409" i="28"/>
  <c r="AH410" i="28"/>
  <c r="AH411" i="28"/>
  <c r="AH412" i="28"/>
  <c r="AH413" i="28"/>
  <c r="AH414" i="28"/>
  <c r="AH415" i="28"/>
  <c r="AH416" i="28"/>
  <c r="AH417" i="28"/>
  <c r="AH418" i="28"/>
  <c r="AH419" i="28"/>
  <c r="AH420" i="28"/>
  <c r="AH421" i="28"/>
  <c r="AH422" i="28"/>
  <c r="AH423" i="28"/>
  <c r="AH424" i="28"/>
  <c r="AH425" i="28"/>
  <c r="AH426" i="28"/>
  <c r="AH427" i="28"/>
  <c r="AH428" i="28"/>
  <c r="AH429" i="28"/>
  <c r="AH430" i="28"/>
  <c r="AH431" i="28"/>
  <c r="AH432" i="28"/>
  <c r="AH433" i="28"/>
  <c r="AH434" i="28"/>
  <c r="AH435" i="28"/>
  <c r="AH436" i="28"/>
  <c r="AH437" i="28"/>
  <c r="AH438" i="28"/>
  <c r="AH439" i="28"/>
  <c r="AH440" i="28"/>
  <c r="AH441" i="28"/>
  <c r="AH442" i="28"/>
  <c r="AH443" i="28"/>
  <c r="AH444" i="28"/>
  <c r="AH445" i="28"/>
  <c r="AH446" i="28"/>
  <c r="AH447" i="28"/>
  <c r="AH448" i="28"/>
  <c r="AH449" i="28"/>
  <c r="AH450" i="28"/>
  <c r="AH451" i="28"/>
  <c r="AH452" i="28"/>
  <c r="AH453" i="28"/>
  <c r="AH454" i="28"/>
  <c r="AH455" i="28"/>
  <c r="AH456" i="28"/>
  <c r="AH457" i="28"/>
  <c r="AH458" i="28"/>
  <c r="AH459" i="28"/>
  <c r="AH460" i="28"/>
  <c r="AH461" i="28"/>
  <c r="AH462" i="28"/>
  <c r="AH463" i="28"/>
  <c r="AH464" i="28"/>
  <c r="AH465" i="28"/>
  <c r="AH466" i="28"/>
  <c r="AH467" i="28"/>
  <c r="AH468" i="28"/>
  <c r="AH469" i="28"/>
  <c r="AH470" i="28"/>
  <c r="AH471" i="28"/>
  <c r="AH472" i="28"/>
  <c r="AH473" i="28"/>
  <c r="AH474" i="28"/>
  <c r="AH475" i="28"/>
  <c r="AH476" i="28"/>
  <c r="AH477" i="28"/>
  <c r="AH478" i="28"/>
  <c r="AH479" i="28"/>
  <c r="AH480" i="28"/>
  <c r="AH481" i="28"/>
  <c r="AH482" i="28"/>
  <c r="AH483" i="28"/>
  <c r="AH484" i="28"/>
  <c r="AH485" i="28"/>
  <c r="AH486" i="28"/>
  <c r="AH487" i="28"/>
  <c r="AH488" i="28"/>
  <c r="AH489" i="28"/>
  <c r="AH490" i="28"/>
  <c r="AH491" i="28"/>
  <c r="AH492" i="28"/>
  <c r="AH493" i="28"/>
  <c r="AH7" i="28"/>
  <c r="X494" i="28"/>
  <c r="G47" i="29" l="1"/>
  <c r="F47" i="29"/>
  <c r="W327" i="25"/>
  <c r="W328" i="25"/>
  <c r="W329" i="25"/>
  <c r="W485" i="25"/>
  <c r="W486" i="25"/>
  <c r="W491" i="25"/>
  <c r="W492" i="25"/>
  <c r="M492" i="25" l="1"/>
  <c r="L492" i="25"/>
  <c r="K492" i="25"/>
  <c r="J492" i="25"/>
  <c r="I492" i="25"/>
  <c r="H492" i="25"/>
  <c r="A379" i="19"/>
  <c r="A378" i="19"/>
  <c r="A377" i="19"/>
  <c r="A376" i="19"/>
  <c r="F375" i="19"/>
  <c r="E375" i="19"/>
  <c r="D375" i="19"/>
  <c r="C375" i="19"/>
  <c r="A375" i="19"/>
  <c r="A374" i="19"/>
  <c r="A373" i="19"/>
  <c r="A372" i="19"/>
  <c r="F371" i="19"/>
  <c r="E371" i="19"/>
  <c r="D371" i="19"/>
  <c r="C371" i="19"/>
  <c r="A371" i="19"/>
  <c r="A370" i="19"/>
  <c r="A369" i="19"/>
  <c r="A368" i="19"/>
  <c r="A367" i="19"/>
  <c r="A366" i="19"/>
  <c r="A365" i="19"/>
  <c r="A364" i="19"/>
  <c r="F363" i="19"/>
  <c r="E363" i="19"/>
  <c r="D363" i="19"/>
  <c r="C363" i="19"/>
  <c r="A363" i="19"/>
  <c r="A362" i="19"/>
  <c r="A361" i="19"/>
  <c r="A360" i="19"/>
  <c r="A359" i="19"/>
  <c r="A358" i="19"/>
  <c r="F357" i="19"/>
  <c r="E357" i="19"/>
  <c r="D357" i="19"/>
  <c r="C357" i="19"/>
  <c r="A357" i="19"/>
  <c r="A356" i="19"/>
  <c r="A355" i="19"/>
  <c r="F354" i="19"/>
  <c r="E354" i="19"/>
  <c r="D354" i="19"/>
  <c r="C354" i="19"/>
  <c r="A354" i="19"/>
  <c r="A353" i="19"/>
  <c r="A352" i="19"/>
  <c r="A351" i="19"/>
  <c r="A350" i="19"/>
  <c r="F349" i="19"/>
  <c r="E349" i="19"/>
  <c r="D349" i="19"/>
  <c r="C349" i="19"/>
  <c r="A349" i="19"/>
  <c r="A348" i="19"/>
  <c r="A347" i="19"/>
  <c r="A346" i="19"/>
  <c r="F345" i="19"/>
  <c r="E345" i="19"/>
  <c r="D345" i="19"/>
  <c r="C345" i="19"/>
  <c r="A345" i="19"/>
  <c r="A344" i="19"/>
  <c r="A343" i="19"/>
  <c r="A342" i="19"/>
  <c r="A341" i="19"/>
  <c r="A340" i="19"/>
  <c r="A339" i="19"/>
  <c r="A338" i="19"/>
  <c r="F337" i="19"/>
  <c r="E337" i="19"/>
  <c r="D337" i="19"/>
  <c r="C337" i="19"/>
  <c r="A337" i="19"/>
  <c r="A336" i="19"/>
  <c r="A335" i="19"/>
  <c r="A334" i="19"/>
  <c r="F333" i="19"/>
  <c r="E333" i="19"/>
  <c r="D333" i="19"/>
  <c r="C333" i="19"/>
  <c r="A333" i="19"/>
  <c r="A331" i="19"/>
  <c r="A330" i="19"/>
  <c r="A329" i="19"/>
  <c r="A328" i="19"/>
  <c r="F327" i="19"/>
  <c r="E327" i="19"/>
  <c r="D327" i="19"/>
  <c r="C327" i="19"/>
  <c r="A327" i="19"/>
  <c r="A326" i="19"/>
  <c r="A325" i="19"/>
  <c r="A324" i="19"/>
  <c r="A323" i="19"/>
  <c r="A322" i="19"/>
  <c r="F321" i="19"/>
  <c r="E321" i="19"/>
  <c r="D321" i="19"/>
  <c r="C321" i="19"/>
  <c r="A321" i="19"/>
  <c r="A320" i="19"/>
  <c r="A319" i="19"/>
  <c r="A318" i="19"/>
  <c r="A317" i="19"/>
  <c r="F316" i="19"/>
  <c r="E316" i="19"/>
  <c r="D316" i="19"/>
  <c r="C316" i="19"/>
  <c r="A316" i="19"/>
  <c r="A314" i="19"/>
  <c r="A313" i="19"/>
  <c r="A312" i="19"/>
  <c r="F311" i="19"/>
  <c r="E311" i="19"/>
  <c r="D311" i="19"/>
  <c r="C311" i="19"/>
  <c r="A311" i="19"/>
  <c r="A310" i="19"/>
  <c r="A309" i="19"/>
  <c r="F308" i="19"/>
  <c r="E308" i="19"/>
  <c r="D308" i="19"/>
  <c r="C308" i="19"/>
  <c r="A308" i="19"/>
  <c r="A306" i="19"/>
  <c r="A305" i="19"/>
  <c r="A304" i="19"/>
  <c r="A303" i="19"/>
  <c r="F302" i="19"/>
  <c r="E302" i="19"/>
  <c r="D302" i="19"/>
  <c r="C302" i="19"/>
  <c r="A302" i="19"/>
  <c r="A301" i="19"/>
  <c r="A300" i="19"/>
  <c r="A299" i="19"/>
  <c r="A298" i="19"/>
  <c r="F297" i="19"/>
  <c r="E297" i="19"/>
  <c r="D297" i="19"/>
  <c r="C297" i="19"/>
  <c r="A297" i="19"/>
  <c r="A296" i="19"/>
  <c r="A295" i="19"/>
  <c r="A294" i="19"/>
  <c r="A293" i="19"/>
  <c r="F292" i="19"/>
  <c r="E292" i="19"/>
  <c r="D292" i="19"/>
  <c r="C292" i="19"/>
  <c r="A292" i="19"/>
  <c r="A291" i="19"/>
  <c r="A290" i="19"/>
  <c r="F289" i="19"/>
  <c r="E289" i="19"/>
  <c r="D289" i="19"/>
  <c r="C289" i="19"/>
  <c r="A289" i="19"/>
  <c r="A287" i="19"/>
  <c r="A286" i="19"/>
  <c r="A285" i="19"/>
  <c r="A284" i="19"/>
  <c r="F283" i="19"/>
  <c r="E283" i="19"/>
  <c r="D283" i="19"/>
  <c r="C283" i="19"/>
  <c r="A283" i="19"/>
  <c r="A282" i="19"/>
  <c r="A281" i="19"/>
  <c r="F280" i="19"/>
  <c r="E280" i="19"/>
  <c r="D280" i="19"/>
  <c r="C280" i="19"/>
  <c r="A280" i="19"/>
  <c r="A279" i="19"/>
  <c r="A278" i="19"/>
  <c r="F277" i="19"/>
  <c r="E277" i="19"/>
  <c r="D277" i="19"/>
  <c r="C277" i="19"/>
  <c r="A277" i="19"/>
  <c r="A276" i="19"/>
  <c r="A275" i="19"/>
  <c r="F274" i="19"/>
  <c r="E274" i="19"/>
  <c r="D274" i="19"/>
  <c r="C274" i="19"/>
  <c r="A274" i="19"/>
  <c r="A273" i="19"/>
  <c r="A272" i="19"/>
  <c r="F271" i="19"/>
  <c r="E271" i="19"/>
  <c r="D271" i="19"/>
  <c r="C271" i="19"/>
  <c r="A271" i="19"/>
  <c r="A269" i="19"/>
  <c r="A268" i="19"/>
  <c r="A267" i="19"/>
  <c r="A266" i="19"/>
  <c r="A265" i="19"/>
  <c r="F264" i="19"/>
  <c r="E264" i="19"/>
  <c r="D264" i="19"/>
  <c r="C264" i="19"/>
  <c r="A264" i="19"/>
  <c r="A263" i="19"/>
  <c r="A262" i="19"/>
  <c r="A261" i="19"/>
  <c r="A260" i="19"/>
  <c r="A259" i="19"/>
  <c r="A258" i="19"/>
  <c r="A257" i="19"/>
  <c r="A256" i="19"/>
  <c r="F255" i="19"/>
  <c r="E255" i="19"/>
  <c r="D255" i="19"/>
  <c r="C255" i="19"/>
  <c r="A255" i="19"/>
  <c r="A254" i="19"/>
  <c r="A253" i="19"/>
  <c r="F252" i="19"/>
  <c r="E252" i="19"/>
  <c r="D252" i="19"/>
  <c r="C252" i="19"/>
  <c r="A252" i="19"/>
  <c r="A251" i="19"/>
  <c r="A250" i="19"/>
  <c r="A249" i="19"/>
  <c r="F248" i="19"/>
  <c r="E248" i="19"/>
  <c r="D248" i="19"/>
  <c r="C248" i="19"/>
  <c r="A248" i="19"/>
  <c r="A247" i="19"/>
  <c r="A246" i="19"/>
  <c r="F245" i="19"/>
  <c r="E245" i="19"/>
  <c r="D245" i="19"/>
  <c r="C245" i="19"/>
  <c r="A245" i="19"/>
  <c r="A244" i="19"/>
  <c r="A243" i="19"/>
  <c r="A242" i="19"/>
  <c r="A241" i="19"/>
  <c r="A240" i="19"/>
  <c r="A239" i="19"/>
  <c r="F238" i="19"/>
  <c r="E238" i="19"/>
  <c r="D238" i="19"/>
  <c r="C238" i="19"/>
  <c r="A238" i="19"/>
  <c r="A237" i="19"/>
  <c r="A236" i="19"/>
  <c r="A235" i="19"/>
  <c r="A234" i="19"/>
  <c r="F233" i="19"/>
  <c r="E233" i="19"/>
  <c r="D233" i="19"/>
  <c r="C233" i="19"/>
  <c r="A233" i="19"/>
  <c r="A232" i="19"/>
  <c r="A231" i="19"/>
  <c r="A230" i="19"/>
  <c r="A229" i="19"/>
  <c r="A228" i="19"/>
  <c r="F227" i="19"/>
  <c r="E227" i="19"/>
  <c r="D227" i="19"/>
  <c r="C227" i="19"/>
  <c r="A227" i="19"/>
  <c r="A226" i="19"/>
  <c r="A225" i="19"/>
  <c r="A224" i="19"/>
  <c r="A223" i="19"/>
  <c r="A222" i="19"/>
  <c r="A221" i="19"/>
  <c r="A220" i="19"/>
  <c r="A219" i="19"/>
  <c r="F218" i="19"/>
  <c r="E218" i="19"/>
  <c r="D218" i="19"/>
  <c r="C218" i="19"/>
  <c r="A218" i="19"/>
  <c r="A217" i="19"/>
  <c r="A216" i="19"/>
  <c r="A215" i="19"/>
  <c r="F214" i="19"/>
  <c r="E214" i="19"/>
  <c r="D214" i="19"/>
  <c r="C214" i="19"/>
  <c r="A214" i="19"/>
  <c r="A213" i="19"/>
  <c r="A212" i="19"/>
  <c r="A211" i="19"/>
  <c r="A210" i="19"/>
  <c r="A209" i="19"/>
  <c r="F208" i="19"/>
  <c r="E208" i="19"/>
  <c r="D208" i="19"/>
  <c r="C208" i="19"/>
  <c r="A208" i="19"/>
  <c r="A207" i="19"/>
  <c r="A206" i="19"/>
  <c r="F205" i="19"/>
  <c r="E205" i="19"/>
  <c r="D205" i="19"/>
  <c r="C205" i="19"/>
  <c r="A205" i="19"/>
  <c r="A204" i="19"/>
  <c r="A203" i="19"/>
  <c r="A202" i="19"/>
  <c r="F201" i="19"/>
  <c r="E201" i="19"/>
  <c r="D201" i="19"/>
  <c r="C201" i="19"/>
  <c r="A201" i="19"/>
  <c r="A200" i="19"/>
  <c r="A199" i="19"/>
  <c r="F198" i="19"/>
  <c r="E198" i="19"/>
  <c r="D198" i="19"/>
  <c r="C198" i="19"/>
  <c r="A198" i="19"/>
  <c r="A196" i="19"/>
  <c r="A195" i="19"/>
  <c r="A194" i="19"/>
  <c r="F193" i="19"/>
  <c r="E193" i="19"/>
  <c r="D193" i="19"/>
  <c r="C193" i="19"/>
  <c r="A193" i="19"/>
  <c r="A191" i="19"/>
  <c r="A190" i="19"/>
  <c r="A189" i="19"/>
  <c r="A188" i="19"/>
  <c r="A187" i="19"/>
  <c r="F186" i="19"/>
  <c r="E186" i="19"/>
  <c r="D186" i="19"/>
  <c r="C186" i="19"/>
  <c r="A186" i="19"/>
  <c r="A185" i="19"/>
  <c r="A184" i="19"/>
  <c r="F183" i="19"/>
  <c r="E183" i="19"/>
  <c r="D183" i="19"/>
  <c r="C183" i="19"/>
  <c r="A183" i="19"/>
  <c r="A182" i="19"/>
  <c r="A181" i="19"/>
  <c r="A180" i="19"/>
  <c r="A179" i="19"/>
  <c r="A178" i="19"/>
  <c r="A177" i="19"/>
  <c r="F176" i="19"/>
  <c r="E176" i="19"/>
  <c r="D176" i="19"/>
  <c r="C176" i="19"/>
  <c r="A176" i="19"/>
  <c r="A175" i="19"/>
  <c r="A174" i="19"/>
  <c r="A173" i="19"/>
  <c r="F172" i="19"/>
  <c r="E172" i="19"/>
  <c r="D172" i="19"/>
  <c r="C172" i="19"/>
  <c r="A172" i="19"/>
  <c r="A171" i="19"/>
  <c r="A170" i="19"/>
  <c r="A169" i="19"/>
  <c r="F168" i="19"/>
  <c r="E168" i="19"/>
  <c r="D168" i="19"/>
  <c r="C168" i="19"/>
  <c r="A168" i="19"/>
  <c r="A167" i="19"/>
  <c r="A166" i="19"/>
  <c r="A165" i="19"/>
  <c r="F164" i="19"/>
  <c r="E164" i="19"/>
  <c r="D164" i="19"/>
  <c r="C164" i="19"/>
  <c r="A164" i="19"/>
  <c r="A163" i="19"/>
  <c r="A162" i="19"/>
  <c r="A161" i="19"/>
  <c r="F160" i="19"/>
  <c r="E160" i="19"/>
  <c r="D160" i="19"/>
  <c r="C160" i="19"/>
  <c r="A160" i="19"/>
  <c r="A159" i="19"/>
  <c r="A158" i="19"/>
  <c r="A157" i="19"/>
  <c r="A156" i="19"/>
  <c r="F155" i="19"/>
  <c r="E155" i="19"/>
  <c r="D155" i="19"/>
  <c r="C155" i="19"/>
  <c r="A155" i="19"/>
  <c r="A154" i="19"/>
  <c r="A153" i="19"/>
  <c r="A152" i="19"/>
  <c r="A151" i="19"/>
  <c r="F150" i="19"/>
  <c r="E150" i="19"/>
  <c r="D150" i="19"/>
  <c r="C150" i="19"/>
  <c r="A150" i="19"/>
  <c r="A149" i="19"/>
  <c r="A148" i="19"/>
  <c r="A147" i="19"/>
  <c r="A146" i="19"/>
  <c r="F145" i="19"/>
  <c r="E145" i="19"/>
  <c r="D145" i="19"/>
  <c r="C145" i="19"/>
  <c r="A145" i="19"/>
  <c r="A144" i="19"/>
  <c r="A143" i="19"/>
  <c r="F142" i="19"/>
  <c r="E142" i="19"/>
  <c r="D142" i="19"/>
  <c r="C142" i="19"/>
  <c r="A142" i="19"/>
  <c r="A141" i="19"/>
  <c r="A140" i="19"/>
  <c r="A139" i="19"/>
  <c r="A138" i="19"/>
  <c r="F137" i="19"/>
  <c r="E137" i="19"/>
  <c r="D137" i="19"/>
  <c r="C137" i="19"/>
  <c r="A137" i="19"/>
  <c r="A136" i="19"/>
  <c r="A135" i="19"/>
  <c r="A134" i="19"/>
  <c r="F133" i="19"/>
  <c r="E133" i="19"/>
  <c r="D133" i="19"/>
  <c r="C133" i="19"/>
  <c r="A133" i="19"/>
  <c r="A132" i="19"/>
  <c r="A131" i="19"/>
  <c r="F130" i="19"/>
  <c r="E130" i="19"/>
  <c r="D130" i="19"/>
  <c r="C130" i="19"/>
  <c r="A130" i="19"/>
  <c r="A129" i="19"/>
  <c r="F128" i="19"/>
  <c r="E128" i="19"/>
  <c r="D128" i="19"/>
  <c r="C128" i="19"/>
  <c r="A128" i="19"/>
  <c r="A127" i="19"/>
  <c r="A126" i="19"/>
  <c r="F125" i="19"/>
  <c r="E125" i="19"/>
  <c r="D125" i="19"/>
  <c r="C125" i="19"/>
  <c r="A125" i="19"/>
  <c r="A124" i="19"/>
  <c r="F123" i="19"/>
  <c r="E123" i="19"/>
  <c r="D123" i="19"/>
  <c r="C123" i="19"/>
  <c r="A123" i="19"/>
  <c r="A122" i="19"/>
  <c r="F121" i="19"/>
  <c r="E121" i="19"/>
  <c r="D121" i="19"/>
  <c r="C121" i="19"/>
  <c r="A121" i="19"/>
  <c r="A120" i="19"/>
  <c r="F119" i="19"/>
  <c r="E119" i="19"/>
  <c r="D119" i="19"/>
  <c r="C119" i="19"/>
  <c r="A119" i="19"/>
  <c r="A118" i="19"/>
  <c r="F117" i="19"/>
  <c r="E117" i="19"/>
  <c r="D117" i="19"/>
  <c r="C117" i="19"/>
  <c r="A117" i="19"/>
  <c r="A116" i="19"/>
  <c r="A115" i="19"/>
  <c r="A114" i="19"/>
  <c r="A113" i="19"/>
  <c r="F112" i="19"/>
  <c r="E112" i="19"/>
  <c r="D112" i="19"/>
  <c r="C112" i="19"/>
  <c r="A112" i="19"/>
  <c r="A111" i="19"/>
  <c r="F110" i="19"/>
  <c r="E110" i="19"/>
  <c r="D110" i="19"/>
  <c r="C110" i="19"/>
  <c r="A110" i="19"/>
  <c r="A109" i="19"/>
  <c r="A108" i="19"/>
  <c r="A107" i="19"/>
  <c r="F106" i="19"/>
  <c r="E106" i="19"/>
  <c r="D106" i="19"/>
  <c r="C106" i="19"/>
  <c r="A106" i="19"/>
  <c r="A105" i="19"/>
  <c r="A104" i="19"/>
  <c r="F103" i="19"/>
  <c r="E103" i="19"/>
  <c r="D103" i="19"/>
  <c r="C103" i="19"/>
  <c r="A103" i="19"/>
  <c r="A102" i="19"/>
  <c r="A101" i="19"/>
  <c r="A100" i="19"/>
  <c r="F99" i="19"/>
  <c r="E99" i="19"/>
  <c r="D99" i="19"/>
  <c r="C99" i="19"/>
  <c r="A99" i="19"/>
  <c r="A98" i="19"/>
  <c r="A97" i="19"/>
  <c r="A96" i="19"/>
  <c r="F95" i="19"/>
  <c r="E95" i="19"/>
  <c r="D95" i="19"/>
  <c r="C95" i="19"/>
  <c r="A95" i="19"/>
  <c r="A94" i="19"/>
  <c r="A93" i="19"/>
  <c r="A92" i="19"/>
  <c r="A91" i="19"/>
  <c r="F90" i="19"/>
  <c r="E90" i="19"/>
  <c r="D90" i="19"/>
  <c r="C90" i="19"/>
  <c r="A90" i="19"/>
  <c r="A89" i="19"/>
  <c r="A88" i="19"/>
  <c r="A87" i="19"/>
  <c r="A86" i="19"/>
  <c r="F85" i="19"/>
  <c r="E85" i="19"/>
  <c r="D85" i="19"/>
  <c r="C85" i="19"/>
  <c r="A85" i="19"/>
  <c r="A84" i="19"/>
  <c r="A83" i="19"/>
  <c r="F82" i="19"/>
  <c r="E82" i="19"/>
  <c r="D82" i="19"/>
  <c r="C82" i="19"/>
  <c r="A82" i="19"/>
  <c r="A81" i="19"/>
  <c r="A80" i="19"/>
  <c r="F79" i="19"/>
  <c r="E79" i="19"/>
  <c r="D79" i="19"/>
  <c r="C79" i="19"/>
  <c r="A79" i="19"/>
  <c r="A78" i="19"/>
  <c r="A77" i="19"/>
  <c r="A76" i="19"/>
  <c r="F75" i="19"/>
  <c r="E75" i="19"/>
  <c r="D75" i="19"/>
  <c r="C75" i="19"/>
  <c r="A75" i="19"/>
  <c r="A74" i="19"/>
  <c r="A73" i="19"/>
  <c r="A72" i="19"/>
  <c r="A71" i="19"/>
  <c r="F70" i="19"/>
  <c r="E70" i="19"/>
  <c r="D70" i="19"/>
  <c r="C70" i="19"/>
  <c r="A70" i="19"/>
  <c r="A69" i="19"/>
  <c r="A68" i="19"/>
  <c r="A67" i="19"/>
  <c r="A66" i="19"/>
  <c r="F65" i="19"/>
  <c r="E65" i="19"/>
  <c r="D65" i="19"/>
  <c r="C65" i="19"/>
  <c r="A65" i="19"/>
  <c r="A64" i="19"/>
  <c r="A63" i="19"/>
  <c r="F62" i="19"/>
  <c r="E62" i="19"/>
  <c r="D62" i="19"/>
  <c r="C62" i="19"/>
  <c r="A62" i="19"/>
  <c r="A61" i="19"/>
  <c r="A60" i="19"/>
  <c r="A59" i="19"/>
  <c r="F58" i="19"/>
  <c r="E58" i="19"/>
  <c r="D58" i="19"/>
  <c r="C58" i="19"/>
  <c r="A58" i="19"/>
  <c r="A57" i="19"/>
  <c r="A56" i="19"/>
  <c r="A55" i="19"/>
  <c r="F54" i="19"/>
  <c r="E54" i="19"/>
  <c r="D54" i="19"/>
  <c r="C54" i="19"/>
  <c r="A54" i="19"/>
  <c r="A53" i="19"/>
  <c r="A52" i="19"/>
  <c r="A51" i="19"/>
  <c r="A50" i="19"/>
  <c r="A49" i="19"/>
  <c r="A48" i="19"/>
  <c r="F47" i="19"/>
  <c r="E47" i="19"/>
  <c r="D47" i="19"/>
  <c r="C47" i="19"/>
  <c r="A47" i="19"/>
  <c r="A45" i="19"/>
  <c r="N44" i="19"/>
  <c r="L44" i="19"/>
  <c r="K44" i="19"/>
  <c r="J44" i="19"/>
  <c r="I44" i="19"/>
  <c r="H44" i="19"/>
  <c r="A44" i="19"/>
  <c r="A43" i="19"/>
  <c r="A42" i="19"/>
  <c r="A41" i="19"/>
  <c r="A40" i="19"/>
  <c r="F39" i="19"/>
  <c r="E39" i="19"/>
  <c r="D39" i="19"/>
  <c r="C39" i="19"/>
  <c r="A39" i="19"/>
  <c r="A38" i="19"/>
  <c r="A37" i="19"/>
  <c r="A36" i="19"/>
  <c r="F35" i="19"/>
  <c r="E35" i="19"/>
  <c r="D35" i="19"/>
  <c r="C35" i="19"/>
  <c r="A35" i="19"/>
  <c r="A34" i="19"/>
  <c r="A33" i="19"/>
  <c r="A32" i="19"/>
  <c r="A31" i="19"/>
  <c r="F30" i="19"/>
  <c r="E30" i="19"/>
  <c r="D30" i="19"/>
  <c r="C30" i="19"/>
  <c r="A30" i="19"/>
  <c r="A29" i="19"/>
  <c r="A28" i="19"/>
  <c r="A27" i="19"/>
  <c r="A26" i="19"/>
  <c r="F25" i="19"/>
  <c r="E25" i="19"/>
  <c r="D25" i="19"/>
  <c r="C25" i="19"/>
  <c r="A25" i="19"/>
  <c r="A24" i="19"/>
  <c r="A23" i="19"/>
  <c r="A22" i="19"/>
  <c r="A21" i="19"/>
  <c r="A20" i="19"/>
  <c r="F19" i="19"/>
  <c r="E19" i="19"/>
  <c r="D19" i="19"/>
  <c r="C19" i="19"/>
  <c r="A19" i="19"/>
  <c r="A18" i="19"/>
  <c r="A17" i="19"/>
  <c r="F16" i="19"/>
  <c r="E16" i="19"/>
  <c r="D16" i="19"/>
  <c r="C16" i="19"/>
  <c r="A16" i="19"/>
  <c r="A15" i="19"/>
  <c r="A14" i="19"/>
  <c r="A13" i="19"/>
  <c r="A12" i="19"/>
  <c r="A11" i="19"/>
  <c r="F10" i="19"/>
  <c r="E10" i="19"/>
  <c r="D10" i="19"/>
  <c r="C10" i="19"/>
  <c r="A10" i="19"/>
  <c r="A19" i="17"/>
  <c r="A18" i="17"/>
  <c r="A17" i="17"/>
  <c r="F16" i="17"/>
  <c r="E16" i="17"/>
  <c r="D16" i="17"/>
  <c r="C16" i="17"/>
  <c r="A16" i="17"/>
  <c r="A15" i="17"/>
  <c r="A14" i="17"/>
  <c r="F13" i="17"/>
  <c r="E13" i="17"/>
  <c r="D13" i="17"/>
  <c r="C13" i="17"/>
  <c r="A13" i="17"/>
  <c r="A12" i="17"/>
  <c r="A11" i="17"/>
  <c r="F10" i="17"/>
  <c r="E10" i="17"/>
  <c r="D10" i="17"/>
  <c r="C10" i="17"/>
  <c r="A10" i="17"/>
  <c r="A62" i="16"/>
  <c r="A61" i="16"/>
  <c r="F60" i="16"/>
  <c r="E60" i="16"/>
  <c r="D60" i="16"/>
  <c r="C60" i="16"/>
  <c r="A60" i="16"/>
  <c r="A59" i="16"/>
  <c r="A58" i="16"/>
  <c r="A57" i="16"/>
  <c r="A56" i="16"/>
  <c r="F55" i="16"/>
  <c r="E55" i="16"/>
  <c r="D55" i="16"/>
  <c r="C55" i="16"/>
  <c r="A55" i="16"/>
  <c r="A54" i="16"/>
  <c r="A53" i="16"/>
  <c r="F52" i="16"/>
  <c r="E52" i="16"/>
  <c r="D52" i="16"/>
  <c r="C52" i="16"/>
  <c r="A52" i="16"/>
  <c r="A51" i="16"/>
  <c r="A50" i="16"/>
  <c r="A49" i="16"/>
  <c r="A48" i="16"/>
  <c r="A47" i="16"/>
  <c r="F46" i="16"/>
  <c r="E46" i="16"/>
  <c r="D46" i="16"/>
  <c r="C46" i="16"/>
  <c r="A46" i="16"/>
  <c r="A45" i="16"/>
  <c r="A44" i="16"/>
  <c r="F43" i="16"/>
  <c r="E43" i="16"/>
  <c r="D43" i="16"/>
  <c r="C43" i="16"/>
  <c r="A43" i="16"/>
  <c r="A42" i="16"/>
  <c r="A41" i="16"/>
  <c r="A40" i="16"/>
  <c r="A39" i="16"/>
  <c r="F38" i="16"/>
  <c r="E38" i="16"/>
  <c r="D38" i="16"/>
  <c r="C38" i="16"/>
  <c r="A38" i="16"/>
  <c r="A37" i="16"/>
  <c r="A36" i="16"/>
  <c r="A35" i="16"/>
  <c r="A34" i="16"/>
  <c r="A33" i="16"/>
  <c r="A32" i="16"/>
  <c r="F31" i="16"/>
  <c r="E31" i="16"/>
  <c r="D31" i="16"/>
  <c r="C31" i="16"/>
  <c r="A31" i="16"/>
  <c r="A30" i="16"/>
  <c r="A29" i="16"/>
  <c r="A28" i="16"/>
  <c r="A27" i="16"/>
  <c r="A26" i="16"/>
  <c r="F25" i="16"/>
  <c r="E25" i="16"/>
  <c r="D25" i="16"/>
  <c r="C25" i="16"/>
  <c r="A25" i="16"/>
  <c r="A24" i="16"/>
  <c r="A23" i="16"/>
  <c r="F22" i="16"/>
  <c r="E22" i="16"/>
  <c r="D22" i="16"/>
  <c r="C22" i="16"/>
  <c r="A22" i="16"/>
  <c r="A21" i="16"/>
  <c r="A20" i="16"/>
  <c r="A19" i="16"/>
  <c r="A18" i="16"/>
  <c r="A17" i="16"/>
  <c r="F16" i="16"/>
  <c r="E16" i="16"/>
  <c r="D16" i="16"/>
  <c r="C16" i="16"/>
  <c r="A16" i="16"/>
  <c r="A15" i="16"/>
  <c r="A14" i="16"/>
  <c r="A13" i="16"/>
  <c r="A12" i="16"/>
  <c r="A11" i="16"/>
  <c r="F10" i="16"/>
  <c r="E10" i="16"/>
  <c r="D10" i="16"/>
  <c r="C10" i="16"/>
  <c r="A10" i="16"/>
  <c r="A29" i="15"/>
  <c r="A28" i="15"/>
  <c r="F27" i="15"/>
  <c r="E27" i="15"/>
  <c r="D27" i="15"/>
  <c r="C27" i="15"/>
  <c r="A27" i="15"/>
  <c r="A26" i="15"/>
  <c r="A25" i="15"/>
  <c r="A24" i="15"/>
  <c r="F23" i="15"/>
  <c r="E23" i="15"/>
  <c r="D23" i="15"/>
  <c r="C23" i="15"/>
  <c r="A23" i="15"/>
  <c r="A22" i="15"/>
  <c r="A21" i="15"/>
  <c r="A20" i="15"/>
  <c r="F19" i="15"/>
  <c r="E19" i="15"/>
  <c r="D19" i="15"/>
  <c r="C19" i="15"/>
  <c r="A19" i="15"/>
  <c r="A18" i="15"/>
  <c r="A17" i="15"/>
  <c r="A16" i="15"/>
  <c r="A15" i="15"/>
  <c r="F14" i="15"/>
  <c r="E14" i="15"/>
  <c r="D14" i="15"/>
  <c r="C14" i="15"/>
  <c r="A14" i="15"/>
  <c r="A13" i="15"/>
  <c r="A12" i="15"/>
  <c r="A11" i="15"/>
  <c r="F10" i="15"/>
  <c r="E10" i="15"/>
  <c r="D10" i="15"/>
  <c r="C10" i="15"/>
  <c r="A10" i="15"/>
  <c r="A14" i="14"/>
  <c r="A13" i="14"/>
  <c r="A12" i="14"/>
  <c r="A11" i="14"/>
  <c r="F10" i="14"/>
  <c r="E10" i="14"/>
  <c r="D10" i="14"/>
  <c r="C10" i="14"/>
  <c r="A10" i="14"/>
  <c r="A33" i="7"/>
  <c r="A32" i="7"/>
  <c r="F31" i="7"/>
  <c r="E31" i="7"/>
  <c r="D31" i="7"/>
  <c r="C31" i="7"/>
  <c r="A31" i="7"/>
  <c r="A29" i="7"/>
  <c r="G28" i="7"/>
  <c r="D28" i="7"/>
  <c r="A28" i="7"/>
  <c r="G27" i="7"/>
  <c r="D27" i="7"/>
  <c r="A27" i="7"/>
  <c r="G26" i="7"/>
  <c r="D26" i="7"/>
  <c r="A26" i="7"/>
  <c r="G25" i="7"/>
  <c r="D25" i="7"/>
  <c r="A25" i="7"/>
  <c r="G24" i="7"/>
  <c r="D24" i="7"/>
  <c r="A24" i="7"/>
  <c r="F23" i="7"/>
  <c r="E23" i="7"/>
  <c r="D23" i="7"/>
  <c r="C23" i="7"/>
  <c r="A23" i="7"/>
  <c r="G22" i="7"/>
  <c r="D22" i="7"/>
  <c r="A22" i="7"/>
  <c r="G21" i="7"/>
  <c r="D21" i="7"/>
  <c r="A21" i="7"/>
  <c r="G20" i="7"/>
  <c r="D20" i="7"/>
  <c r="A20" i="7"/>
  <c r="G19" i="7"/>
  <c r="D19" i="7"/>
  <c r="A19" i="7"/>
  <c r="F18" i="7"/>
  <c r="E18" i="7"/>
  <c r="D18" i="7"/>
  <c r="C18" i="7"/>
  <c r="A18" i="7"/>
  <c r="A17" i="7"/>
  <c r="A16" i="7"/>
  <c r="F15" i="7"/>
  <c r="E15" i="7"/>
  <c r="D15" i="7"/>
  <c r="C15" i="7"/>
  <c r="A15" i="7"/>
  <c r="A11" i="7"/>
  <c r="A10" i="7"/>
  <c r="F9" i="7"/>
  <c r="E9" i="7"/>
  <c r="D9" i="7"/>
  <c r="C9" i="7"/>
  <c r="A9" i="7"/>
  <c r="A43" i="18"/>
  <c r="A42" i="18"/>
  <c r="A41" i="18"/>
  <c r="A40" i="18"/>
  <c r="F39" i="18"/>
  <c r="E39" i="18"/>
  <c r="D39" i="18"/>
  <c r="C39" i="18"/>
  <c r="A39" i="18"/>
  <c r="A38" i="18"/>
  <c r="A37" i="18"/>
  <c r="A36" i="18"/>
  <c r="F35" i="18"/>
  <c r="E35" i="18"/>
  <c r="D35" i="18"/>
  <c r="C35" i="18"/>
  <c r="A35" i="18"/>
  <c r="A34" i="18"/>
  <c r="A33" i="18"/>
  <c r="A32" i="18"/>
  <c r="F31" i="18"/>
  <c r="E31" i="18"/>
  <c r="D31" i="18"/>
  <c r="C31" i="18"/>
  <c r="A31" i="18"/>
  <c r="A30" i="18"/>
  <c r="A29" i="18"/>
  <c r="F28" i="18"/>
  <c r="E28" i="18"/>
  <c r="D28" i="18"/>
  <c r="C28" i="18"/>
  <c r="A28" i="18"/>
  <c r="A27" i="18"/>
  <c r="A26" i="18"/>
  <c r="F25" i="18"/>
  <c r="E25" i="18"/>
  <c r="D25" i="18"/>
  <c r="C25" i="18"/>
  <c r="A25" i="18"/>
  <c r="A24" i="18"/>
  <c r="A23" i="18"/>
  <c r="A22" i="18"/>
  <c r="A21" i="18"/>
  <c r="F20" i="18"/>
  <c r="E20" i="18"/>
  <c r="D20" i="18"/>
  <c r="C20" i="18"/>
  <c r="A20" i="18"/>
  <c r="A19" i="18"/>
  <c r="A18" i="18"/>
  <c r="A17" i="18"/>
  <c r="F16" i="18"/>
  <c r="E16" i="18"/>
  <c r="D16" i="18"/>
  <c r="C16" i="18"/>
  <c r="A16" i="18"/>
  <c r="A15" i="18"/>
  <c r="A14" i="18"/>
  <c r="F13" i="18"/>
  <c r="E13" i="18"/>
  <c r="D13" i="18"/>
  <c r="C13" i="18"/>
  <c r="A13" i="18"/>
  <c r="A12" i="18"/>
  <c r="A11" i="18"/>
  <c r="F10" i="18"/>
  <c r="E10" i="18"/>
  <c r="D10" i="18"/>
  <c r="C10" i="18"/>
  <c r="A10" i="18"/>
  <c r="A503" i="21"/>
  <c r="A504" i="21"/>
  <c r="Q6" i="17" l="1"/>
  <c r="Q6" i="16"/>
  <c r="Q6" i="15"/>
  <c r="Q6" i="14"/>
  <c r="Q6" i="19"/>
  <c r="Q6" i="7"/>
  <c r="Q6" i="18"/>
  <c r="Y4" i="25"/>
  <c r="O11" i="18" s="1"/>
  <c r="Y5" i="25"/>
  <c r="O12" i="18" s="1"/>
  <c r="Y6" i="25"/>
  <c r="O13" i="18" s="1"/>
  <c r="Y7" i="25"/>
  <c r="O14" i="18" s="1"/>
  <c r="Y8" i="25"/>
  <c r="O15" i="18" s="1"/>
  <c r="Y9" i="25"/>
  <c r="O16" i="18" s="1"/>
  <c r="Y10" i="25"/>
  <c r="O17" i="18" s="1"/>
  <c r="Y11" i="25"/>
  <c r="O18" i="18" s="1"/>
  <c r="Y12" i="25"/>
  <c r="O19" i="18" s="1"/>
  <c r="Y13" i="25"/>
  <c r="O10" i="17" s="1"/>
  <c r="Y14" i="25"/>
  <c r="O11" i="17" s="1"/>
  <c r="Y15" i="25"/>
  <c r="O12" i="17" s="1"/>
  <c r="Y16" i="25"/>
  <c r="O13" i="17" s="1"/>
  <c r="Y17" i="25"/>
  <c r="O14" i="17" s="1"/>
  <c r="Y18" i="25"/>
  <c r="O15" i="17" s="1"/>
  <c r="Y19" i="25"/>
  <c r="O16" i="17" s="1"/>
  <c r="Y20" i="25"/>
  <c r="O17" i="17" s="1"/>
  <c r="Y21" i="25"/>
  <c r="O18" i="17" s="1"/>
  <c r="Y22" i="25"/>
  <c r="O19" i="17" s="1"/>
  <c r="Y23" i="25"/>
  <c r="O271" i="19" s="1"/>
  <c r="Y24" i="25"/>
  <c r="O272" i="19" s="1"/>
  <c r="Y25" i="25"/>
  <c r="O273" i="19" s="1"/>
  <c r="Y26" i="25"/>
  <c r="O274" i="19" s="1"/>
  <c r="Y27" i="25"/>
  <c r="O275" i="19" s="1"/>
  <c r="Y28" i="25"/>
  <c r="O276" i="19" s="1"/>
  <c r="Y29" i="25"/>
  <c r="O308" i="19" s="1"/>
  <c r="Y30" i="25"/>
  <c r="O309" i="19" s="1"/>
  <c r="Y31" i="25"/>
  <c r="O310" i="19" s="1"/>
  <c r="Y32" i="25"/>
  <c r="O311" i="19" s="1"/>
  <c r="Y33" i="25"/>
  <c r="O312" i="19" s="1"/>
  <c r="Y34" i="25"/>
  <c r="O313" i="19" s="1"/>
  <c r="Y35" i="25"/>
  <c r="O277" i="19" s="1"/>
  <c r="Y36" i="25"/>
  <c r="O278" i="19" s="1"/>
  <c r="Y37" i="25"/>
  <c r="O279" i="19" s="1"/>
  <c r="Y38" i="25"/>
  <c r="O20" i="18" s="1"/>
  <c r="Y39" i="25"/>
  <c r="O21" i="18" s="1"/>
  <c r="Y40" i="25"/>
  <c r="O22" i="18" s="1"/>
  <c r="Y41" i="25"/>
  <c r="O23" i="18" s="1"/>
  <c r="Y42" i="25"/>
  <c r="O24" i="18" s="1"/>
  <c r="Y43" i="25"/>
  <c r="O25" i="18" s="1"/>
  <c r="Y44" i="25"/>
  <c r="O26" i="18" s="1"/>
  <c r="Y45" i="25"/>
  <c r="O27" i="18" s="1"/>
  <c r="Y46" i="25"/>
  <c r="O28" i="18" s="1"/>
  <c r="Y47" i="25"/>
  <c r="O29" i="18" s="1"/>
  <c r="Y48" i="25"/>
  <c r="O30" i="18" s="1"/>
  <c r="Y49" i="25"/>
  <c r="O31" i="18" s="1"/>
  <c r="Y50" i="25"/>
  <c r="O32" i="18" s="1"/>
  <c r="Y51" i="25"/>
  <c r="O33" i="18" s="1"/>
  <c r="Y52" i="25"/>
  <c r="O34" i="18" s="1"/>
  <c r="Y53" i="25"/>
  <c r="O35" i="18" s="1"/>
  <c r="Y54" i="25"/>
  <c r="O36" i="18" s="1"/>
  <c r="Y55" i="25"/>
  <c r="O37" i="18" s="1"/>
  <c r="Y56" i="25"/>
  <c r="O38" i="18" s="1"/>
  <c r="Y57" i="25"/>
  <c r="O39" i="18" s="1"/>
  <c r="Y58" i="25"/>
  <c r="O40" i="18" s="1"/>
  <c r="Y59" i="25"/>
  <c r="O41" i="18" s="1"/>
  <c r="Y60" i="25"/>
  <c r="O10" i="19" s="1"/>
  <c r="Y61" i="25"/>
  <c r="O11" i="19" s="1"/>
  <c r="Y62" i="25"/>
  <c r="O12" i="19" s="1"/>
  <c r="Y63" i="25"/>
  <c r="O13" i="19" s="1"/>
  <c r="Y64" i="25"/>
  <c r="O14" i="19" s="1"/>
  <c r="Y65" i="25"/>
  <c r="O15" i="19" s="1"/>
  <c r="Y66" i="25"/>
  <c r="O289" i="19" s="1"/>
  <c r="Y67" i="25"/>
  <c r="O290" i="19" s="1"/>
  <c r="Y68" i="25"/>
  <c r="O291" i="19" s="1"/>
  <c r="Y69" i="25"/>
  <c r="O292" i="19" s="1"/>
  <c r="Y70" i="25"/>
  <c r="O293" i="19" s="1"/>
  <c r="Y71" i="25"/>
  <c r="O294" i="19" s="1"/>
  <c r="Y72" i="25"/>
  <c r="O295" i="19" s="1"/>
  <c r="Y73" i="25"/>
  <c r="O296" i="19" s="1"/>
  <c r="Y74" i="25"/>
  <c r="O297" i="19" s="1"/>
  <c r="Y75" i="25"/>
  <c r="O298" i="19" s="1"/>
  <c r="Y76" i="25"/>
  <c r="O299" i="19" s="1"/>
  <c r="Y77" i="25"/>
  <c r="O300" i="19" s="1"/>
  <c r="Y78" i="25"/>
  <c r="O301" i="19" s="1"/>
  <c r="Y79" i="25"/>
  <c r="O47" i="19" s="1"/>
  <c r="Y80" i="25"/>
  <c r="O48" i="19" s="1"/>
  <c r="Y81" i="25"/>
  <c r="O49" i="19" s="1"/>
  <c r="Y82" i="25"/>
  <c r="O50" i="19" s="1"/>
  <c r="Y83" i="25"/>
  <c r="O51" i="19" s="1"/>
  <c r="Y84" i="25"/>
  <c r="O52" i="19" s="1"/>
  <c r="Y85" i="25"/>
  <c r="O53" i="19" s="1"/>
  <c r="Y86" i="25"/>
  <c r="O54" i="19" s="1"/>
  <c r="Y87" i="25"/>
  <c r="O55" i="19" s="1"/>
  <c r="Y88" i="25"/>
  <c r="O56" i="19" s="1"/>
  <c r="Y89" i="25"/>
  <c r="O57" i="19" s="1"/>
  <c r="Y90" i="25"/>
  <c r="O58" i="19" s="1"/>
  <c r="Y91" i="25"/>
  <c r="O59" i="19" s="1"/>
  <c r="Y92" i="25"/>
  <c r="O60" i="19" s="1"/>
  <c r="Y93" i="25"/>
  <c r="O61" i="19" s="1"/>
  <c r="Y94" i="25"/>
  <c r="O62" i="19" s="1"/>
  <c r="Y95" i="25"/>
  <c r="O63" i="19" s="1"/>
  <c r="Y96" i="25"/>
  <c r="O64" i="19" s="1"/>
  <c r="Y97" i="25"/>
  <c r="O316" i="19" s="1"/>
  <c r="Y98" i="25"/>
  <c r="O317" i="19" s="1"/>
  <c r="Y99" i="25"/>
  <c r="O318" i="19" s="1"/>
  <c r="Y100" i="25"/>
  <c r="O319" i="19" s="1"/>
  <c r="Y101" i="25"/>
  <c r="O320" i="19" s="1"/>
  <c r="Y102" i="25"/>
  <c r="O321" i="19" s="1"/>
  <c r="Y103" i="25"/>
  <c r="O322" i="19" s="1"/>
  <c r="Y104" i="25"/>
  <c r="O323" i="19" s="1"/>
  <c r="Y105" i="25"/>
  <c r="O324" i="19" s="1"/>
  <c r="Y106" i="25"/>
  <c r="O325" i="19" s="1"/>
  <c r="Y107" i="25"/>
  <c r="O326" i="19" s="1"/>
  <c r="Y108" i="25"/>
  <c r="O327" i="19" s="1"/>
  <c r="Y109" i="25"/>
  <c r="O328" i="19" s="1"/>
  <c r="Y110" i="25"/>
  <c r="O329" i="19" s="1"/>
  <c r="Y111" i="25"/>
  <c r="O330" i="19" s="1"/>
  <c r="Y112" i="25"/>
  <c r="O31" i="7" s="1"/>
  <c r="Y113" i="25"/>
  <c r="O32" i="7" s="1"/>
  <c r="Y114" i="25"/>
  <c r="O33" i="7" s="1"/>
  <c r="Y115" i="25"/>
  <c r="O65" i="19" s="1"/>
  <c r="Y116" i="25"/>
  <c r="O66" i="19" s="1"/>
  <c r="Y117" i="25"/>
  <c r="O67" i="19" s="1"/>
  <c r="Y118" i="25"/>
  <c r="O68" i="19" s="1"/>
  <c r="Y119" i="25"/>
  <c r="O69" i="19" s="1"/>
  <c r="Y120" i="25"/>
  <c r="O198" i="19" s="1"/>
  <c r="Y121" i="25"/>
  <c r="O199" i="19" s="1"/>
  <c r="Y122" i="25"/>
  <c r="O200" i="19" s="1"/>
  <c r="Y123" i="25"/>
  <c r="O70" i="19" s="1"/>
  <c r="Y124" i="25"/>
  <c r="O71" i="19" s="1"/>
  <c r="Y125" i="25"/>
  <c r="O72" i="19" s="1"/>
  <c r="Y126" i="25"/>
  <c r="O73" i="19" s="1"/>
  <c r="Y127" i="25"/>
  <c r="O74" i="19" s="1"/>
  <c r="Y128" i="25"/>
  <c r="O75" i="19" s="1"/>
  <c r="Y129" i="25"/>
  <c r="O76" i="19" s="1"/>
  <c r="Y130" i="25"/>
  <c r="O77" i="19" s="1"/>
  <c r="Y131" i="25"/>
  <c r="O78" i="19" s="1"/>
  <c r="Y132" i="25"/>
  <c r="O79" i="19" s="1"/>
  <c r="Y133" i="25"/>
  <c r="O80" i="19" s="1"/>
  <c r="Y134" i="25"/>
  <c r="O81" i="19" s="1"/>
  <c r="Y135" i="25"/>
  <c r="O201" i="19" s="1"/>
  <c r="Y136" i="25"/>
  <c r="O202" i="19" s="1"/>
  <c r="Y137" i="25"/>
  <c r="O203" i="19" s="1"/>
  <c r="Y138" i="25"/>
  <c r="O204" i="19" s="1"/>
  <c r="Y139" i="25"/>
  <c r="O82" i="19" s="1"/>
  <c r="Y140" i="25"/>
  <c r="O83" i="19" s="1"/>
  <c r="Y141" i="25"/>
  <c r="O84" i="19" s="1"/>
  <c r="Y142" i="25"/>
  <c r="O16" i="19" s="1"/>
  <c r="Y143" i="25"/>
  <c r="O17" i="19" s="1"/>
  <c r="Y144" i="25"/>
  <c r="O18" i="19" s="1"/>
  <c r="Y145" i="25"/>
  <c r="O85" i="19" s="1"/>
  <c r="Y146" i="25"/>
  <c r="O86" i="19" s="1"/>
  <c r="Y147" i="25"/>
  <c r="O87" i="19" s="1"/>
  <c r="Y148" i="25"/>
  <c r="O88" i="19" s="1"/>
  <c r="Y149" i="25"/>
  <c r="O89" i="19" s="1"/>
  <c r="Y150" i="25"/>
  <c r="O10" i="16" s="1"/>
  <c r="Y151" i="25"/>
  <c r="O11" i="16" s="1"/>
  <c r="Y152" i="25"/>
  <c r="O12" i="16" s="1"/>
  <c r="Y153" i="25"/>
  <c r="O13" i="16" s="1"/>
  <c r="Y154" i="25"/>
  <c r="O14" i="16" s="1"/>
  <c r="Y155" i="25"/>
  <c r="O15" i="16" s="1"/>
  <c r="Y156" i="25"/>
  <c r="O333" i="19" s="1"/>
  <c r="Y157" i="25"/>
  <c r="O334" i="19" s="1"/>
  <c r="Y158" i="25"/>
  <c r="O335" i="19" s="1"/>
  <c r="Y159" i="25"/>
  <c r="O336" i="19" s="1"/>
  <c r="Y160" i="25"/>
  <c r="O337" i="19" s="1"/>
  <c r="Y161" i="25"/>
  <c r="O338" i="19" s="1"/>
  <c r="Y162" i="25"/>
  <c r="O339" i="19" s="1"/>
  <c r="Y163" i="25"/>
  <c r="O340" i="19" s="1"/>
  <c r="Y164" i="25"/>
  <c r="O341" i="19" s="1"/>
  <c r="Y165" i="25"/>
  <c r="O342" i="19" s="1"/>
  <c r="Y166" i="25"/>
  <c r="O343" i="19" s="1"/>
  <c r="Y167" i="25"/>
  <c r="O344" i="19" s="1"/>
  <c r="Y168" i="25"/>
  <c r="O16" i="16" s="1"/>
  <c r="Y169" i="25"/>
  <c r="O17" i="16" s="1"/>
  <c r="Y170" i="25"/>
  <c r="O18" i="16" s="1"/>
  <c r="Y171" i="25"/>
  <c r="O19" i="16" s="1"/>
  <c r="Y172" i="25"/>
  <c r="O20" i="16" s="1"/>
  <c r="Y173" i="25"/>
  <c r="O21" i="16" s="1"/>
  <c r="Y174" i="25"/>
  <c r="O22" i="16" s="1"/>
  <c r="Y175" i="25"/>
  <c r="O23" i="16" s="1"/>
  <c r="Y176" i="25"/>
  <c r="O24" i="16" s="1"/>
  <c r="Y177" i="25"/>
  <c r="O25" i="16" s="1"/>
  <c r="Y178" i="25"/>
  <c r="O26" i="16" s="1"/>
  <c r="Y179" i="25"/>
  <c r="O27" i="16" s="1"/>
  <c r="Y180" i="25"/>
  <c r="O28" i="16" s="1"/>
  <c r="Y181" i="25"/>
  <c r="O29" i="16" s="1"/>
  <c r="Y182" i="25"/>
  <c r="O30" i="16" s="1"/>
  <c r="Y183" i="25"/>
  <c r="O31" i="16" s="1"/>
  <c r="Y184" i="25"/>
  <c r="O32" i="16" s="1"/>
  <c r="Y185" i="25"/>
  <c r="O33" i="16" s="1"/>
  <c r="Y186" i="25"/>
  <c r="O34" i="16" s="1"/>
  <c r="Y187" i="25"/>
  <c r="O35" i="16" s="1"/>
  <c r="Y188" i="25"/>
  <c r="O36" i="16" s="1"/>
  <c r="Y189" i="25"/>
  <c r="O37" i="16" s="1"/>
  <c r="Y190" i="25"/>
  <c r="O38" i="16" s="1"/>
  <c r="Y191" i="25"/>
  <c r="O39" i="16" s="1"/>
  <c r="Y192" i="25"/>
  <c r="O40" i="16" s="1"/>
  <c r="Y193" i="25"/>
  <c r="O41" i="16" s="1"/>
  <c r="Y194" i="25"/>
  <c r="O42" i="16" s="1"/>
  <c r="Y195" i="25"/>
  <c r="O345" i="19" s="1"/>
  <c r="Y196" i="25"/>
  <c r="O346" i="19" s="1"/>
  <c r="Y197" i="25"/>
  <c r="O347" i="19" s="1"/>
  <c r="Y198" i="25"/>
  <c r="O348" i="19" s="1"/>
  <c r="Y199" i="25"/>
  <c r="O43" i="16" s="1"/>
  <c r="Y200" i="25"/>
  <c r="O44" i="16" s="1"/>
  <c r="Y201" i="25"/>
  <c r="O45" i="16" s="1"/>
  <c r="Y202" i="25"/>
  <c r="O205" i="19" s="1"/>
  <c r="Y203" i="25"/>
  <c r="O206" i="19" s="1"/>
  <c r="Y204" i="25"/>
  <c r="O207" i="19" s="1"/>
  <c r="Y205" i="25"/>
  <c r="O208" i="19" s="1"/>
  <c r="Y206" i="25"/>
  <c r="O209" i="19" s="1"/>
  <c r="Y207" i="25"/>
  <c r="O210" i="19" s="1"/>
  <c r="Y208" i="25"/>
  <c r="O211" i="19" s="1"/>
  <c r="Y209" i="25"/>
  <c r="O212" i="19" s="1"/>
  <c r="Y210" i="25"/>
  <c r="O213" i="19" s="1"/>
  <c r="Y211" i="25"/>
  <c r="O90" i="19" s="1"/>
  <c r="Y212" i="25"/>
  <c r="O91" i="19" s="1"/>
  <c r="Y213" i="25"/>
  <c r="O92" i="19" s="1"/>
  <c r="Y214" i="25"/>
  <c r="O93" i="19" s="1"/>
  <c r="Y215" i="25"/>
  <c r="O94" i="19" s="1"/>
  <c r="Y216" i="25"/>
  <c r="O214" i="19" s="1"/>
  <c r="Y217" i="25"/>
  <c r="O215" i="19" s="1"/>
  <c r="Y218" i="25"/>
  <c r="O216" i="19" s="1"/>
  <c r="Y219" i="25"/>
  <c r="O217" i="19" s="1"/>
  <c r="Y220" i="25"/>
  <c r="O19" i="19" s="1"/>
  <c r="Y221" i="25"/>
  <c r="O20" i="19" s="1"/>
  <c r="Y222" i="25"/>
  <c r="O21" i="19" s="1"/>
  <c r="Y223" i="25"/>
  <c r="O22" i="19" s="1"/>
  <c r="Y224" i="25"/>
  <c r="O23" i="19" s="1"/>
  <c r="Y225" i="25"/>
  <c r="O24" i="19" s="1"/>
  <c r="Y226" i="25"/>
  <c r="O25" i="19" s="1"/>
  <c r="Y227" i="25"/>
  <c r="O26" i="19" s="1"/>
  <c r="Y228" i="25"/>
  <c r="O27" i="19" s="1"/>
  <c r="Y229" i="25"/>
  <c r="O28" i="19" s="1"/>
  <c r="Y230" i="25"/>
  <c r="O29" i="19" s="1"/>
  <c r="Y231" i="25"/>
  <c r="O95" i="19" s="1"/>
  <c r="Y232" i="25"/>
  <c r="O96" i="19" s="1"/>
  <c r="Y233" i="25"/>
  <c r="O97" i="19" s="1"/>
  <c r="Y234" i="25"/>
  <c r="O98" i="19" s="1"/>
  <c r="Y235" i="25"/>
  <c r="O218" i="19" s="1"/>
  <c r="Y236" i="25"/>
  <c r="O219" i="19" s="1"/>
  <c r="Y237" i="25"/>
  <c r="O220" i="19" s="1"/>
  <c r="Y238" i="25"/>
  <c r="O221" i="19" s="1"/>
  <c r="Y239" i="25"/>
  <c r="O222" i="19" s="1"/>
  <c r="Y240" i="25"/>
  <c r="O223" i="19" s="1"/>
  <c r="Y241" i="25"/>
  <c r="O224" i="19" s="1"/>
  <c r="Y242" i="25"/>
  <c r="O225" i="19" s="1"/>
  <c r="Y243" i="25"/>
  <c r="O226" i="19" s="1"/>
  <c r="Y244" i="25"/>
  <c r="O99" i="19" s="1"/>
  <c r="Y245" i="25"/>
  <c r="O100" i="19" s="1"/>
  <c r="Y246" i="25"/>
  <c r="O101" i="19" s="1"/>
  <c r="Y247" i="25"/>
  <c r="O102" i="19" s="1"/>
  <c r="Y248" i="25"/>
  <c r="O227" i="19" s="1"/>
  <c r="Y249" i="25"/>
  <c r="O228" i="19" s="1"/>
  <c r="Y250" i="25"/>
  <c r="O229" i="19" s="1"/>
  <c r="Y251" i="25"/>
  <c r="O230" i="19" s="1"/>
  <c r="Y252" i="25"/>
  <c r="O231" i="19" s="1"/>
  <c r="Y253" i="25"/>
  <c r="O232" i="19" s="1"/>
  <c r="Y254" i="25"/>
  <c r="O233" i="19" s="1"/>
  <c r="Y255" i="25"/>
  <c r="O234" i="19" s="1"/>
  <c r="Y256" i="25"/>
  <c r="O235" i="19" s="1"/>
  <c r="Y257" i="25"/>
  <c r="O236" i="19" s="1"/>
  <c r="Y258" i="25"/>
  <c r="O237" i="19" s="1"/>
  <c r="Y259" i="25"/>
  <c r="O103" i="19" s="1"/>
  <c r="Y260" i="25"/>
  <c r="O104" i="19" s="1"/>
  <c r="Y261" i="25"/>
  <c r="O105" i="19" s="1"/>
  <c r="Y262" i="25"/>
  <c r="O106" i="19" s="1"/>
  <c r="Y263" i="25"/>
  <c r="O107" i="19" s="1"/>
  <c r="Y264" i="25"/>
  <c r="O108" i="19" s="1"/>
  <c r="Y265" i="25"/>
  <c r="O109" i="19" s="1"/>
  <c r="Y266" i="25"/>
  <c r="O110" i="19" s="1"/>
  <c r="Y267" i="25"/>
  <c r="O111" i="19" s="1"/>
  <c r="Y268" i="25"/>
  <c r="O112" i="19" s="1"/>
  <c r="Y269" i="25"/>
  <c r="O113" i="19" s="1"/>
  <c r="Y270" i="25"/>
  <c r="O114" i="19" s="1"/>
  <c r="Y271" i="25"/>
  <c r="O115" i="19" s="1"/>
  <c r="Y272" i="25"/>
  <c r="O116" i="19" s="1"/>
  <c r="Y273" i="25"/>
  <c r="O10" i="15" s="1"/>
  <c r="Y274" i="25"/>
  <c r="O11" i="15" s="1"/>
  <c r="Y275" i="25"/>
  <c r="O12" i="15" s="1"/>
  <c r="Y276" i="25"/>
  <c r="O13" i="15" s="1"/>
  <c r="Y277" i="25"/>
  <c r="O14" i="15" s="1"/>
  <c r="Y278" i="25"/>
  <c r="O15" i="15" s="1"/>
  <c r="Y279" i="25"/>
  <c r="O16" i="15" s="1"/>
  <c r="Y280" i="25"/>
  <c r="O17" i="15" s="1"/>
  <c r="Y281" i="25"/>
  <c r="O18" i="15" s="1"/>
  <c r="Y282" i="25"/>
  <c r="O280" i="19" s="1"/>
  <c r="Y283" i="25"/>
  <c r="O281" i="19" s="1"/>
  <c r="Y284" i="25"/>
  <c r="O282" i="19" s="1"/>
  <c r="Y285" i="25"/>
  <c r="O349" i="19" s="1"/>
  <c r="Y286" i="25"/>
  <c r="O350" i="19" s="1"/>
  <c r="Y287" i="25"/>
  <c r="O351" i="19" s="1"/>
  <c r="Y288" i="25"/>
  <c r="O352" i="19" s="1"/>
  <c r="Y289" i="25"/>
  <c r="O353" i="19" s="1"/>
  <c r="Y290" i="25"/>
  <c r="O117" i="19" s="1"/>
  <c r="Y291" i="25"/>
  <c r="O118" i="19" s="1"/>
  <c r="Y292" i="25"/>
  <c r="O119" i="19" s="1"/>
  <c r="Y293" i="25"/>
  <c r="O120" i="19" s="1"/>
  <c r="Y294" i="25"/>
  <c r="O121" i="19" s="1"/>
  <c r="Y295" i="25"/>
  <c r="O122" i="19" s="1"/>
  <c r="Y296" i="25"/>
  <c r="O123" i="19" s="1"/>
  <c r="Y297" i="25"/>
  <c r="O124" i="19" s="1"/>
  <c r="Y298" i="25"/>
  <c r="O125" i="19" s="1"/>
  <c r="Y299" i="25"/>
  <c r="O126" i="19" s="1"/>
  <c r="Y300" i="25"/>
  <c r="O127" i="19" s="1"/>
  <c r="Y301" i="25"/>
  <c r="O238" i="19" s="1"/>
  <c r="Y302" i="25"/>
  <c r="O239" i="19" s="1"/>
  <c r="Y303" i="25"/>
  <c r="O240" i="19" s="1"/>
  <c r="Y304" i="25"/>
  <c r="O241" i="19" s="1"/>
  <c r="Y305" i="25"/>
  <c r="O242" i="19" s="1"/>
  <c r="Y306" i="25"/>
  <c r="O243" i="19" s="1"/>
  <c r="Y307" i="25"/>
  <c r="O244" i="19" s="1"/>
  <c r="Y315" i="25"/>
  <c r="O128" i="19" s="1"/>
  <c r="Y316" i="25"/>
  <c r="O129" i="19" s="1"/>
  <c r="Y317" i="25"/>
  <c r="O10" i="14" s="1"/>
  <c r="Y318" i="25"/>
  <c r="O11" i="14" s="1"/>
  <c r="Y319" i="25"/>
  <c r="O12" i="14" s="1"/>
  <c r="Y320" i="25"/>
  <c r="O13" i="14" s="1"/>
  <c r="Y321" i="25"/>
  <c r="O14" i="14" s="1"/>
  <c r="Y322" i="25"/>
  <c r="O30" i="19" s="1"/>
  <c r="Y323" i="25"/>
  <c r="O31" i="19" s="1"/>
  <c r="Y324" i="25"/>
  <c r="O32" i="19" s="1"/>
  <c r="Y325" i="25"/>
  <c r="O33" i="19" s="1"/>
  <c r="Y326" i="25"/>
  <c r="O34" i="19" s="1"/>
  <c r="Y330" i="25"/>
  <c r="O18" i="7" s="1"/>
  <c r="Y331" i="25"/>
  <c r="O19" i="7" s="1"/>
  <c r="Y332" i="25"/>
  <c r="O20" i="7" s="1"/>
  <c r="Y333" i="25"/>
  <c r="O21" i="7" s="1"/>
  <c r="Y334" i="25"/>
  <c r="O22" i="7" s="1"/>
  <c r="Y335" i="25"/>
  <c r="O193" i="19" s="1"/>
  <c r="Y336" i="25"/>
  <c r="O194" i="19" s="1"/>
  <c r="Y337" i="25"/>
  <c r="O195" i="19" s="1"/>
  <c r="Y338" i="25"/>
  <c r="O9" i="7" s="1"/>
  <c r="Y339" i="25"/>
  <c r="O10" i="7" s="1"/>
  <c r="Y340" i="25"/>
  <c r="O11" i="7" s="1"/>
  <c r="Y341" i="25"/>
  <c r="O245" i="19" s="1"/>
  <c r="Y342" i="25"/>
  <c r="O246" i="19" s="1"/>
  <c r="Y343" i="25"/>
  <c r="O247" i="19" s="1"/>
  <c r="Y344" i="25"/>
  <c r="O46" i="16" s="1"/>
  <c r="Y345" i="25"/>
  <c r="O47" i="16" s="1"/>
  <c r="Y346" i="25"/>
  <c r="O48" i="16" s="1"/>
  <c r="Y347" i="25"/>
  <c r="O49" i="16" s="1"/>
  <c r="Y348" i="25"/>
  <c r="O50" i="16" s="1"/>
  <c r="Y349" i="25"/>
  <c r="O51" i="16" s="1"/>
  <c r="Y350" i="25"/>
  <c r="O52" i="16" s="1"/>
  <c r="Y351" i="25"/>
  <c r="O53" i="16" s="1"/>
  <c r="Y352" i="25"/>
  <c r="O54" i="16" s="1"/>
  <c r="Y353" i="25"/>
  <c r="O354" i="19" s="1"/>
  <c r="Y354" i="25"/>
  <c r="O355" i="19" s="1"/>
  <c r="Y355" i="25"/>
  <c r="O356" i="19" s="1"/>
  <c r="Y356" i="25"/>
  <c r="O130" i="19" s="1"/>
  <c r="Y357" i="25"/>
  <c r="O131" i="19" s="1"/>
  <c r="Y358" i="25"/>
  <c r="O132" i="19" s="1"/>
  <c r="Y359" i="25"/>
  <c r="O35" i="19" s="1"/>
  <c r="Y360" i="25"/>
  <c r="O36" i="19" s="1"/>
  <c r="Y361" i="25"/>
  <c r="O37" i="19" s="1"/>
  <c r="Y362" i="25"/>
  <c r="O38" i="19" s="1"/>
  <c r="Y363" i="25"/>
  <c r="O133" i="19" s="1"/>
  <c r="Y364" i="25"/>
  <c r="O134" i="19" s="1"/>
  <c r="Y365" i="25"/>
  <c r="O135" i="19" s="1"/>
  <c r="Y366" i="25"/>
  <c r="O136" i="19" s="1"/>
  <c r="Y367" i="25"/>
  <c r="O248" i="19" s="1"/>
  <c r="Y368" i="25"/>
  <c r="O249" i="19" s="1"/>
  <c r="Y369" i="25"/>
  <c r="O250" i="19" s="1"/>
  <c r="Y370" i="25"/>
  <c r="O251" i="19" s="1"/>
  <c r="Y371" i="25"/>
  <c r="O137" i="19" s="1"/>
  <c r="Y372" i="25"/>
  <c r="O138" i="19" s="1"/>
  <c r="Y373" i="25"/>
  <c r="O139" i="19" s="1"/>
  <c r="Y374" i="25"/>
  <c r="O140" i="19" s="1"/>
  <c r="Y375" i="25"/>
  <c r="O141" i="19" s="1"/>
  <c r="Y376" i="25"/>
  <c r="O142" i="19" s="1"/>
  <c r="Y377" i="25"/>
  <c r="O143" i="19" s="1"/>
  <c r="Y378" i="25"/>
  <c r="O144" i="19" s="1"/>
  <c r="Y379" i="25"/>
  <c r="O23" i="7" s="1"/>
  <c r="Y380" i="25"/>
  <c r="O24" i="7" s="1"/>
  <c r="Y381" i="25"/>
  <c r="O25" i="7" s="1"/>
  <c r="Y382" i="25"/>
  <c r="O26" i="7" s="1"/>
  <c r="Y383" i="25"/>
  <c r="O27" i="7" s="1"/>
  <c r="Y384" i="25"/>
  <c r="O28" i="7" s="1"/>
  <c r="Y385" i="25"/>
  <c r="O145" i="19" s="1"/>
  <c r="Y386" i="25"/>
  <c r="O146" i="19" s="1"/>
  <c r="Y387" i="25"/>
  <c r="O147" i="19" s="1"/>
  <c r="Y388" i="25"/>
  <c r="O148" i="19" s="1"/>
  <c r="Y389" i="25"/>
  <c r="O149" i="19" s="1"/>
  <c r="Y390" i="25"/>
  <c r="O150" i="19" s="1"/>
  <c r="Y391" i="25"/>
  <c r="O151" i="19" s="1"/>
  <c r="Y392" i="25"/>
  <c r="O152" i="19" s="1"/>
  <c r="Y393" i="25"/>
  <c r="O153" i="19" s="1"/>
  <c r="Y394" i="25"/>
  <c r="O154" i="19" s="1"/>
  <c r="Y395" i="25"/>
  <c r="O155" i="19" s="1"/>
  <c r="Y396" i="25"/>
  <c r="O156" i="19" s="1"/>
  <c r="Y397" i="25"/>
  <c r="O157" i="19" s="1"/>
  <c r="Y398" i="25"/>
  <c r="O158" i="19" s="1"/>
  <c r="Y399" i="25"/>
  <c r="O159" i="19" s="1"/>
  <c r="Y400" i="25"/>
  <c r="O357" i="19" s="1"/>
  <c r="Y401" i="25"/>
  <c r="O358" i="19" s="1"/>
  <c r="Y402" i="25"/>
  <c r="O359" i="19" s="1"/>
  <c r="Y403" i="25"/>
  <c r="O360" i="19" s="1"/>
  <c r="Y404" i="25"/>
  <c r="O361" i="19" s="1"/>
  <c r="Y405" i="25"/>
  <c r="O362" i="19" s="1"/>
  <c r="Y406" i="25"/>
  <c r="O363" i="19" s="1"/>
  <c r="Y407" i="25"/>
  <c r="O364" i="19" s="1"/>
  <c r="Y408" i="25"/>
  <c r="O365" i="19" s="1"/>
  <c r="Y409" i="25"/>
  <c r="O366" i="19" s="1"/>
  <c r="Y410" i="25"/>
  <c r="O367" i="19" s="1"/>
  <c r="Y411" i="25"/>
  <c r="O368" i="19" s="1"/>
  <c r="Y412" i="25"/>
  <c r="O369" i="19" s="1"/>
  <c r="Y413" i="25"/>
  <c r="O370" i="19" s="1"/>
  <c r="Y414" i="25"/>
  <c r="O371" i="19" s="1"/>
  <c r="Y415" i="25"/>
  <c r="O372" i="19" s="1"/>
  <c r="Y416" i="25"/>
  <c r="O373" i="19" s="1"/>
  <c r="Y417" i="25"/>
  <c r="O374" i="19" s="1"/>
  <c r="Y418" i="25"/>
  <c r="O375" i="19" s="1"/>
  <c r="Y419" i="25"/>
  <c r="O376" i="19" s="1"/>
  <c r="Y420" i="25"/>
  <c r="O377" i="19" s="1"/>
  <c r="Y421" i="25"/>
  <c r="O378" i="19" s="1"/>
  <c r="Y422" i="25"/>
  <c r="O379" i="19" s="1"/>
  <c r="Y423" i="25"/>
  <c r="O160" i="19" s="1"/>
  <c r="Y424" i="25"/>
  <c r="O161" i="19" s="1"/>
  <c r="Y425" i="25"/>
  <c r="O162" i="19" s="1"/>
  <c r="Y426" i="25"/>
  <c r="O163" i="19" s="1"/>
  <c r="Y427" i="25"/>
  <c r="O164" i="19" s="1"/>
  <c r="Y428" i="25"/>
  <c r="O165" i="19" s="1"/>
  <c r="Y429" i="25"/>
  <c r="O166" i="19" s="1"/>
  <c r="Y430" i="25"/>
  <c r="O167" i="19" s="1"/>
  <c r="Y431" i="25"/>
  <c r="O252" i="19" s="1"/>
  <c r="Y432" i="25"/>
  <c r="O253" i="19" s="1"/>
  <c r="Y433" i="25"/>
  <c r="O254" i="19" s="1"/>
  <c r="Y434" i="25"/>
  <c r="O168" i="19" s="1"/>
  <c r="Y435" i="25"/>
  <c r="O169" i="19" s="1"/>
  <c r="Y436" i="25"/>
  <c r="O170" i="19" s="1"/>
  <c r="Y437" i="25"/>
  <c r="O171" i="19" s="1"/>
  <c r="Y438" i="25"/>
  <c r="O55" i="16" s="1"/>
  <c r="Y439" i="25"/>
  <c r="O56" i="16" s="1"/>
  <c r="Y440" i="25"/>
  <c r="O57" i="16" s="1"/>
  <c r="Y441" i="25"/>
  <c r="O58" i="16" s="1"/>
  <c r="Y442" i="25"/>
  <c r="O59" i="16" s="1"/>
  <c r="Y443" i="25"/>
  <c r="O255" i="19" s="1"/>
  <c r="Y444" i="25"/>
  <c r="O256" i="19" s="1"/>
  <c r="Y445" i="25"/>
  <c r="O257" i="19" s="1"/>
  <c r="Y446" i="25"/>
  <c r="O258" i="19" s="1"/>
  <c r="Y447" i="25"/>
  <c r="O259" i="19" s="1"/>
  <c r="Y448" i="25"/>
  <c r="O260" i="19" s="1"/>
  <c r="Y449" i="25"/>
  <c r="O261" i="19" s="1"/>
  <c r="Y450" i="25"/>
  <c r="O262" i="19" s="1"/>
  <c r="Y451" i="25"/>
  <c r="O263" i="19" s="1"/>
  <c r="Y452" i="25"/>
  <c r="O172" i="19" s="1"/>
  <c r="Y453" i="25"/>
  <c r="O173" i="19" s="1"/>
  <c r="Y454" i="25"/>
  <c r="O174" i="19" s="1"/>
  <c r="Y455" i="25"/>
  <c r="O175" i="19" s="1"/>
  <c r="Y456" i="25"/>
  <c r="O176" i="19" s="1"/>
  <c r="Y457" i="25"/>
  <c r="O177" i="19" s="1"/>
  <c r="Y458" i="25"/>
  <c r="O178" i="19" s="1"/>
  <c r="Y459" i="25"/>
  <c r="O179" i="19" s="1"/>
  <c r="Y460" i="25"/>
  <c r="O180" i="19" s="1"/>
  <c r="Y461" i="25"/>
  <c r="O181" i="19" s="1"/>
  <c r="Y462" i="25"/>
  <c r="O182" i="19" s="1"/>
  <c r="Y463" i="25"/>
  <c r="O183" i="19" s="1"/>
  <c r="Y464" i="25"/>
  <c r="O184" i="19" s="1"/>
  <c r="Y465" i="25"/>
  <c r="O185" i="19" s="1"/>
  <c r="Y466" i="25"/>
  <c r="O186" i="19" s="1"/>
  <c r="Y467" i="25"/>
  <c r="O187" i="19" s="1"/>
  <c r="Y468" i="25"/>
  <c r="O188" i="19" s="1"/>
  <c r="Y469" i="25"/>
  <c r="O189" i="19" s="1"/>
  <c r="Y470" i="25"/>
  <c r="O190" i="19" s="1"/>
  <c r="Y471" i="25"/>
  <c r="O60" i="16" s="1"/>
  <c r="Y472" i="25"/>
  <c r="O61" i="16" s="1"/>
  <c r="Y473" i="25"/>
  <c r="O62" i="16" s="1"/>
  <c r="Y474" i="25"/>
  <c r="O283" i="19" s="1"/>
  <c r="Y475" i="25"/>
  <c r="O284" i="19" s="1"/>
  <c r="Y476" i="25"/>
  <c r="O285" i="19" s="1"/>
  <c r="Y477" i="25"/>
  <c r="O286" i="19" s="1"/>
  <c r="Y478" i="25"/>
  <c r="O302" i="19" s="1"/>
  <c r="Y479" i="25"/>
  <c r="O303" i="19" s="1"/>
  <c r="Y480" i="25"/>
  <c r="O304" i="19" s="1"/>
  <c r="Y481" i="25"/>
  <c r="O305" i="19" s="1"/>
  <c r="Y482" i="25"/>
  <c r="O264" i="19" s="1"/>
  <c r="Y483" i="25"/>
  <c r="O265" i="19" s="1"/>
  <c r="Y484" i="25"/>
  <c r="O266" i="19" s="1"/>
  <c r="O267" i="19"/>
  <c r="O268" i="19"/>
  <c r="Y487" i="25"/>
  <c r="O39" i="19" s="1"/>
  <c r="Y488" i="25"/>
  <c r="O40" i="19" s="1"/>
  <c r="Y489" i="25"/>
  <c r="O41" i="19" s="1"/>
  <c r="Y490" i="25"/>
  <c r="O42" i="19" s="1"/>
  <c r="O43" i="19"/>
  <c r="O44" i="19"/>
  <c r="Y493" i="25"/>
  <c r="O19" i="15" s="1"/>
  <c r="Y494" i="25"/>
  <c r="O20" i="15" s="1"/>
  <c r="Y495" i="25"/>
  <c r="O21" i="15" s="1"/>
  <c r="Y496" i="25"/>
  <c r="O22" i="15" s="1"/>
  <c r="Y497" i="25"/>
  <c r="O23" i="15" s="1"/>
  <c r="Y498" i="25"/>
  <c r="O24" i="15" s="1"/>
  <c r="Y499" i="25"/>
  <c r="O25" i="15" s="1"/>
  <c r="Y500" i="25"/>
  <c r="O26" i="15" s="1"/>
  <c r="Y501" i="25"/>
  <c r="O27" i="15" s="1"/>
  <c r="Y502" i="25"/>
  <c r="O28" i="15" s="1"/>
  <c r="AA4" i="25"/>
  <c r="Q11" i="18" s="1"/>
  <c r="AA5" i="25"/>
  <c r="Q12" i="18" s="1"/>
  <c r="AA6" i="25"/>
  <c r="Q13" i="18" s="1"/>
  <c r="AA7" i="25"/>
  <c r="Q14" i="18" s="1"/>
  <c r="AA8" i="25"/>
  <c r="Q15" i="18" s="1"/>
  <c r="AA9" i="25"/>
  <c r="Q16" i="18" s="1"/>
  <c r="AA10" i="25"/>
  <c r="Q17" i="18" s="1"/>
  <c r="AA11" i="25"/>
  <c r="Q18" i="18" s="1"/>
  <c r="AA12" i="25"/>
  <c r="Q19" i="18" s="1"/>
  <c r="AA13" i="25"/>
  <c r="Q10" i="17" s="1"/>
  <c r="AA14" i="25"/>
  <c r="Q11" i="17" s="1"/>
  <c r="AA15" i="25"/>
  <c r="Q12" i="17" s="1"/>
  <c r="AA16" i="25"/>
  <c r="Q13" i="17" s="1"/>
  <c r="AA17" i="25"/>
  <c r="Q14" i="17" s="1"/>
  <c r="AA18" i="25"/>
  <c r="Q15" i="17" s="1"/>
  <c r="AA19" i="25"/>
  <c r="Q16" i="17" s="1"/>
  <c r="AA20" i="25"/>
  <c r="Q17" i="17" s="1"/>
  <c r="AA21" i="25"/>
  <c r="Q18" i="17" s="1"/>
  <c r="AA22" i="25"/>
  <c r="Q19" i="17" s="1"/>
  <c r="AA23" i="25"/>
  <c r="Q271" i="19" s="1"/>
  <c r="AA24" i="25"/>
  <c r="Q272" i="19" s="1"/>
  <c r="AA25" i="25"/>
  <c r="Q273" i="19" s="1"/>
  <c r="AA26" i="25"/>
  <c r="Q274" i="19" s="1"/>
  <c r="AA27" i="25"/>
  <c r="Q275" i="19" s="1"/>
  <c r="AA28" i="25"/>
  <c r="Q276" i="19" s="1"/>
  <c r="AA29" i="25"/>
  <c r="Q308" i="19" s="1"/>
  <c r="AA30" i="25"/>
  <c r="Q309" i="19" s="1"/>
  <c r="AA31" i="25"/>
  <c r="Q310" i="19" s="1"/>
  <c r="AA32" i="25"/>
  <c r="Q311" i="19" s="1"/>
  <c r="AA33" i="25"/>
  <c r="Q312" i="19" s="1"/>
  <c r="AA34" i="25"/>
  <c r="Q313" i="19" s="1"/>
  <c r="AA35" i="25"/>
  <c r="Q277" i="19" s="1"/>
  <c r="AA36" i="25"/>
  <c r="Q278" i="19" s="1"/>
  <c r="AA37" i="25"/>
  <c r="Q279" i="19" s="1"/>
  <c r="AA38" i="25"/>
  <c r="Q20" i="18" s="1"/>
  <c r="AA39" i="25"/>
  <c r="Q21" i="18" s="1"/>
  <c r="AA40" i="25"/>
  <c r="Q22" i="18" s="1"/>
  <c r="AA41" i="25"/>
  <c r="Q23" i="18" s="1"/>
  <c r="AA42" i="25"/>
  <c r="Q24" i="18" s="1"/>
  <c r="AA43" i="25"/>
  <c r="Q25" i="18" s="1"/>
  <c r="AA44" i="25"/>
  <c r="Q26" i="18" s="1"/>
  <c r="AA45" i="25"/>
  <c r="Q27" i="18" s="1"/>
  <c r="AA46" i="25"/>
  <c r="Q28" i="18" s="1"/>
  <c r="AA47" i="25"/>
  <c r="Q29" i="18" s="1"/>
  <c r="AA48" i="25"/>
  <c r="Q30" i="18" s="1"/>
  <c r="AA49" i="25"/>
  <c r="Q31" i="18" s="1"/>
  <c r="AA50" i="25"/>
  <c r="Q32" i="18" s="1"/>
  <c r="AA51" i="25"/>
  <c r="Q33" i="18" s="1"/>
  <c r="AA52" i="25"/>
  <c r="Q34" i="18" s="1"/>
  <c r="AA53" i="25"/>
  <c r="Q35" i="18" s="1"/>
  <c r="AA54" i="25"/>
  <c r="Q36" i="18" s="1"/>
  <c r="AA55" i="25"/>
  <c r="Q37" i="18" s="1"/>
  <c r="AA56" i="25"/>
  <c r="Q38" i="18" s="1"/>
  <c r="AA57" i="25"/>
  <c r="Q39" i="18" s="1"/>
  <c r="AA58" i="25"/>
  <c r="Q40" i="18" s="1"/>
  <c r="AA59" i="25"/>
  <c r="Q41" i="18" s="1"/>
  <c r="AA60" i="25"/>
  <c r="Q10" i="19" s="1"/>
  <c r="AA61" i="25"/>
  <c r="Q11" i="19" s="1"/>
  <c r="AA62" i="25"/>
  <c r="Q12" i="19" s="1"/>
  <c r="AA63" i="25"/>
  <c r="Q13" i="19" s="1"/>
  <c r="AA64" i="25"/>
  <c r="Q14" i="19" s="1"/>
  <c r="AA65" i="25"/>
  <c r="Q15" i="19" s="1"/>
  <c r="AA66" i="25"/>
  <c r="Q289" i="19" s="1"/>
  <c r="AA67" i="25"/>
  <c r="Q290" i="19" s="1"/>
  <c r="AA68" i="25"/>
  <c r="Q291" i="19" s="1"/>
  <c r="AA69" i="25"/>
  <c r="Q292" i="19" s="1"/>
  <c r="AA70" i="25"/>
  <c r="Q293" i="19" s="1"/>
  <c r="AA71" i="25"/>
  <c r="Q294" i="19" s="1"/>
  <c r="AA72" i="25"/>
  <c r="Q295" i="19" s="1"/>
  <c r="AA73" i="25"/>
  <c r="Q296" i="19" s="1"/>
  <c r="AA74" i="25"/>
  <c r="Q297" i="19" s="1"/>
  <c r="AA75" i="25"/>
  <c r="Q298" i="19" s="1"/>
  <c r="AA76" i="25"/>
  <c r="Q299" i="19" s="1"/>
  <c r="AA77" i="25"/>
  <c r="Q300" i="19" s="1"/>
  <c r="AA78" i="25"/>
  <c r="Q301" i="19" s="1"/>
  <c r="AA79" i="25"/>
  <c r="Q47" i="19" s="1"/>
  <c r="AA80" i="25"/>
  <c r="Q48" i="19" s="1"/>
  <c r="AA81" i="25"/>
  <c r="Q49" i="19" s="1"/>
  <c r="AA82" i="25"/>
  <c r="Q50" i="19" s="1"/>
  <c r="AA83" i="25"/>
  <c r="Q51" i="19" s="1"/>
  <c r="AA84" i="25"/>
  <c r="Q52" i="19" s="1"/>
  <c r="AA85" i="25"/>
  <c r="Q53" i="19" s="1"/>
  <c r="AA86" i="25"/>
  <c r="Q54" i="19" s="1"/>
  <c r="AA87" i="25"/>
  <c r="Q55" i="19" s="1"/>
  <c r="AA88" i="25"/>
  <c r="Q56" i="19" s="1"/>
  <c r="AA89" i="25"/>
  <c r="Q57" i="19" s="1"/>
  <c r="AA90" i="25"/>
  <c r="Q58" i="19" s="1"/>
  <c r="AA91" i="25"/>
  <c r="Q59" i="19" s="1"/>
  <c r="AA92" i="25"/>
  <c r="Q60" i="19" s="1"/>
  <c r="AA93" i="25"/>
  <c r="Q61" i="19" s="1"/>
  <c r="AA94" i="25"/>
  <c r="Q62" i="19" s="1"/>
  <c r="AA95" i="25"/>
  <c r="Q63" i="19" s="1"/>
  <c r="AA96" i="25"/>
  <c r="Q64" i="19" s="1"/>
  <c r="AA97" i="25"/>
  <c r="Q316" i="19" s="1"/>
  <c r="AA98" i="25"/>
  <c r="Q317" i="19" s="1"/>
  <c r="AA99" i="25"/>
  <c r="Q318" i="19" s="1"/>
  <c r="AA100" i="25"/>
  <c r="Q319" i="19" s="1"/>
  <c r="AA101" i="25"/>
  <c r="Q320" i="19" s="1"/>
  <c r="AA102" i="25"/>
  <c r="Q321" i="19" s="1"/>
  <c r="AA103" i="25"/>
  <c r="Q322" i="19" s="1"/>
  <c r="AA104" i="25"/>
  <c r="Q323" i="19" s="1"/>
  <c r="AA105" i="25"/>
  <c r="Q324" i="19" s="1"/>
  <c r="AA106" i="25"/>
  <c r="Q325" i="19" s="1"/>
  <c r="AA107" i="25"/>
  <c r="Q326" i="19" s="1"/>
  <c r="AA108" i="25"/>
  <c r="Q327" i="19" s="1"/>
  <c r="AA109" i="25"/>
  <c r="Q328" i="19" s="1"/>
  <c r="AA110" i="25"/>
  <c r="Q329" i="19" s="1"/>
  <c r="AA111" i="25"/>
  <c r="Q330" i="19" s="1"/>
  <c r="AA112" i="25"/>
  <c r="Q31" i="7" s="1"/>
  <c r="AA113" i="25"/>
  <c r="Q32" i="7" s="1"/>
  <c r="AA114" i="25"/>
  <c r="Q33" i="7" s="1"/>
  <c r="AA115" i="25"/>
  <c r="Q65" i="19" s="1"/>
  <c r="AA116" i="25"/>
  <c r="Q66" i="19" s="1"/>
  <c r="AA117" i="25"/>
  <c r="Q67" i="19" s="1"/>
  <c r="AA118" i="25"/>
  <c r="Q68" i="19" s="1"/>
  <c r="AA119" i="25"/>
  <c r="Q69" i="19" s="1"/>
  <c r="AA120" i="25"/>
  <c r="Q198" i="19" s="1"/>
  <c r="AA121" i="25"/>
  <c r="Q199" i="19" s="1"/>
  <c r="AA122" i="25"/>
  <c r="Q200" i="19" s="1"/>
  <c r="AA123" i="25"/>
  <c r="Q70" i="19" s="1"/>
  <c r="AA124" i="25"/>
  <c r="Q71" i="19" s="1"/>
  <c r="AA125" i="25"/>
  <c r="Q72" i="19" s="1"/>
  <c r="AA126" i="25"/>
  <c r="Q73" i="19" s="1"/>
  <c r="AA127" i="25"/>
  <c r="Q74" i="19" s="1"/>
  <c r="AA128" i="25"/>
  <c r="Q75" i="19" s="1"/>
  <c r="AA129" i="25"/>
  <c r="Q76" i="19" s="1"/>
  <c r="AA130" i="25"/>
  <c r="Q77" i="19" s="1"/>
  <c r="AA131" i="25"/>
  <c r="Q78" i="19" s="1"/>
  <c r="AA132" i="25"/>
  <c r="Q79" i="19" s="1"/>
  <c r="AA133" i="25"/>
  <c r="Q80" i="19" s="1"/>
  <c r="AA134" i="25"/>
  <c r="Q81" i="19" s="1"/>
  <c r="AA135" i="25"/>
  <c r="Q201" i="19" s="1"/>
  <c r="AA136" i="25"/>
  <c r="Q202" i="19" s="1"/>
  <c r="AA137" i="25"/>
  <c r="Q203" i="19" s="1"/>
  <c r="AA138" i="25"/>
  <c r="Q204" i="19" s="1"/>
  <c r="AA139" i="25"/>
  <c r="Q82" i="19" s="1"/>
  <c r="AA140" i="25"/>
  <c r="Q83" i="19" s="1"/>
  <c r="AA141" i="25"/>
  <c r="Q84" i="19" s="1"/>
  <c r="AA142" i="25"/>
  <c r="Q16" i="19" s="1"/>
  <c r="AA143" i="25"/>
  <c r="Q17" i="19" s="1"/>
  <c r="AA144" i="25"/>
  <c r="Q18" i="19" s="1"/>
  <c r="AA145" i="25"/>
  <c r="Q85" i="19" s="1"/>
  <c r="AA146" i="25"/>
  <c r="Q86" i="19" s="1"/>
  <c r="AA147" i="25"/>
  <c r="Q87" i="19" s="1"/>
  <c r="AA148" i="25"/>
  <c r="Q88" i="19" s="1"/>
  <c r="AA149" i="25"/>
  <c r="Q89" i="19" s="1"/>
  <c r="AA150" i="25"/>
  <c r="Q10" i="16" s="1"/>
  <c r="AA151" i="25"/>
  <c r="Q11" i="16" s="1"/>
  <c r="AA152" i="25"/>
  <c r="Q12" i="16" s="1"/>
  <c r="AA153" i="25"/>
  <c r="Q13" i="16" s="1"/>
  <c r="AA154" i="25"/>
  <c r="Q14" i="16" s="1"/>
  <c r="AA155" i="25"/>
  <c r="Q15" i="16" s="1"/>
  <c r="AA156" i="25"/>
  <c r="Q333" i="19" s="1"/>
  <c r="AA157" i="25"/>
  <c r="Q334" i="19" s="1"/>
  <c r="AA158" i="25"/>
  <c r="Q335" i="19" s="1"/>
  <c r="AA159" i="25"/>
  <c r="Q336" i="19" s="1"/>
  <c r="AA160" i="25"/>
  <c r="Q337" i="19" s="1"/>
  <c r="AA161" i="25"/>
  <c r="Q338" i="19" s="1"/>
  <c r="AA162" i="25"/>
  <c r="Q339" i="19" s="1"/>
  <c r="AA163" i="25"/>
  <c r="Q340" i="19" s="1"/>
  <c r="AA164" i="25"/>
  <c r="Q341" i="19" s="1"/>
  <c r="AA165" i="25"/>
  <c r="Q342" i="19" s="1"/>
  <c r="AA166" i="25"/>
  <c r="Q343" i="19" s="1"/>
  <c r="AA167" i="25"/>
  <c r="Q344" i="19" s="1"/>
  <c r="AA168" i="25"/>
  <c r="Q16" i="16" s="1"/>
  <c r="AA169" i="25"/>
  <c r="Q17" i="16" s="1"/>
  <c r="AA170" i="25"/>
  <c r="Q18" i="16" s="1"/>
  <c r="AA171" i="25"/>
  <c r="Q19" i="16" s="1"/>
  <c r="AA172" i="25"/>
  <c r="Q20" i="16" s="1"/>
  <c r="AA173" i="25"/>
  <c r="Q21" i="16" s="1"/>
  <c r="AA174" i="25"/>
  <c r="Q22" i="16" s="1"/>
  <c r="AA175" i="25"/>
  <c r="Q23" i="16" s="1"/>
  <c r="AA176" i="25"/>
  <c r="Q24" i="16" s="1"/>
  <c r="AA177" i="25"/>
  <c r="Q25" i="16" s="1"/>
  <c r="AA178" i="25"/>
  <c r="Q26" i="16" s="1"/>
  <c r="AA179" i="25"/>
  <c r="Q27" i="16" s="1"/>
  <c r="AA180" i="25"/>
  <c r="Q28" i="16" s="1"/>
  <c r="AA181" i="25"/>
  <c r="Q29" i="16" s="1"/>
  <c r="AA182" i="25"/>
  <c r="Q30" i="16" s="1"/>
  <c r="AA183" i="25"/>
  <c r="Q31" i="16" s="1"/>
  <c r="AA184" i="25"/>
  <c r="Q32" i="16" s="1"/>
  <c r="AA185" i="25"/>
  <c r="Q33" i="16" s="1"/>
  <c r="AA186" i="25"/>
  <c r="Q34" i="16" s="1"/>
  <c r="AA187" i="25"/>
  <c r="Q35" i="16" s="1"/>
  <c r="AA188" i="25"/>
  <c r="Q36" i="16" s="1"/>
  <c r="AA189" i="25"/>
  <c r="Q37" i="16" s="1"/>
  <c r="AA190" i="25"/>
  <c r="Q38" i="16" s="1"/>
  <c r="AA191" i="25"/>
  <c r="Q39" i="16" s="1"/>
  <c r="AA192" i="25"/>
  <c r="Q40" i="16" s="1"/>
  <c r="AA193" i="25"/>
  <c r="Q41" i="16" s="1"/>
  <c r="AA194" i="25"/>
  <c r="Q42" i="16" s="1"/>
  <c r="AA195" i="25"/>
  <c r="Q345" i="19" s="1"/>
  <c r="AA196" i="25"/>
  <c r="Q346" i="19" s="1"/>
  <c r="AA197" i="25"/>
  <c r="Q347" i="19" s="1"/>
  <c r="AA198" i="25"/>
  <c r="Q348" i="19" s="1"/>
  <c r="AA199" i="25"/>
  <c r="Q43" i="16" s="1"/>
  <c r="AA200" i="25"/>
  <c r="Q44" i="16" s="1"/>
  <c r="AA201" i="25"/>
  <c r="Q45" i="16" s="1"/>
  <c r="AA202" i="25"/>
  <c r="Q205" i="19" s="1"/>
  <c r="AA203" i="25"/>
  <c r="Q206" i="19" s="1"/>
  <c r="AA204" i="25"/>
  <c r="Q207" i="19" s="1"/>
  <c r="AA205" i="25"/>
  <c r="Q208" i="19" s="1"/>
  <c r="AA206" i="25"/>
  <c r="Q209" i="19" s="1"/>
  <c r="AA207" i="25"/>
  <c r="Q210" i="19" s="1"/>
  <c r="AA208" i="25"/>
  <c r="Q211" i="19" s="1"/>
  <c r="AA209" i="25"/>
  <c r="Q212" i="19" s="1"/>
  <c r="AA210" i="25"/>
  <c r="Q213" i="19" s="1"/>
  <c r="AA211" i="25"/>
  <c r="Q90" i="19" s="1"/>
  <c r="AA212" i="25"/>
  <c r="Q91" i="19" s="1"/>
  <c r="AA213" i="25"/>
  <c r="Q92" i="19" s="1"/>
  <c r="AA214" i="25"/>
  <c r="Q93" i="19" s="1"/>
  <c r="AA215" i="25"/>
  <c r="Q94" i="19" s="1"/>
  <c r="AA216" i="25"/>
  <c r="Q214" i="19" s="1"/>
  <c r="AA217" i="25"/>
  <c r="Q215" i="19" s="1"/>
  <c r="AA218" i="25"/>
  <c r="Q216" i="19" s="1"/>
  <c r="AA219" i="25"/>
  <c r="Q217" i="19" s="1"/>
  <c r="AA220" i="25"/>
  <c r="Q19" i="19" s="1"/>
  <c r="AA221" i="25"/>
  <c r="Q20" i="19" s="1"/>
  <c r="AA222" i="25"/>
  <c r="Q21" i="19" s="1"/>
  <c r="AA223" i="25"/>
  <c r="Q22" i="19" s="1"/>
  <c r="AA224" i="25"/>
  <c r="Q23" i="19" s="1"/>
  <c r="AA225" i="25"/>
  <c r="Q24" i="19" s="1"/>
  <c r="AA226" i="25"/>
  <c r="Q25" i="19" s="1"/>
  <c r="AA227" i="25"/>
  <c r="Q26" i="19" s="1"/>
  <c r="AA228" i="25"/>
  <c r="Q27" i="19" s="1"/>
  <c r="AA229" i="25"/>
  <c r="Q28" i="19" s="1"/>
  <c r="AA230" i="25"/>
  <c r="Q29" i="19" s="1"/>
  <c r="AA231" i="25"/>
  <c r="Q95" i="19" s="1"/>
  <c r="AA232" i="25"/>
  <c r="Q96" i="19" s="1"/>
  <c r="AA233" i="25"/>
  <c r="Q97" i="19" s="1"/>
  <c r="AA234" i="25"/>
  <c r="Q98" i="19" s="1"/>
  <c r="AA235" i="25"/>
  <c r="Q218" i="19" s="1"/>
  <c r="AA236" i="25"/>
  <c r="Q219" i="19" s="1"/>
  <c r="AA237" i="25"/>
  <c r="Q220" i="19" s="1"/>
  <c r="AA238" i="25"/>
  <c r="Q221" i="19" s="1"/>
  <c r="AA239" i="25"/>
  <c r="Q222" i="19" s="1"/>
  <c r="AA240" i="25"/>
  <c r="Q223" i="19" s="1"/>
  <c r="AA241" i="25"/>
  <c r="Q224" i="19" s="1"/>
  <c r="AA242" i="25"/>
  <c r="Q225" i="19" s="1"/>
  <c r="AA243" i="25"/>
  <c r="Q226" i="19" s="1"/>
  <c r="AA244" i="25"/>
  <c r="Q99" i="19" s="1"/>
  <c r="AA245" i="25"/>
  <c r="Q100" i="19" s="1"/>
  <c r="AA246" i="25"/>
  <c r="Q101" i="19" s="1"/>
  <c r="AA247" i="25"/>
  <c r="Q102" i="19" s="1"/>
  <c r="AA248" i="25"/>
  <c r="Q227" i="19" s="1"/>
  <c r="AA249" i="25"/>
  <c r="Q228" i="19" s="1"/>
  <c r="AA250" i="25"/>
  <c r="Q229" i="19" s="1"/>
  <c r="AA251" i="25"/>
  <c r="Q230" i="19" s="1"/>
  <c r="AA252" i="25"/>
  <c r="Q231" i="19" s="1"/>
  <c r="AA253" i="25"/>
  <c r="Q232" i="19" s="1"/>
  <c r="AA254" i="25"/>
  <c r="Q233" i="19" s="1"/>
  <c r="AA255" i="25"/>
  <c r="Q234" i="19" s="1"/>
  <c r="AA256" i="25"/>
  <c r="Q235" i="19" s="1"/>
  <c r="AA257" i="25"/>
  <c r="Q236" i="19" s="1"/>
  <c r="AA258" i="25"/>
  <c r="Q237" i="19" s="1"/>
  <c r="AA259" i="25"/>
  <c r="Q103" i="19" s="1"/>
  <c r="AA260" i="25"/>
  <c r="Q104" i="19" s="1"/>
  <c r="AA261" i="25"/>
  <c r="Q105" i="19" s="1"/>
  <c r="AA262" i="25"/>
  <c r="Q106" i="19" s="1"/>
  <c r="AA263" i="25"/>
  <c r="Q107" i="19" s="1"/>
  <c r="AA264" i="25"/>
  <c r="Q108" i="19" s="1"/>
  <c r="AA265" i="25"/>
  <c r="Q109" i="19" s="1"/>
  <c r="AA266" i="25"/>
  <c r="Q110" i="19" s="1"/>
  <c r="AA267" i="25"/>
  <c r="Q111" i="19" s="1"/>
  <c r="AA268" i="25"/>
  <c r="Q112" i="19" s="1"/>
  <c r="AA269" i="25"/>
  <c r="Q113" i="19" s="1"/>
  <c r="AA270" i="25"/>
  <c r="Q114" i="19" s="1"/>
  <c r="AA271" i="25"/>
  <c r="Q115" i="19" s="1"/>
  <c r="AA272" i="25"/>
  <c r="Q116" i="19" s="1"/>
  <c r="AA273" i="25"/>
  <c r="Q10" i="15" s="1"/>
  <c r="AA274" i="25"/>
  <c r="Q11" i="15" s="1"/>
  <c r="AA275" i="25"/>
  <c r="Q12" i="15" s="1"/>
  <c r="AA276" i="25"/>
  <c r="Q13" i="15" s="1"/>
  <c r="AA277" i="25"/>
  <c r="Q14" i="15" s="1"/>
  <c r="AA278" i="25"/>
  <c r="Q15" i="15" s="1"/>
  <c r="AA279" i="25"/>
  <c r="Q16" i="15" s="1"/>
  <c r="AA280" i="25"/>
  <c r="Q17" i="15" s="1"/>
  <c r="AA281" i="25"/>
  <c r="Q18" i="15" s="1"/>
  <c r="AA282" i="25"/>
  <c r="Q280" i="19" s="1"/>
  <c r="AA283" i="25"/>
  <c r="Q281" i="19" s="1"/>
  <c r="AA284" i="25"/>
  <c r="Q282" i="19" s="1"/>
  <c r="AA285" i="25"/>
  <c r="Q349" i="19" s="1"/>
  <c r="AA286" i="25"/>
  <c r="Q350" i="19" s="1"/>
  <c r="AA287" i="25"/>
  <c r="Q351" i="19" s="1"/>
  <c r="AA288" i="25"/>
  <c r="Q352" i="19" s="1"/>
  <c r="AA289" i="25"/>
  <c r="Q353" i="19" s="1"/>
  <c r="AA290" i="25"/>
  <c r="Q117" i="19" s="1"/>
  <c r="AA291" i="25"/>
  <c r="Q118" i="19" s="1"/>
  <c r="AA292" i="25"/>
  <c r="Q119" i="19" s="1"/>
  <c r="AA293" i="25"/>
  <c r="Q120" i="19" s="1"/>
  <c r="AA294" i="25"/>
  <c r="Q121" i="19" s="1"/>
  <c r="AA295" i="25"/>
  <c r="Q122" i="19" s="1"/>
  <c r="AA296" i="25"/>
  <c r="Q123" i="19" s="1"/>
  <c r="AA297" i="25"/>
  <c r="Q124" i="19" s="1"/>
  <c r="AA298" i="25"/>
  <c r="Q125" i="19" s="1"/>
  <c r="AA299" i="25"/>
  <c r="Q126" i="19" s="1"/>
  <c r="AA300" i="25"/>
  <c r="Q127" i="19" s="1"/>
  <c r="AA301" i="25"/>
  <c r="Q238" i="19" s="1"/>
  <c r="AA302" i="25"/>
  <c r="Q239" i="19" s="1"/>
  <c r="AA303" i="25"/>
  <c r="Q240" i="19" s="1"/>
  <c r="AA304" i="25"/>
  <c r="Q241" i="19" s="1"/>
  <c r="AA305" i="25"/>
  <c r="Q242" i="19" s="1"/>
  <c r="AA306" i="25"/>
  <c r="Q243" i="19" s="1"/>
  <c r="AA307" i="25"/>
  <c r="Q244" i="19" s="1"/>
  <c r="AA315" i="25"/>
  <c r="Q128" i="19" s="1"/>
  <c r="AA316" i="25"/>
  <c r="Q129" i="19" s="1"/>
  <c r="AA317" i="25"/>
  <c r="Q10" i="14" s="1"/>
  <c r="AA318" i="25"/>
  <c r="Q11" i="14" s="1"/>
  <c r="AA319" i="25"/>
  <c r="Q12" i="14" s="1"/>
  <c r="AA320" i="25"/>
  <c r="Q13" i="14" s="1"/>
  <c r="AA321" i="25"/>
  <c r="Q14" i="14" s="1"/>
  <c r="AA322" i="25"/>
  <c r="Q30" i="19" s="1"/>
  <c r="AA323" i="25"/>
  <c r="Q31" i="19" s="1"/>
  <c r="AA324" i="25"/>
  <c r="Q32" i="19" s="1"/>
  <c r="AA325" i="25"/>
  <c r="Q33" i="19" s="1"/>
  <c r="AA326" i="25"/>
  <c r="Q34" i="19" s="1"/>
  <c r="AA330" i="25"/>
  <c r="Q18" i="7" s="1"/>
  <c r="AA331" i="25"/>
  <c r="Q19" i="7" s="1"/>
  <c r="AA332" i="25"/>
  <c r="Q20" i="7" s="1"/>
  <c r="AA333" i="25"/>
  <c r="Q21" i="7" s="1"/>
  <c r="AA334" i="25"/>
  <c r="Q22" i="7" s="1"/>
  <c r="AA335" i="25"/>
  <c r="Q193" i="19" s="1"/>
  <c r="AA336" i="25"/>
  <c r="Q194" i="19" s="1"/>
  <c r="AA337" i="25"/>
  <c r="Q195" i="19" s="1"/>
  <c r="AA338" i="25"/>
  <c r="Q9" i="7" s="1"/>
  <c r="AA339" i="25"/>
  <c r="Q10" i="7" s="1"/>
  <c r="AA340" i="25"/>
  <c r="Q11" i="7" s="1"/>
  <c r="AA341" i="25"/>
  <c r="Q245" i="19" s="1"/>
  <c r="AA342" i="25"/>
  <c r="Q246" i="19" s="1"/>
  <c r="AA343" i="25"/>
  <c r="Q247" i="19" s="1"/>
  <c r="AA344" i="25"/>
  <c r="Q46" i="16" s="1"/>
  <c r="AA345" i="25"/>
  <c r="Q47" i="16" s="1"/>
  <c r="AA346" i="25"/>
  <c r="Q48" i="16" s="1"/>
  <c r="AA347" i="25"/>
  <c r="Q49" i="16" s="1"/>
  <c r="AA348" i="25"/>
  <c r="Q50" i="16" s="1"/>
  <c r="AA349" i="25"/>
  <c r="Q51" i="16" s="1"/>
  <c r="AA350" i="25"/>
  <c r="Q52" i="16" s="1"/>
  <c r="AA351" i="25"/>
  <c r="Q53" i="16" s="1"/>
  <c r="AA352" i="25"/>
  <c r="Q54" i="16" s="1"/>
  <c r="AA353" i="25"/>
  <c r="Q354" i="19" s="1"/>
  <c r="AA354" i="25"/>
  <c r="Q355" i="19" s="1"/>
  <c r="AA355" i="25"/>
  <c r="Q356" i="19" s="1"/>
  <c r="AA356" i="25"/>
  <c r="Q130" i="19" s="1"/>
  <c r="AA357" i="25"/>
  <c r="Q131" i="19" s="1"/>
  <c r="AA358" i="25"/>
  <c r="Q132" i="19" s="1"/>
  <c r="AA359" i="25"/>
  <c r="Q35" i="19" s="1"/>
  <c r="AA360" i="25"/>
  <c r="Q36" i="19" s="1"/>
  <c r="AA361" i="25"/>
  <c r="Q37" i="19" s="1"/>
  <c r="AA362" i="25"/>
  <c r="Q38" i="19" s="1"/>
  <c r="AA363" i="25"/>
  <c r="Q133" i="19" s="1"/>
  <c r="AA364" i="25"/>
  <c r="Q134" i="19" s="1"/>
  <c r="AA365" i="25"/>
  <c r="Q135" i="19" s="1"/>
  <c r="AA366" i="25"/>
  <c r="Q136" i="19" s="1"/>
  <c r="AA367" i="25"/>
  <c r="Q248" i="19" s="1"/>
  <c r="AA368" i="25"/>
  <c r="Q249" i="19" s="1"/>
  <c r="AA369" i="25"/>
  <c r="Q250" i="19" s="1"/>
  <c r="AA370" i="25"/>
  <c r="Q251" i="19" s="1"/>
  <c r="AA371" i="25"/>
  <c r="Q137" i="19" s="1"/>
  <c r="AA372" i="25"/>
  <c r="Q138" i="19" s="1"/>
  <c r="AA373" i="25"/>
  <c r="Q139" i="19" s="1"/>
  <c r="AA374" i="25"/>
  <c r="Q140" i="19" s="1"/>
  <c r="AA375" i="25"/>
  <c r="Q141" i="19" s="1"/>
  <c r="AA376" i="25"/>
  <c r="Q142" i="19" s="1"/>
  <c r="AA377" i="25"/>
  <c r="Q143" i="19" s="1"/>
  <c r="AA378" i="25"/>
  <c r="Q144" i="19" s="1"/>
  <c r="AA379" i="25"/>
  <c r="Q23" i="7" s="1"/>
  <c r="AA380" i="25"/>
  <c r="Q24" i="7" s="1"/>
  <c r="AA381" i="25"/>
  <c r="Q25" i="7" s="1"/>
  <c r="AA382" i="25"/>
  <c r="Q26" i="7" s="1"/>
  <c r="AA383" i="25"/>
  <c r="Q27" i="7" s="1"/>
  <c r="AA384" i="25"/>
  <c r="Q28" i="7" s="1"/>
  <c r="AA385" i="25"/>
  <c r="Q145" i="19" s="1"/>
  <c r="AA386" i="25"/>
  <c r="Q146" i="19" s="1"/>
  <c r="AA387" i="25"/>
  <c r="Q147" i="19" s="1"/>
  <c r="AA388" i="25"/>
  <c r="Q148" i="19" s="1"/>
  <c r="AA389" i="25"/>
  <c r="Q149" i="19" s="1"/>
  <c r="AA390" i="25"/>
  <c r="Q150" i="19" s="1"/>
  <c r="AA391" i="25"/>
  <c r="Q151" i="19" s="1"/>
  <c r="AA392" i="25"/>
  <c r="Q152" i="19" s="1"/>
  <c r="AA393" i="25"/>
  <c r="Q153" i="19" s="1"/>
  <c r="AA394" i="25"/>
  <c r="Q154" i="19" s="1"/>
  <c r="AA395" i="25"/>
  <c r="Q155" i="19" s="1"/>
  <c r="AA396" i="25"/>
  <c r="Q156" i="19" s="1"/>
  <c r="AA397" i="25"/>
  <c r="Q157" i="19" s="1"/>
  <c r="AA398" i="25"/>
  <c r="Q158" i="19" s="1"/>
  <c r="AA399" i="25"/>
  <c r="Q159" i="19" s="1"/>
  <c r="AA400" i="25"/>
  <c r="Q357" i="19" s="1"/>
  <c r="AA401" i="25"/>
  <c r="Q358" i="19" s="1"/>
  <c r="AA402" i="25"/>
  <c r="Q359" i="19" s="1"/>
  <c r="AA403" i="25"/>
  <c r="Q360" i="19" s="1"/>
  <c r="AA404" i="25"/>
  <c r="Q361" i="19" s="1"/>
  <c r="AA405" i="25"/>
  <c r="Q362" i="19" s="1"/>
  <c r="AA406" i="25"/>
  <c r="Q363" i="19" s="1"/>
  <c r="AA407" i="25"/>
  <c r="Q364" i="19" s="1"/>
  <c r="AA408" i="25"/>
  <c r="Q365" i="19" s="1"/>
  <c r="AA409" i="25"/>
  <c r="Q366" i="19" s="1"/>
  <c r="AA410" i="25"/>
  <c r="Q367" i="19" s="1"/>
  <c r="AA411" i="25"/>
  <c r="Q368" i="19" s="1"/>
  <c r="AA412" i="25"/>
  <c r="Q369" i="19" s="1"/>
  <c r="AA413" i="25"/>
  <c r="Q370" i="19" s="1"/>
  <c r="AA414" i="25"/>
  <c r="Q371" i="19" s="1"/>
  <c r="AA415" i="25"/>
  <c r="Q372" i="19" s="1"/>
  <c r="AA416" i="25"/>
  <c r="Q373" i="19" s="1"/>
  <c r="AA417" i="25"/>
  <c r="Q374" i="19" s="1"/>
  <c r="AA418" i="25"/>
  <c r="Q375" i="19" s="1"/>
  <c r="AA419" i="25"/>
  <c r="Q376" i="19" s="1"/>
  <c r="AA420" i="25"/>
  <c r="Q377" i="19" s="1"/>
  <c r="AA421" i="25"/>
  <c r="Q378" i="19" s="1"/>
  <c r="AA422" i="25"/>
  <c r="Q379" i="19" s="1"/>
  <c r="AA423" i="25"/>
  <c r="Q160" i="19" s="1"/>
  <c r="AA424" i="25"/>
  <c r="Q161" i="19" s="1"/>
  <c r="AA425" i="25"/>
  <c r="Q162" i="19" s="1"/>
  <c r="AA426" i="25"/>
  <c r="Q163" i="19" s="1"/>
  <c r="AA427" i="25"/>
  <c r="Q164" i="19" s="1"/>
  <c r="AA428" i="25"/>
  <c r="Q165" i="19" s="1"/>
  <c r="AA429" i="25"/>
  <c r="Q166" i="19" s="1"/>
  <c r="AA430" i="25"/>
  <c r="Q167" i="19" s="1"/>
  <c r="AA431" i="25"/>
  <c r="Q252" i="19" s="1"/>
  <c r="AA432" i="25"/>
  <c r="Q253" i="19" s="1"/>
  <c r="AA433" i="25"/>
  <c r="Q254" i="19" s="1"/>
  <c r="AA434" i="25"/>
  <c r="Q168" i="19" s="1"/>
  <c r="AA435" i="25"/>
  <c r="Q169" i="19" s="1"/>
  <c r="AA436" i="25"/>
  <c r="Q170" i="19" s="1"/>
  <c r="AA437" i="25"/>
  <c r="Q171" i="19" s="1"/>
  <c r="AA438" i="25"/>
  <c r="Q55" i="16" s="1"/>
  <c r="AA439" i="25"/>
  <c r="Q56" i="16" s="1"/>
  <c r="AA440" i="25"/>
  <c r="Q57" i="16" s="1"/>
  <c r="AA441" i="25"/>
  <c r="Q58" i="16" s="1"/>
  <c r="AA442" i="25"/>
  <c r="Q59" i="16" s="1"/>
  <c r="AA443" i="25"/>
  <c r="Q255" i="19" s="1"/>
  <c r="AA444" i="25"/>
  <c r="Q256" i="19" s="1"/>
  <c r="AA445" i="25"/>
  <c r="Q257" i="19" s="1"/>
  <c r="AA446" i="25"/>
  <c r="Q258" i="19" s="1"/>
  <c r="AA447" i="25"/>
  <c r="Q259" i="19" s="1"/>
  <c r="AA448" i="25"/>
  <c r="Q260" i="19" s="1"/>
  <c r="AA449" i="25"/>
  <c r="Q261" i="19" s="1"/>
  <c r="AA450" i="25"/>
  <c r="Q262" i="19" s="1"/>
  <c r="AA451" i="25"/>
  <c r="Q263" i="19" s="1"/>
  <c r="AA452" i="25"/>
  <c r="Q172" i="19" s="1"/>
  <c r="AA453" i="25"/>
  <c r="Q173" i="19" s="1"/>
  <c r="AA454" i="25"/>
  <c r="Q174" i="19" s="1"/>
  <c r="AA455" i="25"/>
  <c r="Q175" i="19" s="1"/>
  <c r="AA456" i="25"/>
  <c r="Q176" i="19" s="1"/>
  <c r="AA457" i="25"/>
  <c r="Q177" i="19" s="1"/>
  <c r="AA458" i="25"/>
  <c r="Q178" i="19" s="1"/>
  <c r="AA459" i="25"/>
  <c r="Q179" i="19" s="1"/>
  <c r="AA460" i="25"/>
  <c r="Q180" i="19" s="1"/>
  <c r="AA461" i="25"/>
  <c r="Q181" i="19" s="1"/>
  <c r="AA462" i="25"/>
  <c r="Q182" i="19" s="1"/>
  <c r="AA463" i="25"/>
  <c r="Q183" i="19" s="1"/>
  <c r="AA464" i="25"/>
  <c r="Q184" i="19" s="1"/>
  <c r="AA465" i="25"/>
  <c r="Q185" i="19" s="1"/>
  <c r="AA466" i="25"/>
  <c r="Q186" i="19" s="1"/>
  <c r="AA467" i="25"/>
  <c r="Q187" i="19" s="1"/>
  <c r="AA468" i="25"/>
  <c r="Q188" i="19" s="1"/>
  <c r="AA469" i="25"/>
  <c r="Q189" i="19" s="1"/>
  <c r="AA470" i="25"/>
  <c r="Q190" i="19" s="1"/>
  <c r="AA471" i="25"/>
  <c r="Q60" i="16" s="1"/>
  <c r="AA472" i="25"/>
  <c r="Q61" i="16" s="1"/>
  <c r="AA473" i="25"/>
  <c r="Q62" i="16" s="1"/>
  <c r="AA474" i="25"/>
  <c r="Q283" i="19" s="1"/>
  <c r="AA475" i="25"/>
  <c r="Q284" i="19" s="1"/>
  <c r="AA476" i="25"/>
  <c r="Q285" i="19" s="1"/>
  <c r="AA477" i="25"/>
  <c r="Q286" i="19" s="1"/>
  <c r="AA478" i="25"/>
  <c r="Q302" i="19" s="1"/>
  <c r="AA479" i="25"/>
  <c r="Q303" i="19" s="1"/>
  <c r="AA480" i="25"/>
  <c r="Q304" i="19" s="1"/>
  <c r="AA481" i="25"/>
  <c r="Q305" i="19" s="1"/>
  <c r="AA482" i="25"/>
  <c r="Q264" i="19" s="1"/>
  <c r="AA483" i="25"/>
  <c r="Q265" i="19" s="1"/>
  <c r="AA484" i="25"/>
  <c r="Q266" i="19" s="1"/>
  <c r="Q267" i="19"/>
  <c r="Q268" i="19"/>
  <c r="AA487" i="25"/>
  <c r="Q39" i="19" s="1"/>
  <c r="AA488" i="25"/>
  <c r="Q40" i="19" s="1"/>
  <c r="AA489" i="25"/>
  <c r="Q41" i="19" s="1"/>
  <c r="AA490" i="25"/>
  <c r="Q42" i="19" s="1"/>
  <c r="Q43" i="19"/>
  <c r="Q44" i="19"/>
  <c r="AA493" i="25"/>
  <c r="Q19" i="15" s="1"/>
  <c r="AA494" i="25"/>
  <c r="Q20" i="15" s="1"/>
  <c r="AA495" i="25"/>
  <c r="Q21" i="15" s="1"/>
  <c r="AA496" i="25"/>
  <c r="Q22" i="15" s="1"/>
  <c r="AA497" i="25"/>
  <c r="Q23" i="15" s="1"/>
  <c r="AA498" i="25"/>
  <c r="Q24" i="15" s="1"/>
  <c r="AA499" i="25"/>
  <c r="Q25" i="15" s="1"/>
  <c r="AA500" i="25"/>
  <c r="Q26" i="15" s="1"/>
  <c r="AA501" i="25"/>
  <c r="Q27" i="15" s="1"/>
  <c r="AA502" i="25"/>
  <c r="Q28" i="15" s="1"/>
  <c r="AA3" i="25"/>
  <c r="Q10" i="18" s="1"/>
  <c r="Y3" i="25"/>
  <c r="O10" i="18" s="1"/>
  <c r="Z449" i="25" l="1"/>
  <c r="P261" i="19" s="1"/>
  <c r="Z425" i="25"/>
  <c r="P162" i="19" s="1"/>
  <c r="Z321" i="25"/>
  <c r="P14" i="14" s="1"/>
  <c r="Z317" i="25"/>
  <c r="P10" i="14" s="1"/>
  <c r="Z269" i="25"/>
  <c r="P113" i="19" s="1"/>
  <c r="Z229" i="25"/>
  <c r="P28" i="19" s="1"/>
  <c r="Z213" i="25"/>
  <c r="P92" i="19" s="1"/>
  <c r="Z209" i="25"/>
  <c r="P212" i="19" s="1"/>
  <c r="Z468" i="25"/>
  <c r="P188" i="19" s="1"/>
  <c r="Z460" i="25"/>
  <c r="P180" i="19" s="1"/>
  <c r="Z448" i="25"/>
  <c r="P260" i="19" s="1"/>
  <c r="Z348" i="25"/>
  <c r="P50" i="16" s="1"/>
  <c r="Z320" i="25"/>
  <c r="P13" i="14" s="1"/>
  <c r="Z228" i="25"/>
  <c r="P27" i="19" s="1"/>
  <c r="Z455" i="25"/>
  <c r="P175" i="19" s="1"/>
  <c r="Z319" i="25"/>
  <c r="P12" i="14" s="1"/>
  <c r="Z303" i="25"/>
  <c r="P240" i="19" s="1"/>
  <c r="Z287" i="25"/>
  <c r="P351" i="19" s="1"/>
  <c r="Z279" i="25"/>
  <c r="P16" i="15" s="1"/>
  <c r="Z271" i="25"/>
  <c r="P115" i="19" s="1"/>
  <c r="Z215" i="25"/>
  <c r="P94" i="19" s="1"/>
  <c r="Z159" i="25"/>
  <c r="P336" i="19" s="1"/>
  <c r="Z470" i="25"/>
  <c r="P190" i="19" s="1"/>
  <c r="Z462" i="25"/>
  <c r="P182" i="19" s="1"/>
  <c r="Z458" i="25"/>
  <c r="P178" i="19" s="1"/>
  <c r="Z454" i="25"/>
  <c r="P174" i="19" s="1"/>
  <c r="Z450" i="25"/>
  <c r="P262" i="19" s="1"/>
  <c r="Z382" i="25"/>
  <c r="P26" i="7" s="1"/>
  <c r="Z318" i="25"/>
  <c r="P11" i="14" s="1"/>
  <c r="Z306" i="25"/>
  <c r="P243" i="19" s="1"/>
  <c r="Z286" i="25"/>
  <c r="P350" i="19" s="1"/>
  <c r="Z230" i="25"/>
  <c r="P29" i="19" s="1"/>
  <c r="Z158" i="25"/>
  <c r="P335" i="19" s="1"/>
  <c r="Z114" i="25"/>
  <c r="P33" i="7" s="1"/>
  <c r="O4" i="17"/>
  <c r="O4" i="16"/>
  <c r="O4" i="15"/>
  <c r="O4" i="14"/>
  <c r="O4" i="19"/>
  <c r="O4" i="7"/>
  <c r="O4" i="18"/>
  <c r="M16" i="18" l="1"/>
  <c r="M16" i="17"/>
  <c r="M13" i="17"/>
  <c r="M10" i="17"/>
  <c r="M60" i="16"/>
  <c r="M55" i="16"/>
  <c r="M52" i="16"/>
  <c r="M46" i="16"/>
  <c r="M43" i="16"/>
  <c r="M38" i="16"/>
  <c r="M31" i="16"/>
  <c r="M25" i="16"/>
  <c r="M22" i="16"/>
  <c r="M16" i="16"/>
  <c r="M10" i="16"/>
  <c r="M27" i="15"/>
  <c r="M23" i="15"/>
  <c r="M19" i="15"/>
  <c r="M14" i="15"/>
  <c r="M10" i="15"/>
  <c r="M10" i="14"/>
  <c r="M375" i="19"/>
  <c r="M371" i="19"/>
  <c r="M363" i="19"/>
  <c r="M357" i="19"/>
  <c r="M354" i="19"/>
  <c r="M349" i="19"/>
  <c r="M345" i="19"/>
  <c r="M337" i="19"/>
  <c r="M333" i="19"/>
  <c r="M327" i="19"/>
  <c r="M321" i="19"/>
  <c r="M316" i="19"/>
  <c r="M311" i="19"/>
  <c r="M308" i="19"/>
  <c r="M297" i="19"/>
  <c r="M302" i="19"/>
  <c r="M289" i="19"/>
  <c r="M292" i="19"/>
  <c r="M280" i="19"/>
  <c r="M283" i="19"/>
  <c r="M277" i="19"/>
  <c r="M274" i="19"/>
  <c r="M271" i="19"/>
  <c r="M264" i="19"/>
  <c r="M255" i="19"/>
  <c r="M252" i="19"/>
  <c r="M248" i="19"/>
  <c r="M245" i="19"/>
  <c r="M238" i="19"/>
  <c r="M233" i="19"/>
  <c r="M227" i="19"/>
  <c r="M218" i="19"/>
  <c r="M214" i="19"/>
  <c r="M208" i="19"/>
  <c r="M205" i="19"/>
  <c r="M201" i="19"/>
  <c r="M198" i="19"/>
  <c r="M193" i="19"/>
  <c r="M186" i="19"/>
  <c r="M183" i="19"/>
  <c r="M176" i="19"/>
  <c r="M172" i="19"/>
  <c r="M168" i="19"/>
  <c r="M164" i="19"/>
  <c r="M160" i="19"/>
  <c r="M155" i="19"/>
  <c r="M150" i="19"/>
  <c r="M145" i="19"/>
  <c r="M142" i="19"/>
  <c r="M137" i="19"/>
  <c r="M133" i="19"/>
  <c r="M130" i="19"/>
  <c r="M128" i="19"/>
  <c r="M125" i="19"/>
  <c r="M123" i="19"/>
  <c r="M121" i="19"/>
  <c r="M119" i="19"/>
  <c r="M117" i="19"/>
  <c r="M112" i="19"/>
  <c r="M110" i="19"/>
  <c r="M106" i="19"/>
  <c r="M103" i="19"/>
  <c r="M99" i="19"/>
  <c r="M95" i="19"/>
  <c r="M90" i="19"/>
  <c r="M85" i="19"/>
  <c r="M82" i="19"/>
  <c r="M79" i="19"/>
  <c r="M75" i="19"/>
  <c r="M70" i="19"/>
  <c r="M65" i="19"/>
  <c r="M62" i="19"/>
  <c r="M58" i="19"/>
  <c r="M54" i="19"/>
  <c r="M47" i="19"/>
  <c r="M39" i="19"/>
  <c r="M35" i="19"/>
  <c r="M30" i="19"/>
  <c r="M25" i="19"/>
  <c r="M19" i="19"/>
  <c r="M16" i="19"/>
  <c r="M10" i="19"/>
  <c r="M31" i="7"/>
  <c r="M23" i="7"/>
  <c r="M18" i="7"/>
  <c r="M15" i="7"/>
  <c r="M9" i="7"/>
  <c r="M39" i="18"/>
  <c r="M35" i="18"/>
  <c r="M31" i="18"/>
  <c r="M28" i="18"/>
  <c r="M25" i="18"/>
  <c r="M20" i="18"/>
  <c r="M13" i="18"/>
  <c r="M10" i="18"/>
  <c r="G10" i="7" l="1"/>
  <c r="D10" i="7"/>
  <c r="D19" i="17"/>
  <c r="D12" i="17"/>
  <c r="G12" i="17"/>
  <c r="D14" i="17"/>
  <c r="G14" i="17"/>
  <c r="D18" i="17"/>
  <c r="D13" i="16"/>
  <c r="G13" i="16"/>
  <c r="D15" i="16"/>
  <c r="G15" i="16"/>
  <c r="D17" i="16"/>
  <c r="D18" i="16"/>
  <c r="G18" i="16"/>
  <c r="D19" i="16"/>
  <c r="G19" i="16"/>
  <c r="D20" i="16"/>
  <c r="G20" i="16"/>
  <c r="D21" i="16"/>
  <c r="G21" i="16"/>
  <c r="D23" i="16"/>
  <c r="G23" i="16"/>
  <c r="D26" i="16"/>
  <c r="G26" i="16"/>
  <c r="D30" i="16"/>
  <c r="G30" i="16"/>
  <c r="D32" i="16"/>
  <c r="G32" i="16"/>
  <c r="D34" i="16"/>
  <c r="G34" i="16"/>
  <c r="D35" i="16"/>
  <c r="G35" i="16"/>
  <c r="D37" i="16"/>
  <c r="G37" i="16"/>
  <c r="D39" i="16"/>
  <c r="G39" i="16"/>
  <c r="D41" i="16"/>
  <c r="G41" i="16"/>
  <c r="D44" i="16"/>
  <c r="G44" i="16"/>
  <c r="D45" i="16"/>
  <c r="G45" i="16"/>
  <c r="D47" i="16"/>
  <c r="G47" i="16"/>
  <c r="D49" i="16"/>
  <c r="G49" i="16"/>
  <c r="D51" i="16"/>
  <c r="G51" i="16"/>
  <c r="D53" i="16"/>
  <c r="G53" i="16"/>
  <c r="D54" i="16"/>
  <c r="D57" i="16"/>
  <c r="G57" i="16"/>
  <c r="D58" i="16"/>
  <c r="G58" i="16"/>
  <c r="D59" i="16"/>
  <c r="G59" i="16"/>
  <c r="D61" i="16"/>
  <c r="G61" i="16"/>
  <c r="D17" i="15"/>
  <c r="G17" i="15"/>
  <c r="D18" i="15"/>
  <c r="G18" i="15"/>
  <c r="D21" i="15"/>
  <c r="G21" i="15"/>
  <c r="D22" i="15"/>
  <c r="G22" i="15"/>
  <c r="D25" i="15"/>
  <c r="G25" i="15"/>
  <c r="D26" i="15"/>
  <c r="G26" i="15"/>
  <c r="G16" i="15"/>
  <c r="G15" i="15"/>
  <c r="D15" i="15"/>
  <c r="G13" i="15"/>
  <c r="D13" i="15"/>
  <c r="G11" i="15"/>
  <c r="D11" i="15"/>
  <c r="G13" i="14"/>
  <c r="D13" i="14"/>
  <c r="G12" i="14"/>
  <c r="D12" i="14"/>
  <c r="G11" i="14"/>
  <c r="D334" i="19"/>
  <c r="G334" i="19"/>
  <c r="D336" i="19"/>
  <c r="G336" i="19"/>
  <c r="D338" i="19"/>
  <c r="G338" i="19"/>
  <c r="D339" i="19"/>
  <c r="G339" i="19"/>
  <c r="D340" i="19"/>
  <c r="G340" i="19"/>
  <c r="D343" i="19"/>
  <c r="G343" i="19"/>
  <c r="D344" i="19"/>
  <c r="G344" i="19"/>
  <c r="D346" i="19"/>
  <c r="G346" i="19"/>
  <c r="D347" i="19"/>
  <c r="G347" i="19"/>
  <c r="D348" i="19"/>
  <c r="D351" i="19"/>
  <c r="G351" i="19"/>
  <c r="D352" i="19"/>
  <c r="G352" i="19"/>
  <c r="D355" i="19"/>
  <c r="G355" i="19"/>
  <c r="D356" i="19"/>
  <c r="G356" i="19"/>
  <c r="D358" i="19"/>
  <c r="G358" i="19"/>
  <c r="D361" i="19"/>
  <c r="G361" i="19"/>
  <c r="D362" i="19"/>
  <c r="G362" i="19"/>
  <c r="D364" i="19"/>
  <c r="D366" i="19"/>
  <c r="G366" i="19"/>
  <c r="D367" i="19"/>
  <c r="G367" i="19"/>
  <c r="D368" i="19"/>
  <c r="G368" i="19"/>
  <c r="D372" i="19"/>
  <c r="G372" i="19"/>
  <c r="D373" i="19"/>
  <c r="G373" i="19"/>
  <c r="G374" i="19"/>
  <c r="D376" i="19"/>
  <c r="G376" i="19"/>
  <c r="D377" i="19"/>
  <c r="G377" i="19"/>
  <c r="D378" i="19"/>
  <c r="G378" i="19"/>
  <c r="G318" i="19"/>
  <c r="D319" i="19"/>
  <c r="G319" i="19"/>
  <c r="D320" i="19"/>
  <c r="G320" i="19"/>
  <c r="D323" i="19"/>
  <c r="G323" i="19"/>
  <c r="D324" i="19"/>
  <c r="G324" i="19"/>
  <c r="D325" i="19"/>
  <c r="G325" i="19"/>
  <c r="G326" i="19"/>
  <c r="D328" i="19"/>
  <c r="G328" i="19"/>
  <c r="D330" i="19"/>
  <c r="G330" i="19"/>
  <c r="D309" i="19"/>
  <c r="G309" i="19"/>
  <c r="G310" i="19"/>
  <c r="D312" i="19"/>
  <c r="G312" i="19"/>
  <c r="D313" i="19"/>
  <c r="G313" i="19"/>
  <c r="D290" i="19"/>
  <c r="G290" i="19"/>
  <c r="D291" i="19"/>
  <c r="G291" i="19"/>
  <c r="D294" i="19"/>
  <c r="G294" i="19"/>
  <c r="D295" i="19"/>
  <c r="G295" i="19"/>
  <c r="D296" i="19"/>
  <c r="G296" i="19"/>
  <c r="D298" i="19"/>
  <c r="G298" i="19"/>
  <c r="D300" i="19"/>
  <c r="G300" i="19"/>
  <c r="D301" i="19"/>
  <c r="G301" i="19"/>
  <c r="D304" i="19"/>
  <c r="G304" i="19"/>
  <c r="D305" i="19"/>
  <c r="G305" i="19"/>
  <c r="D272" i="19"/>
  <c r="G272" i="19"/>
  <c r="D281" i="19"/>
  <c r="G281" i="19"/>
  <c r="D282" i="19"/>
  <c r="G282" i="19"/>
  <c r="D284" i="19"/>
  <c r="G284" i="19"/>
  <c r="D285" i="19"/>
  <c r="G285" i="19"/>
  <c r="D268" i="19"/>
  <c r="G268" i="19"/>
  <c r="D199" i="19"/>
  <c r="G199" i="19"/>
  <c r="D202" i="19"/>
  <c r="G202" i="19"/>
  <c r="D203" i="19"/>
  <c r="G203" i="19"/>
  <c r="D212" i="19"/>
  <c r="G212" i="19"/>
  <c r="D213" i="19"/>
  <c r="D217" i="19"/>
  <c r="G217" i="19"/>
  <c r="D220" i="19"/>
  <c r="G220" i="19"/>
  <c r="D222" i="19"/>
  <c r="G222" i="19"/>
  <c r="D228" i="19"/>
  <c r="G228" i="19"/>
  <c r="D231" i="19"/>
  <c r="G231" i="19"/>
  <c r="D232" i="19"/>
  <c r="G232" i="19"/>
  <c r="D234" i="19"/>
  <c r="G234" i="19"/>
  <c r="D236" i="19"/>
  <c r="G236" i="19"/>
  <c r="D237" i="19"/>
  <c r="G237" i="19"/>
  <c r="G240" i="19"/>
  <c r="D241" i="19"/>
  <c r="G241" i="19"/>
  <c r="D242" i="19"/>
  <c r="G242" i="19"/>
  <c r="D244" i="19"/>
  <c r="G244" i="19"/>
  <c r="D247" i="19"/>
  <c r="G247" i="19"/>
  <c r="D250" i="19"/>
  <c r="G250" i="19"/>
  <c r="D251" i="19"/>
  <c r="G251" i="19"/>
  <c r="D253" i="19"/>
  <c r="D254" i="19"/>
  <c r="G254" i="19"/>
  <c r="D256" i="19"/>
  <c r="G256" i="19"/>
  <c r="D258" i="19"/>
  <c r="G258" i="19"/>
  <c r="D259" i="19"/>
  <c r="G259" i="19"/>
  <c r="D260" i="19"/>
  <c r="G260" i="19"/>
  <c r="D263" i="19"/>
  <c r="G263" i="19"/>
  <c r="D267" i="19"/>
  <c r="G267" i="19"/>
  <c r="G195" i="19"/>
  <c r="D195" i="19"/>
  <c r="D49" i="19"/>
  <c r="G49" i="19"/>
  <c r="D50" i="19"/>
  <c r="G50" i="19"/>
  <c r="D52" i="19"/>
  <c r="G52" i="19"/>
  <c r="D53" i="19"/>
  <c r="G53" i="19"/>
  <c r="D56" i="19"/>
  <c r="G56" i="19"/>
  <c r="D57" i="19"/>
  <c r="G57" i="19"/>
  <c r="D60" i="19"/>
  <c r="G60" i="19"/>
  <c r="D61" i="19"/>
  <c r="G61" i="19"/>
  <c r="D64" i="19"/>
  <c r="G64" i="19"/>
  <c r="D69" i="19"/>
  <c r="G69" i="19"/>
  <c r="D71" i="19"/>
  <c r="G71" i="19"/>
  <c r="D72" i="19"/>
  <c r="G72" i="19"/>
  <c r="D74" i="19"/>
  <c r="G74" i="19"/>
  <c r="D76" i="19"/>
  <c r="G76" i="19"/>
  <c r="D78" i="19"/>
  <c r="G78" i="19"/>
  <c r="D80" i="19"/>
  <c r="G80" i="19"/>
  <c r="D83" i="19"/>
  <c r="G83" i="19"/>
  <c r="D84" i="19"/>
  <c r="G84" i="19"/>
  <c r="G86" i="19"/>
  <c r="D88" i="19"/>
  <c r="G88" i="19"/>
  <c r="D89" i="19"/>
  <c r="G89" i="19"/>
  <c r="D91" i="19"/>
  <c r="G91" i="19"/>
  <c r="D93" i="19"/>
  <c r="G93" i="19"/>
  <c r="D94" i="19"/>
  <c r="G94" i="19"/>
  <c r="D97" i="19"/>
  <c r="G97" i="19"/>
  <c r="D101" i="19"/>
  <c r="G101" i="19"/>
  <c r="D105" i="19"/>
  <c r="G105" i="19"/>
  <c r="D107" i="19"/>
  <c r="G107" i="19"/>
  <c r="D108" i="19"/>
  <c r="G108" i="19"/>
  <c r="D109" i="19"/>
  <c r="G109" i="19"/>
  <c r="D111" i="19"/>
  <c r="G111" i="19"/>
  <c r="D113" i="19"/>
  <c r="G113" i="19"/>
  <c r="D114" i="19"/>
  <c r="D115" i="19"/>
  <c r="G115" i="19"/>
  <c r="D116" i="19"/>
  <c r="D118" i="19"/>
  <c r="G118" i="19"/>
  <c r="D120" i="19"/>
  <c r="G120" i="19"/>
  <c r="D124" i="19"/>
  <c r="G124" i="19"/>
  <c r="D127" i="19"/>
  <c r="G127" i="19"/>
  <c r="D129" i="19"/>
  <c r="G129" i="19"/>
  <c r="D131" i="19"/>
  <c r="D132" i="19"/>
  <c r="G132" i="19"/>
  <c r="D134" i="19"/>
  <c r="G134" i="19"/>
  <c r="D136" i="19"/>
  <c r="G136" i="19"/>
  <c r="D139" i="19"/>
  <c r="G139" i="19"/>
  <c r="D143" i="19"/>
  <c r="G143" i="19"/>
  <c r="D146" i="19"/>
  <c r="G146" i="19"/>
  <c r="D147" i="19"/>
  <c r="G147" i="19"/>
  <c r="D149" i="19"/>
  <c r="G149" i="19"/>
  <c r="D151" i="19"/>
  <c r="G151" i="19"/>
  <c r="G152" i="19"/>
  <c r="D153" i="19"/>
  <c r="G153" i="19"/>
  <c r="D154" i="19"/>
  <c r="G154" i="19"/>
  <c r="D157" i="19"/>
  <c r="G157" i="19"/>
  <c r="D159" i="19"/>
  <c r="G159" i="19"/>
  <c r="D161" i="19"/>
  <c r="G161" i="19"/>
  <c r="D162" i="19"/>
  <c r="G162" i="19"/>
  <c r="D166" i="19"/>
  <c r="G166" i="19"/>
  <c r="D167" i="19"/>
  <c r="G167" i="19"/>
  <c r="D170" i="19"/>
  <c r="G170" i="19"/>
  <c r="D171" i="19"/>
  <c r="G171" i="19"/>
  <c r="D173" i="19"/>
  <c r="G173" i="19"/>
  <c r="D175" i="19"/>
  <c r="G175" i="19"/>
  <c r="D177" i="19"/>
  <c r="G177" i="19"/>
  <c r="D179" i="19"/>
  <c r="G179" i="19"/>
  <c r="D180" i="19"/>
  <c r="G180" i="19"/>
  <c r="D181" i="19"/>
  <c r="G181" i="19"/>
  <c r="G182" i="19"/>
  <c r="D184" i="19"/>
  <c r="G184" i="19"/>
  <c r="D185" i="19"/>
  <c r="G185" i="19"/>
  <c r="D188" i="19"/>
  <c r="G188" i="19"/>
  <c r="D190" i="19"/>
  <c r="G190" i="19"/>
  <c r="D44" i="19"/>
  <c r="G44" i="19"/>
  <c r="D11" i="19"/>
  <c r="G11" i="19"/>
  <c r="D12" i="19"/>
  <c r="G12" i="19"/>
  <c r="D13" i="19"/>
  <c r="G13" i="19"/>
  <c r="D17" i="19"/>
  <c r="G17" i="19"/>
  <c r="D18" i="19"/>
  <c r="G18" i="19"/>
  <c r="D20" i="19"/>
  <c r="G20" i="19"/>
  <c r="D22" i="19"/>
  <c r="G22" i="19"/>
  <c r="D24" i="19"/>
  <c r="G24" i="19"/>
  <c r="D28" i="19"/>
  <c r="G28" i="19"/>
  <c r="D29" i="19"/>
  <c r="G29" i="19"/>
  <c r="D31" i="19"/>
  <c r="G31" i="19"/>
  <c r="D32" i="19"/>
  <c r="G32" i="19"/>
  <c r="D34" i="19"/>
  <c r="G34" i="19"/>
  <c r="D36" i="19"/>
  <c r="G36" i="19"/>
  <c r="D38" i="19"/>
  <c r="G38" i="19"/>
  <c r="D40" i="19"/>
  <c r="D41" i="19"/>
  <c r="G41" i="19"/>
  <c r="D43" i="19"/>
  <c r="G43" i="19"/>
  <c r="G33" i="7"/>
  <c r="D33" i="7"/>
  <c r="G32" i="7"/>
  <c r="G16" i="7"/>
  <c r="D16" i="7"/>
  <c r="G41" i="18"/>
  <c r="D41" i="18"/>
  <c r="G40" i="18"/>
  <c r="D40" i="18"/>
  <c r="G37" i="18"/>
  <c r="D37" i="18"/>
  <c r="G36" i="18"/>
  <c r="D36" i="18"/>
  <c r="G33" i="18"/>
  <c r="D33" i="18"/>
  <c r="G30" i="18"/>
  <c r="D30" i="18"/>
  <c r="G29" i="18"/>
  <c r="D29" i="18"/>
  <c r="D27" i="18"/>
  <c r="G26" i="18"/>
  <c r="D26" i="18"/>
  <c r="G22" i="18"/>
  <c r="D22" i="18"/>
  <c r="G21" i="18"/>
  <c r="D21" i="18"/>
  <c r="G19" i="18"/>
  <c r="D19" i="18"/>
  <c r="G17" i="18"/>
  <c r="D17" i="18"/>
  <c r="D15" i="18"/>
  <c r="G14" i="18"/>
  <c r="D14" i="18"/>
  <c r="G12" i="18"/>
  <c r="D12" i="18"/>
  <c r="D15" i="17"/>
  <c r="D182" i="19"/>
  <c r="D257" i="19"/>
  <c r="D165" i="19"/>
  <c r="D163" i="19"/>
  <c r="D359" i="19"/>
  <c r="D249" i="19"/>
  <c r="D246" i="19"/>
  <c r="D240" i="19"/>
  <c r="D223" i="19"/>
  <c r="D211" i="19"/>
  <c r="D73" i="19"/>
  <c r="D68" i="19"/>
  <c r="D318" i="19"/>
  <c r="D299" i="19"/>
  <c r="D293" i="19"/>
  <c r="D275" i="19"/>
  <c r="D229" i="19"/>
  <c r="D26" i="19"/>
  <c r="G501" i="25"/>
  <c r="G27" i="15" s="1"/>
  <c r="G497" i="25"/>
  <c r="G23" i="15" s="1"/>
  <c r="G493" i="25"/>
  <c r="G19" i="15" s="1"/>
  <c r="G487" i="25"/>
  <c r="G39" i="19" s="1"/>
  <c r="G482" i="25"/>
  <c r="G264" i="19" s="1"/>
  <c r="G478" i="25"/>
  <c r="G302" i="19" s="1"/>
  <c r="G474" i="25"/>
  <c r="G283" i="19" s="1"/>
  <c r="G471" i="25"/>
  <c r="G60" i="16" s="1"/>
  <c r="G466" i="25"/>
  <c r="G186" i="19" s="1"/>
  <c r="G463" i="25"/>
  <c r="G183" i="19" s="1"/>
  <c r="G456" i="25"/>
  <c r="G176" i="19" s="1"/>
  <c r="G452" i="25"/>
  <c r="G172" i="19" s="1"/>
  <c r="G443" i="25"/>
  <c r="G255" i="19" s="1"/>
  <c r="G438" i="25"/>
  <c r="G55" i="16" s="1"/>
  <c r="G434" i="25"/>
  <c r="G168" i="19" s="1"/>
  <c r="G431" i="25"/>
  <c r="G252" i="19" s="1"/>
  <c r="G427" i="25"/>
  <c r="G164" i="19" s="1"/>
  <c r="G423" i="25"/>
  <c r="G160" i="19" s="1"/>
  <c r="G418" i="25"/>
  <c r="G375" i="19" s="1"/>
  <c r="G414" i="25"/>
  <c r="G371" i="19" s="1"/>
  <c r="G406" i="25"/>
  <c r="G363" i="19" s="1"/>
  <c r="G400" i="25"/>
  <c r="G357" i="19" s="1"/>
  <c r="G395" i="25"/>
  <c r="G155" i="19" s="1"/>
  <c r="G390" i="25"/>
  <c r="G150" i="19" s="1"/>
  <c r="G385" i="25"/>
  <c r="G145" i="19" s="1"/>
  <c r="G379" i="25"/>
  <c r="G23" i="7" s="1"/>
  <c r="G376" i="25"/>
  <c r="G142" i="19" s="1"/>
  <c r="G371" i="25"/>
  <c r="G137" i="19" s="1"/>
  <c r="G367" i="25"/>
  <c r="G248" i="19" s="1"/>
  <c r="G363" i="25"/>
  <c r="G133" i="19" s="1"/>
  <c r="G359" i="25"/>
  <c r="G35" i="19" s="1"/>
  <c r="G356" i="25"/>
  <c r="G130" i="19" s="1"/>
  <c r="G353" i="25"/>
  <c r="G354" i="19" s="1"/>
  <c r="G350" i="25"/>
  <c r="G52" i="16" s="1"/>
  <c r="G344" i="25"/>
  <c r="G46" i="16" s="1"/>
  <c r="G341" i="25"/>
  <c r="G245" i="19" s="1"/>
  <c r="G338" i="25"/>
  <c r="G9" i="7" s="1"/>
  <c r="G335" i="25"/>
  <c r="G193" i="19" s="1"/>
  <c r="G330" i="25"/>
  <c r="G18" i="7" s="1"/>
  <c r="G327" i="25"/>
  <c r="G15" i="7" s="1"/>
  <c r="G322" i="25"/>
  <c r="G30" i="19" s="1"/>
  <c r="G317" i="25"/>
  <c r="G10" i="14" s="1"/>
  <c r="G315" i="25"/>
  <c r="G128" i="19" s="1"/>
  <c r="G308" i="25"/>
  <c r="G301" i="25"/>
  <c r="G238" i="19" s="1"/>
  <c r="G298" i="25"/>
  <c r="G125" i="19" s="1"/>
  <c r="G296" i="25"/>
  <c r="G123" i="19" s="1"/>
  <c r="G294" i="25"/>
  <c r="G121" i="19" s="1"/>
  <c r="G292" i="25"/>
  <c r="G119" i="19" s="1"/>
  <c r="G290" i="25"/>
  <c r="G117" i="19" s="1"/>
  <c r="G285" i="25"/>
  <c r="G349" i="19" s="1"/>
  <c r="G282" i="25"/>
  <c r="G280" i="19" s="1"/>
  <c r="G277" i="25"/>
  <c r="G14" i="15" s="1"/>
  <c r="G273" i="25"/>
  <c r="G10" i="15" s="1"/>
  <c r="G268" i="25"/>
  <c r="G112" i="19" s="1"/>
  <c r="G266" i="25"/>
  <c r="G110" i="19" s="1"/>
  <c r="G262" i="25"/>
  <c r="G106" i="19" s="1"/>
  <c r="G259" i="25"/>
  <c r="G103" i="19" s="1"/>
  <c r="G254" i="25"/>
  <c r="G233" i="19" s="1"/>
  <c r="G248" i="25"/>
  <c r="G227" i="19" s="1"/>
  <c r="G244" i="25"/>
  <c r="G99" i="19" s="1"/>
  <c r="G235" i="25"/>
  <c r="G218" i="19" s="1"/>
  <c r="G231" i="25"/>
  <c r="G95" i="19" s="1"/>
  <c r="G226" i="25"/>
  <c r="G25" i="19" s="1"/>
  <c r="G220" i="25"/>
  <c r="G19" i="19" s="1"/>
  <c r="G216" i="25"/>
  <c r="G214" i="19" s="1"/>
  <c r="G211" i="25"/>
  <c r="G90" i="19" s="1"/>
  <c r="G205" i="25"/>
  <c r="G208" i="19" s="1"/>
  <c r="G202" i="25"/>
  <c r="G205" i="19" s="1"/>
  <c r="G199" i="25"/>
  <c r="G43" i="16" s="1"/>
  <c r="G195" i="25"/>
  <c r="G345" i="19" s="1"/>
  <c r="G190" i="25"/>
  <c r="G38" i="16" s="1"/>
  <c r="G183" i="25"/>
  <c r="G31" i="16" s="1"/>
  <c r="G177" i="25"/>
  <c r="G25" i="16" s="1"/>
  <c r="G174" i="25"/>
  <c r="G22" i="16" s="1"/>
  <c r="G168" i="25"/>
  <c r="G16" i="16" s="1"/>
  <c r="G160" i="25"/>
  <c r="G337" i="19" s="1"/>
  <c r="G156" i="25"/>
  <c r="G333" i="19" s="1"/>
  <c r="G150" i="25"/>
  <c r="G10" i="16" s="1"/>
  <c r="G145" i="25"/>
  <c r="G85" i="19" s="1"/>
  <c r="G142" i="25"/>
  <c r="G16" i="19" s="1"/>
  <c r="G139" i="25"/>
  <c r="G82" i="19" s="1"/>
  <c r="G135" i="25"/>
  <c r="G201" i="19" s="1"/>
  <c r="G132" i="25"/>
  <c r="G79" i="19" s="1"/>
  <c r="G128" i="25"/>
  <c r="G75" i="19" s="1"/>
  <c r="G123" i="25"/>
  <c r="G70" i="19" s="1"/>
  <c r="G120" i="25"/>
  <c r="G198" i="19" s="1"/>
  <c r="G115" i="25"/>
  <c r="G65" i="19" s="1"/>
  <c r="G112" i="25"/>
  <c r="G31" i="7" s="1"/>
  <c r="G108" i="25"/>
  <c r="G327" i="19" s="1"/>
  <c r="G102" i="25"/>
  <c r="G321" i="19" s="1"/>
  <c r="G97" i="25"/>
  <c r="G316" i="19" s="1"/>
  <c r="G94" i="25"/>
  <c r="G62" i="19" s="1"/>
  <c r="G90" i="25"/>
  <c r="G58" i="19" s="1"/>
  <c r="G86" i="25"/>
  <c r="G54" i="19" s="1"/>
  <c r="G79" i="25"/>
  <c r="G47" i="19" s="1"/>
  <c r="G74" i="25"/>
  <c r="G297" i="19" s="1"/>
  <c r="G69" i="25"/>
  <c r="G292" i="19" s="1"/>
  <c r="G66" i="25"/>
  <c r="G289" i="19" s="1"/>
  <c r="G60" i="25"/>
  <c r="G10" i="19" s="1"/>
  <c r="G57" i="25"/>
  <c r="G39" i="18" s="1"/>
  <c r="G53" i="25"/>
  <c r="G35" i="18" s="1"/>
  <c r="G49" i="25"/>
  <c r="G31" i="18" s="1"/>
  <c r="G46" i="25"/>
  <c r="G28" i="18" s="1"/>
  <c r="G43" i="25"/>
  <c r="G25" i="18" s="1"/>
  <c r="G38" i="25"/>
  <c r="G20" i="18" s="1"/>
  <c r="G35" i="25"/>
  <c r="G277" i="19" s="1"/>
  <c r="G32" i="25"/>
  <c r="G311" i="19" s="1"/>
  <c r="G29" i="25"/>
  <c r="G308" i="19" s="1"/>
  <c r="G26" i="25"/>
  <c r="G274" i="19" s="1"/>
  <c r="G23" i="25"/>
  <c r="G271" i="19" s="1"/>
  <c r="G19" i="25"/>
  <c r="G16" i="17" s="1"/>
  <c r="G16" i="25"/>
  <c r="G13" i="17" s="1"/>
  <c r="G13" i="25"/>
  <c r="G10" i="17" s="1"/>
  <c r="G9" i="25"/>
  <c r="G16" i="18" s="1"/>
  <c r="G6" i="25"/>
  <c r="G13" i="18" s="1"/>
  <c r="G3" i="25"/>
  <c r="G10" i="18" s="1"/>
  <c r="A4"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G158" i="19" l="1"/>
  <c r="G67" i="19"/>
  <c r="G213" i="19"/>
  <c r="G353" i="19"/>
  <c r="G17" i="7"/>
  <c r="G364" i="19"/>
  <c r="G163" i="19"/>
  <c r="G273" i="19"/>
  <c r="G27" i="18"/>
  <c r="G206" i="19"/>
  <c r="G223" i="19"/>
  <c r="W7" i="25"/>
  <c r="W11" i="25"/>
  <c r="W15" i="25"/>
  <c r="W19" i="25"/>
  <c r="X19" i="25" s="1"/>
  <c r="Z19" i="25" s="1"/>
  <c r="P16" i="17" s="1"/>
  <c r="W23" i="25"/>
  <c r="W27" i="25"/>
  <c r="W31" i="25"/>
  <c r="W35" i="25"/>
  <c r="W39" i="25"/>
  <c r="W43" i="25"/>
  <c r="W47" i="25"/>
  <c r="W51" i="25"/>
  <c r="W55" i="25"/>
  <c r="W59" i="25"/>
  <c r="W63" i="25"/>
  <c r="W67" i="25"/>
  <c r="W71" i="25"/>
  <c r="W75" i="25"/>
  <c r="W79" i="25"/>
  <c r="W83" i="25"/>
  <c r="W87" i="25"/>
  <c r="W91" i="25"/>
  <c r="W95" i="25"/>
  <c r="W99" i="25"/>
  <c r="W103" i="25"/>
  <c r="W107" i="25"/>
  <c r="W111" i="25"/>
  <c r="W115" i="25"/>
  <c r="W119" i="25"/>
  <c r="W123" i="25"/>
  <c r="W127" i="25"/>
  <c r="W131" i="25"/>
  <c r="W135" i="25"/>
  <c r="W139" i="25"/>
  <c r="W143" i="25"/>
  <c r="W147" i="25"/>
  <c r="W151" i="25"/>
  <c r="W155" i="25"/>
  <c r="W159" i="25"/>
  <c r="W163" i="25"/>
  <c r="W167" i="25"/>
  <c r="W171" i="25"/>
  <c r="W175" i="25"/>
  <c r="W179" i="25"/>
  <c r="W183" i="25"/>
  <c r="W187" i="25"/>
  <c r="W191" i="25"/>
  <c r="W195" i="25"/>
  <c r="W199" i="25"/>
  <c r="W203" i="25"/>
  <c r="W207" i="25"/>
  <c r="W211" i="25"/>
  <c r="W215" i="25"/>
  <c r="W219" i="25"/>
  <c r="W223" i="25"/>
  <c r="W227" i="25"/>
  <c r="W231" i="25"/>
  <c r="W235" i="25"/>
  <c r="W239" i="25"/>
  <c r="W243" i="25"/>
  <c r="W247" i="25"/>
  <c r="W251" i="25"/>
  <c r="W255" i="25"/>
  <c r="W259" i="25"/>
  <c r="W263" i="25"/>
  <c r="W267" i="25"/>
  <c r="W271" i="25"/>
  <c r="W275" i="25"/>
  <c r="W279" i="25"/>
  <c r="W283" i="25"/>
  <c r="W287" i="25"/>
  <c r="W291" i="25"/>
  <c r="W295" i="25"/>
  <c r="W299" i="25"/>
  <c r="W303" i="25"/>
  <c r="W307" i="25"/>
  <c r="W318" i="25"/>
  <c r="W322" i="25"/>
  <c r="W326" i="25"/>
  <c r="W330" i="25"/>
  <c r="W334" i="25"/>
  <c r="W338" i="25"/>
  <c r="W342" i="25"/>
  <c r="W346" i="25"/>
  <c r="X346" i="25" s="1"/>
  <c r="Z346" i="25" s="1"/>
  <c r="P48" i="16" s="1"/>
  <c r="W350" i="25"/>
  <c r="W4" i="25"/>
  <c r="W8" i="25"/>
  <c r="W12" i="25"/>
  <c r="W16" i="25"/>
  <c r="X16" i="25" s="1"/>
  <c r="Z16" i="25" s="1"/>
  <c r="P13" i="17" s="1"/>
  <c r="W20" i="25"/>
  <c r="W24" i="25"/>
  <c r="W28" i="25"/>
  <c r="W32" i="25"/>
  <c r="W36" i="25"/>
  <c r="W40" i="25"/>
  <c r="W44" i="25"/>
  <c r="W48" i="25"/>
  <c r="W52" i="25"/>
  <c r="W56" i="25"/>
  <c r="W60" i="25"/>
  <c r="W64" i="25"/>
  <c r="W68" i="25"/>
  <c r="W72" i="25"/>
  <c r="W76" i="25"/>
  <c r="W80" i="25"/>
  <c r="W84" i="25"/>
  <c r="W88" i="25"/>
  <c r="W92" i="25"/>
  <c r="W96" i="25"/>
  <c r="W100" i="25"/>
  <c r="W104" i="25"/>
  <c r="W108" i="25"/>
  <c r="W112" i="25"/>
  <c r="W116" i="25"/>
  <c r="W120" i="25"/>
  <c r="W124" i="25"/>
  <c r="W128" i="25"/>
  <c r="W132" i="25"/>
  <c r="W136" i="25"/>
  <c r="W140" i="25"/>
  <c r="W144" i="25"/>
  <c r="W148" i="25"/>
  <c r="W152" i="25"/>
  <c r="X152" i="25" s="1"/>
  <c r="Z152" i="25" s="1"/>
  <c r="P12" i="16" s="1"/>
  <c r="W156" i="25"/>
  <c r="W160" i="25"/>
  <c r="W164" i="25"/>
  <c r="W168" i="25"/>
  <c r="W172" i="25"/>
  <c r="W176" i="25"/>
  <c r="W180" i="25"/>
  <c r="W184" i="25"/>
  <c r="W188" i="25"/>
  <c r="W192" i="25"/>
  <c r="W196" i="25"/>
  <c r="W200" i="25"/>
  <c r="W204" i="25"/>
  <c r="W208" i="25"/>
  <c r="W212" i="25"/>
  <c r="W216" i="25"/>
  <c r="W220" i="25"/>
  <c r="W224" i="25"/>
  <c r="W228" i="25"/>
  <c r="W232" i="25"/>
  <c r="W236" i="25"/>
  <c r="W240" i="25"/>
  <c r="W244" i="25"/>
  <c r="W248" i="25"/>
  <c r="W252" i="25"/>
  <c r="W256" i="25"/>
  <c r="W260" i="25"/>
  <c r="W264" i="25"/>
  <c r="W268" i="25"/>
  <c r="W272" i="25"/>
  <c r="W276" i="25"/>
  <c r="W280" i="25"/>
  <c r="W284" i="25"/>
  <c r="W288" i="25"/>
  <c r="W292" i="25"/>
  <c r="W296" i="25"/>
  <c r="W300" i="25"/>
  <c r="W304" i="25"/>
  <c r="W315" i="25"/>
  <c r="W319" i="25"/>
  <c r="W323" i="25"/>
  <c r="W331" i="25"/>
  <c r="W335" i="25"/>
  <c r="W339" i="25"/>
  <c r="W343" i="25"/>
  <c r="W347" i="25"/>
  <c r="W10" i="25"/>
  <c r="W18" i="25"/>
  <c r="W26" i="25"/>
  <c r="W34" i="25"/>
  <c r="W42" i="25"/>
  <c r="W50" i="25"/>
  <c r="W58" i="25"/>
  <c r="W66" i="25"/>
  <c r="W74" i="25"/>
  <c r="W82" i="25"/>
  <c r="W90" i="25"/>
  <c r="W98" i="25"/>
  <c r="W106" i="25"/>
  <c r="W114" i="25"/>
  <c r="W122" i="25"/>
  <c r="W130" i="25"/>
  <c r="W138" i="25"/>
  <c r="W146" i="25"/>
  <c r="W154" i="25"/>
  <c r="W162" i="25"/>
  <c r="W170" i="25"/>
  <c r="W178" i="25"/>
  <c r="W186" i="25"/>
  <c r="W194" i="25"/>
  <c r="W202" i="25"/>
  <c r="W210" i="25"/>
  <c r="W218" i="25"/>
  <c r="W226" i="25"/>
  <c r="W234" i="25"/>
  <c r="W242" i="25"/>
  <c r="W250" i="25"/>
  <c r="W258" i="25"/>
  <c r="W266" i="25"/>
  <c r="W274" i="25"/>
  <c r="W282" i="25"/>
  <c r="W290" i="25"/>
  <c r="W298" i="25"/>
  <c r="W306" i="25"/>
  <c r="W321" i="25"/>
  <c r="W337" i="25"/>
  <c r="W345" i="25"/>
  <c r="W352" i="25"/>
  <c r="W356" i="25"/>
  <c r="W360" i="25"/>
  <c r="W364" i="25"/>
  <c r="W368" i="25"/>
  <c r="W372" i="25"/>
  <c r="W376" i="25"/>
  <c r="W380" i="25"/>
  <c r="W384" i="25"/>
  <c r="W388" i="25"/>
  <c r="W392" i="25"/>
  <c r="W396" i="25"/>
  <c r="W400" i="25"/>
  <c r="W404" i="25"/>
  <c r="W408" i="25"/>
  <c r="W412" i="25"/>
  <c r="W416" i="25"/>
  <c r="W420" i="25"/>
  <c r="W424" i="25"/>
  <c r="W428" i="25"/>
  <c r="W432" i="25"/>
  <c r="W436" i="25"/>
  <c r="W440" i="25"/>
  <c r="W444" i="25"/>
  <c r="W448" i="25"/>
  <c r="W452" i="25"/>
  <c r="W456" i="25"/>
  <c r="W460" i="25"/>
  <c r="W464" i="25"/>
  <c r="W468" i="25"/>
  <c r="W472" i="25"/>
  <c r="W476" i="25"/>
  <c r="W480" i="25"/>
  <c r="W484" i="25"/>
  <c r="W488" i="25"/>
  <c r="W496" i="25"/>
  <c r="W500" i="25"/>
  <c r="W46" i="25"/>
  <c r="W62" i="25"/>
  <c r="W78" i="25"/>
  <c r="W94" i="25"/>
  <c r="W110" i="25"/>
  <c r="W126" i="25"/>
  <c r="W142" i="25"/>
  <c r="W158" i="25"/>
  <c r="W174" i="25"/>
  <c r="W190" i="25"/>
  <c r="W206" i="25"/>
  <c r="W222" i="25"/>
  <c r="W238" i="25"/>
  <c r="W246" i="25"/>
  <c r="W262" i="25"/>
  <c r="W278" i="25"/>
  <c r="W294" i="25"/>
  <c r="W317" i="25"/>
  <c r="W333" i="25"/>
  <c r="W341" i="25"/>
  <c r="W354" i="25"/>
  <c r="W362" i="25"/>
  <c r="W370" i="25"/>
  <c r="W378" i="25"/>
  <c r="W382" i="25"/>
  <c r="W390" i="25"/>
  <c r="W398" i="25"/>
  <c r="W410" i="25"/>
  <c r="W418" i="25"/>
  <c r="W426" i="25"/>
  <c r="W434" i="25"/>
  <c r="W442" i="25"/>
  <c r="W450" i="25"/>
  <c r="W454" i="25"/>
  <c r="W466" i="25"/>
  <c r="W478" i="25"/>
  <c r="W498" i="25"/>
  <c r="W145" i="25"/>
  <c r="W193" i="25"/>
  <c r="W217" i="25"/>
  <c r="W241" i="25"/>
  <c r="W257" i="25"/>
  <c r="W281" i="25"/>
  <c r="W305" i="25"/>
  <c r="W336" i="25"/>
  <c r="W355" i="25"/>
  <c r="W367" i="25"/>
  <c r="W379" i="25"/>
  <c r="W391" i="25"/>
  <c r="W403" i="25"/>
  <c r="W415" i="25"/>
  <c r="W427" i="25"/>
  <c r="W439" i="25"/>
  <c r="W447" i="25"/>
  <c r="W459" i="25"/>
  <c r="W475" i="25"/>
  <c r="W483" i="25"/>
  <c r="W495" i="25"/>
  <c r="W5" i="25"/>
  <c r="W13" i="25"/>
  <c r="X13" i="25" s="1"/>
  <c r="Z13" i="25" s="1"/>
  <c r="P10" i="17" s="1"/>
  <c r="W21" i="25"/>
  <c r="W29" i="25"/>
  <c r="W37" i="25"/>
  <c r="W45" i="25"/>
  <c r="W53" i="25"/>
  <c r="W61" i="25"/>
  <c r="W69" i="25"/>
  <c r="W77" i="25"/>
  <c r="W85" i="25"/>
  <c r="W93" i="25"/>
  <c r="W101" i="25"/>
  <c r="W109" i="25"/>
  <c r="W117" i="25"/>
  <c r="W125" i="25"/>
  <c r="W133" i="25"/>
  <c r="W141" i="25"/>
  <c r="W149" i="25"/>
  <c r="W157" i="25"/>
  <c r="W165" i="25"/>
  <c r="W173" i="25"/>
  <c r="W181" i="25"/>
  <c r="W189" i="25"/>
  <c r="W197" i="25"/>
  <c r="W205" i="25"/>
  <c r="W213" i="25"/>
  <c r="W221" i="25"/>
  <c r="W229" i="25"/>
  <c r="W237" i="25"/>
  <c r="W245" i="25"/>
  <c r="W253" i="25"/>
  <c r="W261" i="25"/>
  <c r="W269" i="25"/>
  <c r="W277" i="25"/>
  <c r="W285" i="25"/>
  <c r="W293" i="25"/>
  <c r="W301" i="25"/>
  <c r="W316" i="25"/>
  <c r="W324" i="25"/>
  <c r="W332" i="25"/>
  <c r="W340" i="25"/>
  <c r="W348" i="25"/>
  <c r="W353" i="25"/>
  <c r="W357" i="25"/>
  <c r="W361" i="25"/>
  <c r="W365" i="25"/>
  <c r="W369" i="25"/>
  <c r="W373" i="25"/>
  <c r="W377" i="25"/>
  <c r="W381" i="25"/>
  <c r="W385" i="25"/>
  <c r="W389" i="25"/>
  <c r="W393" i="25"/>
  <c r="W397" i="25"/>
  <c r="W401" i="25"/>
  <c r="W405" i="25"/>
  <c r="W409" i="25"/>
  <c r="W413" i="25"/>
  <c r="W417" i="25"/>
  <c r="W421" i="25"/>
  <c r="W425" i="25"/>
  <c r="W429" i="25"/>
  <c r="W433" i="25"/>
  <c r="W437" i="25"/>
  <c r="W441" i="25"/>
  <c r="W445" i="25"/>
  <c r="W449" i="25"/>
  <c r="W453" i="25"/>
  <c r="W457" i="25"/>
  <c r="W461" i="25"/>
  <c r="W465" i="25"/>
  <c r="W469" i="25"/>
  <c r="W473" i="25"/>
  <c r="W477" i="25"/>
  <c r="W481" i="25"/>
  <c r="W489" i="25"/>
  <c r="W493" i="25"/>
  <c r="W497" i="25"/>
  <c r="W501" i="25"/>
  <c r="W402" i="25"/>
  <c r="W462" i="25"/>
  <c r="W474" i="25"/>
  <c r="W490" i="25"/>
  <c r="W502" i="25"/>
  <c r="W9" i="25"/>
  <c r="W25" i="25"/>
  <c r="W41" i="25"/>
  <c r="W57" i="25"/>
  <c r="W73" i="25"/>
  <c r="W89" i="25"/>
  <c r="W105" i="25"/>
  <c r="W121" i="25"/>
  <c r="W137" i="25"/>
  <c r="W161" i="25"/>
  <c r="W177" i="25"/>
  <c r="W201" i="25"/>
  <c r="W209" i="25"/>
  <c r="W233" i="25"/>
  <c r="W265" i="25"/>
  <c r="W289" i="25"/>
  <c r="W351" i="25"/>
  <c r="W363" i="25"/>
  <c r="W375" i="25"/>
  <c r="W387" i="25"/>
  <c r="W399" i="25"/>
  <c r="W411" i="25"/>
  <c r="W419" i="25"/>
  <c r="W431" i="25"/>
  <c r="W443" i="25"/>
  <c r="W455" i="25"/>
  <c r="W467" i="25"/>
  <c r="W479" i="25"/>
  <c r="W3" i="25"/>
  <c r="W6" i="25"/>
  <c r="W14" i="25"/>
  <c r="W22" i="25"/>
  <c r="W30" i="25"/>
  <c r="W38" i="25"/>
  <c r="W54" i="25"/>
  <c r="W70" i="25"/>
  <c r="W86" i="25"/>
  <c r="W102" i="25"/>
  <c r="W118" i="25"/>
  <c r="W134" i="25"/>
  <c r="W150" i="25"/>
  <c r="W166" i="25"/>
  <c r="W182" i="25"/>
  <c r="W198" i="25"/>
  <c r="W214" i="25"/>
  <c r="W230" i="25"/>
  <c r="W254" i="25"/>
  <c r="W270" i="25"/>
  <c r="W286" i="25"/>
  <c r="W302" i="25"/>
  <c r="W325" i="25"/>
  <c r="W349" i="25"/>
  <c r="W358" i="25"/>
  <c r="W366" i="25"/>
  <c r="W374" i="25"/>
  <c r="W386" i="25"/>
  <c r="W394" i="25"/>
  <c r="W406" i="25"/>
  <c r="W414" i="25"/>
  <c r="W422" i="25"/>
  <c r="W430" i="25"/>
  <c r="W438" i="25"/>
  <c r="W446" i="25"/>
  <c r="W458" i="25"/>
  <c r="W470" i="25"/>
  <c r="W482" i="25"/>
  <c r="W494" i="25"/>
  <c r="W17" i="25"/>
  <c r="W33" i="25"/>
  <c r="W49" i="25"/>
  <c r="W65" i="25"/>
  <c r="W81" i="25"/>
  <c r="W97" i="25"/>
  <c r="W113" i="25"/>
  <c r="W129" i="25"/>
  <c r="W153" i="25"/>
  <c r="W169" i="25"/>
  <c r="W185" i="25"/>
  <c r="W225" i="25"/>
  <c r="W249" i="25"/>
  <c r="W273" i="25"/>
  <c r="W297" i="25"/>
  <c r="W320" i="25"/>
  <c r="W344" i="25"/>
  <c r="W359" i="25"/>
  <c r="W371" i="25"/>
  <c r="W383" i="25"/>
  <c r="W395" i="25"/>
  <c r="W407" i="25"/>
  <c r="W423" i="25"/>
  <c r="W435" i="25"/>
  <c r="W451" i="25"/>
  <c r="W463" i="25"/>
  <c r="W471" i="25"/>
  <c r="W487" i="25"/>
  <c r="W499" i="25"/>
  <c r="D266" i="19"/>
  <c r="D87" i="19"/>
  <c r="D239" i="19"/>
  <c r="D207" i="19"/>
  <c r="D23" i="19"/>
  <c r="D141" i="19"/>
  <c r="D92" i="19"/>
  <c r="D63" i="19"/>
  <c r="D365" i="19"/>
  <c r="D15" i="19"/>
  <c r="D178" i="19"/>
  <c r="D66" i="19"/>
  <c r="D55" i="19"/>
  <c r="D226" i="19"/>
  <c r="G38" i="18"/>
  <c r="G341" i="19"/>
  <c r="G54" i="16"/>
  <c r="G174" i="19"/>
  <c r="G28" i="15"/>
  <c r="D310" i="19"/>
  <c r="D32" i="18"/>
  <c r="D326" i="19"/>
  <c r="D77" i="19"/>
  <c r="D20" i="15"/>
  <c r="D225" i="19"/>
  <c r="G278" i="19"/>
  <c r="G96" i="19"/>
  <c r="G144" i="19"/>
  <c r="G286" i="19"/>
  <c r="D48" i="19"/>
  <c r="D335" i="19"/>
  <c r="D33" i="16"/>
  <c r="D104" i="19"/>
  <c r="D48" i="16"/>
  <c r="D138" i="19"/>
  <c r="D261" i="19"/>
  <c r="G40" i="16"/>
  <c r="G100" i="19"/>
  <c r="G114" i="19"/>
  <c r="D33" i="19"/>
  <c r="G15" i="18"/>
  <c r="G21" i="19"/>
  <c r="D152" i="19"/>
  <c r="G138" i="19"/>
  <c r="G135" i="19"/>
  <c r="G104" i="19"/>
  <c r="D86" i="19"/>
  <c r="D67" i="19"/>
  <c r="G48" i="19"/>
  <c r="G230" i="19"/>
  <c r="G215" i="19"/>
  <c r="D286" i="19"/>
  <c r="D374" i="19"/>
  <c r="G359" i="19"/>
  <c r="G56" i="16"/>
  <c r="G28" i="16"/>
  <c r="G11" i="16"/>
  <c r="G15" i="17"/>
  <c r="D38" i="18"/>
  <c r="D17" i="7"/>
  <c r="D21" i="19"/>
  <c r="G14" i="19"/>
  <c r="D174" i="19"/>
  <c r="D135" i="19"/>
  <c r="G77" i="19"/>
  <c r="G59" i="19"/>
  <c r="G261" i="19"/>
  <c r="D230" i="19"/>
  <c r="D215" i="19"/>
  <c r="D273" i="19"/>
  <c r="G293" i="19"/>
  <c r="G369" i="19"/>
  <c r="D353" i="19"/>
  <c r="D341" i="19"/>
  <c r="D28" i="15"/>
  <c r="D56" i="16"/>
  <c r="D40" i="16"/>
  <c r="D28" i="16"/>
  <c r="D11" i="16"/>
  <c r="D11" i="7"/>
  <c r="G32" i="18"/>
  <c r="D32" i="7"/>
  <c r="G40" i="19"/>
  <c r="D14" i="19"/>
  <c r="D144" i="19"/>
  <c r="G131" i="19"/>
  <c r="G116" i="19"/>
  <c r="D102" i="19"/>
  <c r="D100" i="19"/>
  <c r="D96" i="19"/>
  <c r="D59" i="19"/>
  <c r="G253" i="19"/>
  <c r="G225" i="19"/>
  <c r="G211" i="19"/>
  <c r="D206" i="19"/>
  <c r="D278" i="19"/>
  <c r="D369" i="19"/>
  <c r="G348" i="19"/>
  <c r="G335" i="19"/>
  <c r="D11" i="14"/>
  <c r="D16" i="15"/>
  <c r="G20" i="15"/>
  <c r="G48" i="16"/>
  <c r="G33" i="16"/>
  <c r="G17" i="16"/>
  <c r="G11" i="7"/>
  <c r="D11" i="18"/>
  <c r="D24" i="18"/>
  <c r="G33" i="19"/>
  <c r="G26" i="19"/>
  <c r="G23" i="19"/>
  <c r="G15" i="19"/>
  <c r="G178" i="19"/>
  <c r="G165" i="19"/>
  <c r="G141" i="19"/>
  <c r="G102" i="19"/>
  <c r="G92" i="19"/>
  <c r="G87" i="19"/>
  <c r="G81" i="19"/>
  <c r="G73" i="19"/>
  <c r="G68" i="19"/>
  <c r="G66" i="19"/>
  <c r="G63" i="19"/>
  <c r="G55" i="19"/>
  <c r="G266" i="19"/>
  <c r="G257" i="19"/>
  <c r="G249" i="19"/>
  <c r="G246" i="19"/>
  <c r="G243" i="19"/>
  <c r="G239" i="19"/>
  <c r="G229" i="19"/>
  <c r="G226" i="19"/>
  <c r="G224" i="19"/>
  <c r="G210" i="19"/>
  <c r="G207" i="19"/>
  <c r="G204" i="19"/>
  <c r="G275" i="19"/>
  <c r="G299" i="19"/>
  <c r="G379" i="19"/>
  <c r="G365" i="19"/>
  <c r="G360" i="19"/>
  <c r="G350" i="19"/>
  <c r="G342" i="19"/>
  <c r="G24" i="15"/>
  <c r="G62" i="16"/>
  <c r="G36" i="16"/>
  <c r="G29" i="16"/>
  <c r="G27" i="16"/>
  <c r="G24" i="16"/>
  <c r="G14" i="16"/>
  <c r="G12" i="16"/>
  <c r="G11" i="18"/>
  <c r="G24" i="18"/>
  <c r="D81" i="19"/>
  <c r="D243" i="19"/>
  <c r="D224" i="19"/>
  <c r="D210" i="19"/>
  <c r="D204" i="19"/>
  <c r="D379" i="19"/>
  <c r="D360" i="19"/>
  <c r="D350" i="19"/>
  <c r="D342" i="19"/>
  <c r="D24" i="15"/>
  <c r="D62" i="16"/>
  <c r="D36" i="16"/>
  <c r="D29" i="16"/>
  <c r="D27" i="16"/>
  <c r="D24" i="16"/>
  <c r="D14" i="16"/>
  <c r="D12" i="16"/>
  <c r="D18" i="18"/>
  <c r="D23" i="18"/>
  <c r="D34" i="18"/>
  <c r="G42" i="19"/>
  <c r="G37" i="19"/>
  <c r="G27" i="19"/>
  <c r="G189" i="19"/>
  <c r="G187" i="19"/>
  <c r="G169" i="19"/>
  <c r="G156" i="19"/>
  <c r="G148" i="19"/>
  <c r="G140" i="19"/>
  <c r="G126" i="19"/>
  <c r="G122" i="19"/>
  <c r="G98" i="19"/>
  <c r="G51" i="19"/>
  <c r="D194" i="19"/>
  <c r="G265" i="19"/>
  <c r="G262" i="19"/>
  <c r="G235" i="19"/>
  <c r="G221" i="19"/>
  <c r="G219" i="19"/>
  <c r="G216" i="19"/>
  <c r="G209" i="19"/>
  <c r="G200" i="19"/>
  <c r="G279" i="19"/>
  <c r="G276" i="19"/>
  <c r="G303" i="19"/>
  <c r="G329" i="19"/>
  <c r="G322" i="19"/>
  <c r="G317" i="19"/>
  <c r="G370" i="19"/>
  <c r="D14" i="14"/>
  <c r="D12" i="15"/>
  <c r="G50" i="16"/>
  <c r="G42" i="16"/>
  <c r="G11" i="17"/>
  <c r="G18" i="18"/>
  <c r="G23" i="18"/>
  <c r="G34" i="18"/>
  <c r="D42" i="19"/>
  <c r="D37" i="19"/>
  <c r="D27" i="19"/>
  <c r="D189" i="19"/>
  <c r="D187" i="19"/>
  <c r="D169" i="19"/>
  <c r="D158" i="19"/>
  <c r="D156" i="19"/>
  <c r="D148" i="19"/>
  <c r="D140" i="19"/>
  <c r="D126" i="19"/>
  <c r="D122" i="19"/>
  <c r="D98" i="19"/>
  <c r="D51" i="19"/>
  <c r="G194" i="19"/>
  <c r="D265" i="19"/>
  <c r="D262" i="19"/>
  <c r="D235" i="19"/>
  <c r="D221" i="19"/>
  <c r="D219" i="19"/>
  <c r="D216" i="19"/>
  <c r="D209" i="19"/>
  <c r="D200" i="19"/>
  <c r="D279" i="19"/>
  <c r="D276" i="19"/>
  <c r="D303" i="19"/>
  <c r="D329" i="19"/>
  <c r="D322" i="19"/>
  <c r="D317" i="19"/>
  <c r="D370" i="19"/>
  <c r="G14" i="14"/>
  <c r="G12" i="15"/>
  <c r="D50" i="16"/>
  <c r="D42" i="16"/>
  <c r="D17" i="17"/>
  <c r="D11" i="17"/>
  <c r="M4" i="25"/>
  <c r="N11" i="18" s="1"/>
  <c r="M8" i="25"/>
  <c r="N15" i="18" s="1"/>
  <c r="M12" i="25"/>
  <c r="N19" i="18" s="1"/>
  <c r="M16" i="25"/>
  <c r="N13" i="17" s="1"/>
  <c r="M20" i="25"/>
  <c r="N17" i="17" s="1"/>
  <c r="M24" i="25"/>
  <c r="N272" i="19" s="1"/>
  <c r="M28" i="25"/>
  <c r="N276" i="19" s="1"/>
  <c r="M32" i="25"/>
  <c r="N311" i="19" s="1"/>
  <c r="M36" i="25"/>
  <c r="N278" i="19" s="1"/>
  <c r="M40" i="25"/>
  <c r="N22" i="18" s="1"/>
  <c r="M44" i="25"/>
  <c r="N26" i="18" s="1"/>
  <c r="M48" i="25"/>
  <c r="N30" i="18" s="1"/>
  <c r="M52" i="25"/>
  <c r="N34" i="18" s="1"/>
  <c r="M56" i="25"/>
  <c r="N38" i="18" s="1"/>
  <c r="M60" i="25"/>
  <c r="N10" i="19" s="1"/>
  <c r="M64" i="25"/>
  <c r="N14" i="19" s="1"/>
  <c r="M68" i="25"/>
  <c r="N291" i="19" s="1"/>
  <c r="M72" i="25"/>
  <c r="N295" i="19" s="1"/>
  <c r="M76" i="25"/>
  <c r="N299" i="19" s="1"/>
  <c r="M80" i="25"/>
  <c r="N48" i="19" s="1"/>
  <c r="M84" i="25"/>
  <c r="N52" i="19" s="1"/>
  <c r="M88" i="25"/>
  <c r="N56" i="19" s="1"/>
  <c r="M92" i="25"/>
  <c r="N60" i="19" s="1"/>
  <c r="M96" i="25"/>
  <c r="N64" i="19" s="1"/>
  <c r="M100" i="25"/>
  <c r="N319" i="19" s="1"/>
  <c r="M104" i="25"/>
  <c r="N323" i="19" s="1"/>
  <c r="M108" i="25"/>
  <c r="N327" i="19" s="1"/>
  <c r="M112" i="25"/>
  <c r="N31" i="7" s="1"/>
  <c r="M116" i="25"/>
  <c r="N66" i="19" s="1"/>
  <c r="M120" i="25"/>
  <c r="N198" i="19" s="1"/>
  <c r="M124" i="25"/>
  <c r="N71" i="19" s="1"/>
  <c r="M128" i="25"/>
  <c r="N75" i="19" s="1"/>
  <c r="M132" i="25"/>
  <c r="N79" i="19" s="1"/>
  <c r="M136" i="25"/>
  <c r="N202" i="19" s="1"/>
  <c r="M140" i="25"/>
  <c r="N83" i="19" s="1"/>
  <c r="M144" i="25"/>
  <c r="N18" i="19" s="1"/>
  <c r="M148" i="25"/>
  <c r="N88" i="19" s="1"/>
  <c r="M152" i="25"/>
  <c r="N12" i="16" s="1"/>
  <c r="M156" i="25"/>
  <c r="N333" i="19" s="1"/>
  <c r="M160" i="25"/>
  <c r="N337" i="19" s="1"/>
  <c r="M164" i="25"/>
  <c r="N341" i="19" s="1"/>
  <c r="M168" i="25"/>
  <c r="N16" i="16" s="1"/>
  <c r="M172" i="25"/>
  <c r="N20" i="16" s="1"/>
  <c r="M176" i="25"/>
  <c r="N24" i="16" s="1"/>
  <c r="M180" i="25"/>
  <c r="N28" i="16" s="1"/>
  <c r="M5" i="25"/>
  <c r="N12" i="18" s="1"/>
  <c r="M9" i="25"/>
  <c r="N16" i="18" s="1"/>
  <c r="M13" i="25"/>
  <c r="N10" i="17" s="1"/>
  <c r="M17" i="25"/>
  <c r="N14" i="17" s="1"/>
  <c r="M21" i="25"/>
  <c r="N18" i="17" s="1"/>
  <c r="M25" i="25"/>
  <c r="N273" i="19" s="1"/>
  <c r="M29" i="25"/>
  <c r="N308" i="19" s="1"/>
  <c r="M33" i="25"/>
  <c r="N312" i="19" s="1"/>
  <c r="M37" i="25"/>
  <c r="N279" i="19" s="1"/>
  <c r="M41" i="25"/>
  <c r="N23" i="18" s="1"/>
  <c r="M45" i="25"/>
  <c r="N27" i="18" s="1"/>
  <c r="M49" i="25"/>
  <c r="N31" i="18" s="1"/>
  <c r="M53" i="25"/>
  <c r="N35" i="18" s="1"/>
  <c r="M57" i="25"/>
  <c r="N39" i="18" s="1"/>
  <c r="M61" i="25"/>
  <c r="N11" i="19" s="1"/>
  <c r="M65" i="25"/>
  <c r="N15" i="19" s="1"/>
  <c r="M69" i="25"/>
  <c r="N292" i="19" s="1"/>
  <c r="M73" i="25"/>
  <c r="N296" i="19" s="1"/>
  <c r="M77" i="25"/>
  <c r="N300" i="19" s="1"/>
  <c r="M81" i="25"/>
  <c r="N49" i="19" s="1"/>
  <c r="M85" i="25"/>
  <c r="N53" i="19" s="1"/>
  <c r="M89" i="25"/>
  <c r="N57" i="19" s="1"/>
  <c r="M93" i="25"/>
  <c r="N61" i="19" s="1"/>
  <c r="M97" i="25"/>
  <c r="N316" i="19" s="1"/>
  <c r="M101" i="25"/>
  <c r="N320" i="19" s="1"/>
  <c r="M105" i="25"/>
  <c r="N324" i="19" s="1"/>
  <c r="M109" i="25"/>
  <c r="N328" i="19" s="1"/>
  <c r="M113" i="25"/>
  <c r="N32" i="7" s="1"/>
  <c r="M117" i="25"/>
  <c r="N67" i="19" s="1"/>
  <c r="M121" i="25"/>
  <c r="N199" i="19" s="1"/>
  <c r="M125" i="25"/>
  <c r="N72" i="19" s="1"/>
  <c r="M129" i="25"/>
  <c r="N76" i="19" s="1"/>
  <c r="M133" i="25"/>
  <c r="N80" i="19" s="1"/>
  <c r="M137" i="25"/>
  <c r="N203" i="19" s="1"/>
  <c r="M141" i="25"/>
  <c r="N84" i="19" s="1"/>
  <c r="M145" i="25"/>
  <c r="N85" i="19" s="1"/>
  <c r="M149" i="25"/>
  <c r="N89" i="19" s="1"/>
  <c r="M153" i="25"/>
  <c r="N13" i="16" s="1"/>
  <c r="M157" i="25"/>
  <c r="N334" i="19" s="1"/>
  <c r="M161" i="25"/>
  <c r="N338" i="19" s="1"/>
  <c r="M165" i="25"/>
  <c r="N342" i="19" s="1"/>
  <c r="M169" i="25"/>
  <c r="N17" i="16" s="1"/>
  <c r="M173" i="25"/>
  <c r="N21" i="16" s="1"/>
  <c r="M177" i="25"/>
  <c r="N25" i="16" s="1"/>
  <c r="M181" i="25"/>
  <c r="N29" i="16" s="1"/>
  <c r="M185" i="25"/>
  <c r="N33" i="16" s="1"/>
  <c r="M189" i="25"/>
  <c r="N37" i="16" s="1"/>
  <c r="M193" i="25"/>
  <c r="N41" i="16" s="1"/>
  <c r="M197" i="25"/>
  <c r="N347" i="19" s="1"/>
  <c r="M201" i="25"/>
  <c r="N45" i="16" s="1"/>
  <c r="M205" i="25"/>
  <c r="N208" i="19" s="1"/>
  <c r="M209" i="25"/>
  <c r="N212" i="19" s="1"/>
  <c r="M213" i="25"/>
  <c r="N92" i="19" s="1"/>
  <c r="M217" i="25"/>
  <c r="N215" i="19" s="1"/>
  <c r="M221" i="25"/>
  <c r="N20" i="19" s="1"/>
  <c r="M225" i="25"/>
  <c r="N24" i="19" s="1"/>
  <c r="M229" i="25"/>
  <c r="N28" i="19" s="1"/>
  <c r="M233" i="25"/>
  <c r="N97" i="19" s="1"/>
  <c r="M237" i="25"/>
  <c r="N220" i="19" s="1"/>
  <c r="M241" i="25"/>
  <c r="N224" i="19" s="1"/>
  <c r="M245" i="25"/>
  <c r="N100" i="19" s="1"/>
  <c r="M249" i="25"/>
  <c r="N228" i="19" s="1"/>
  <c r="M253" i="25"/>
  <c r="N232" i="19" s="1"/>
  <c r="M257" i="25"/>
  <c r="N236" i="19" s="1"/>
  <c r="M261" i="25"/>
  <c r="N105" i="19" s="1"/>
  <c r="M265" i="25"/>
  <c r="N109" i="19" s="1"/>
  <c r="M269" i="25"/>
  <c r="N113" i="19" s="1"/>
  <c r="M273" i="25"/>
  <c r="N10" i="15" s="1"/>
  <c r="M277" i="25"/>
  <c r="N14" i="15" s="1"/>
  <c r="M281" i="25"/>
  <c r="N18" i="15" s="1"/>
  <c r="M285" i="25"/>
  <c r="N349" i="19" s="1"/>
  <c r="M289" i="25"/>
  <c r="N353" i="19" s="1"/>
  <c r="M293" i="25"/>
  <c r="N120" i="19" s="1"/>
  <c r="M297" i="25"/>
  <c r="N124" i="19" s="1"/>
  <c r="M301" i="25"/>
  <c r="N238" i="19" s="1"/>
  <c r="M305" i="25"/>
  <c r="N242" i="19" s="1"/>
  <c r="M309" i="25"/>
  <c r="M313" i="25"/>
  <c r="M317" i="25"/>
  <c r="N10" i="14" s="1"/>
  <c r="M321" i="25"/>
  <c r="N14" i="14" s="1"/>
  <c r="M325" i="25"/>
  <c r="N33" i="19" s="1"/>
  <c r="M329" i="25"/>
  <c r="N17" i="7" s="1"/>
  <c r="M333" i="25"/>
  <c r="N21" i="7" s="1"/>
  <c r="M337" i="25"/>
  <c r="N195" i="19" s="1"/>
  <c r="M341" i="25"/>
  <c r="N245" i="19" s="1"/>
  <c r="M7" i="25"/>
  <c r="N14" i="18" s="1"/>
  <c r="M15" i="25"/>
  <c r="N12" i="17" s="1"/>
  <c r="M23" i="25"/>
  <c r="N271" i="19" s="1"/>
  <c r="M31" i="25"/>
  <c r="N310" i="19" s="1"/>
  <c r="M39" i="25"/>
  <c r="N21" i="18" s="1"/>
  <c r="M47" i="25"/>
  <c r="N29" i="18" s="1"/>
  <c r="M55" i="25"/>
  <c r="N37" i="18" s="1"/>
  <c r="M63" i="25"/>
  <c r="N13" i="19" s="1"/>
  <c r="M71" i="25"/>
  <c r="N294" i="19" s="1"/>
  <c r="M79" i="25"/>
  <c r="N47" i="19" s="1"/>
  <c r="M87" i="25"/>
  <c r="N55" i="19" s="1"/>
  <c r="M95" i="25"/>
  <c r="N63" i="19" s="1"/>
  <c r="M103" i="25"/>
  <c r="N322" i="19" s="1"/>
  <c r="M111" i="25"/>
  <c r="N330" i="19" s="1"/>
  <c r="M119" i="25"/>
  <c r="N69" i="19" s="1"/>
  <c r="M127" i="25"/>
  <c r="N74" i="19" s="1"/>
  <c r="M135" i="25"/>
  <c r="N201" i="19" s="1"/>
  <c r="M143" i="25"/>
  <c r="N17" i="19" s="1"/>
  <c r="M151" i="25"/>
  <c r="N11" i="16" s="1"/>
  <c r="M159" i="25"/>
  <c r="N336" i="19" s="1"/>
  <c r="M167" i="25"/>
  <c r="N344" i="19" s="1"/>
  <c r="M175" i="25"/>
  <c r="N23" i="16" s="1"/>
  <c r="M183" i="25"/>
  <c r="N31" i="16" s="1"/>
  <c r="M188" i="25"/>
  <c r="N36" i="16" s="1"/>
  <c r="M194" i="25"/>
  <c r="N42" i="16" s="1"/>
  <c r="M199" i="25"/>
  <c r="N43" i="16" s="1"/>
  <c r="M204" i="25"/>
  <c r="N207" i="19" s="1"/>
  <c r="M210" i="25"/>
  <c r="N213" i="19" s="1"/>
  <c r="M215" i="25"/>
  <c r="N94" i="19" s="1"/>
  <c r="M220" i="25"/>
  <c r="N19" i="19" s="1"/>
  <c r="M226" i="25"/>
  <c r="N25" i="19" s="1"/>
  <c r="M231" i="25"/>
  <c r="N95" i="19" s="1"/>
  <c r="M236" i="25"/>
  <c r="N219" i="19" s="1"/>
  <c r="M242" i="25"/>
  <c r="N225" i="19" s="1"/>
  <c r="M247" i="25"/>
  <c r="N102" i="19" s="1"/>
  <c r="M252" i="25"/>
  <c r="N231" i="19" s="1"/>
  <c r="M258" i="25"/>
  <c r="N237" i="19" s="1"/>
  <c r="M263" i="25"/>
  <c r="N107" i="19" s="1"/>
  <c r="M268" i="25"/>
  <c r="N112" i="19" s="1"/>
  <c r="M274" i="25"/>
  <c r="N11" i="15" s="1"/>
  <c r="M279" i="25"/>
  <c r="N16" i="15" s="1"/>
  <c r="M284" i="25"/>
  <c r="N282" i="19" s="1"/>
  <c r="M290" i="25"/>
  <c r="N117" i="19" s="1"/>
  <c r="M295" i="25"/>
  <c r="N122" i="19" s="1"/>
  <c r="M300" i="25"/>
  <c r="N127" i="19" s="1"/>
  <c r="M306" i="25"/>
  <c r="N243" i="19" s="1"/>
  <c r="M311" i="25"/>
  <c r="M316" i="25"/>
  <c r="N129" i="19" s="1"/>
  <c r="M322" i="25"/>
  <c r="N30" i="19" s="1"/>
  <c r="M327" i="25"/>
  <c r="N15" i="7" s="1"/>
  <c r="M332" i="25"/>
  <c r="N20" i="7" s="1"/>
  <c r="M338" i="25"/>
  <c r="N9" i="7" s="1"/>
  <c r="M343" i="25"/>
  <c r="N247" i="19" s="1"/>
  <c r="M347" i="25"/>
  <c r="N49" i="16" s="1"/>
  <c r="M351" i="25"/>
  <c r="N53" i="16" s="1"/>
  <c r="M355" i="25"/>
  <c r="N356" i="19" s="1"/>
  <c r="M359" i="25"/>
  <c r="N35" i="19" s="1"/>
  <c r="M363" i="25"/>
  <c r="N133" i="19" s="1"/>
  <c r="M367" i="25"/>
  <c r="N248" i="19" s="1"/>
  <c r="M371" i="25"/>
  <c r="N137" i="19" s="1"/>
  <c r="M375" i="25"/>
  <c r="N141" i="19" s="1"/>
  <c r="M379" i="25"/>
  <c r="N23" i="7" s="1"/>
  <c r="M383" i="25"/>
  <c r="N27" i="7" s="1"/>
  <c r="M387" i="25"/>
  <c r="N147" i="19" s="1"/>
  <c r="M391" i="25"/>
  <c r="N151" i="19" s="1"/>
  <c r="M395" i="25"/>
  <c r="N155" i="19" s="1"/>
  <c r="M399" i="25"/>
  <c r="N159" i="19" s="1"/>
  <c r="M403" i="25"/>
  <c r="N360" i="19" s="1"/>
  <c r="M407" i="25"/>
  <c r="N364" i="19" s="1"/>
  <c r="M411" i="25"/>
  <c r="N368" i="19" s="1"/>
  <c r="M415" i="25"/>
  <c r="N372" i="19" s="1"/>
  <c r="M419" i="25"/>
  <c r="N376" i="19" s="1"/>
  <c r="M423" i="25"/>
  <c r="N160" i="19" s="1"/>
  <c r="M427" i="25"/>
  <c r="N164" i="19" s="1"/>
  <c r="M431" i="25"/>
  <c r="N252" i="19" s="1"/>
  <c r="M435" i="25"/>
  <c r="N169" i="19" s="1"/>
  <c r="M439" i="25"/>
  <c r="N56" i="16" s="1"/>
  <c r="M443" i="25"/>
  <c r="N255" i="19" s="1"/>
  <c r="M447" i="25"/>
  <c r="N259" i="19" s="1"/>
  <c r="M451" i="25"/>
  <c r="N263" i="19" s="1"/>
  <c r="M455" i="25"/>
  <c r="N175" i="19" s="1"/>
  <c r="M459" i="25"/>
  <c r="N179" i="19" s="1"/>
  <c r="M463" i="25"/>
  <c r="N183" i="19" s="1"/>
  <c r="M467" i="25"/>
  <c r="N187" i="19" s="1"/>
  <c r="M471" i="25"/>
  <c r="N60" i="16" s="1"/>
  <c r="M475" i="25"/>
  <c r="N284" i="19" s="1"/>
  <c r="M479" i="25"/>
  <c r="N303" i="19" s="1"/>
  <c r="M483" i="25"/>
  <c r="N265" i="19" s="1"/>
  <c r="M487" i="25"/>
  <c r="N39" i="19" s="1"/>
  <c r="M491" i="25"/>
  <c r="N43" i="19" s="1"/>
  <c r="M495" i="25"/>
  <c r="N21" i="15" s="1"/>
  <c r="M499" i="25"/>
  <c r="N25" i="15" s="1"/>
  <c r="M3" i="25"/>
  <c r="N10" i="18" s="1"/>
  <c r="L7" i="25"/>
  <c r="L14" i="18" s="1"/>
  <c r="L11" i="25"/>
  <c r="L18" i="18" s="1"/>
  <c r="L15" i="25"/>
  <c r="L12" i="17" s="1"/>
  <c r="L19" i="25"/>
  <c r="L16" i="17" s="1"/>
  <c r="L23" i="25"/>
  <c r="L271" i="19" s="1"/>
  <c r="L27" i="25"/>
  <c r="L275" i="19" s="1"/>
  <c r="L31" i="25"/>
  <c r="L310" i="19" s="1"/>
  <c r="L35" i="25"/>
  <c r="L277" i="19" s="1"/>
  <c r="L39" i="25"/>
  <c r="L21" i="18" s="1"/>
  <c r="L43" i="25"/>
  <c r="L25" i="18" s="1"/>
  <c r="L47" i="25"/>
  <c r="L29" i="18" s="1"/>
  <c r="L51" i="25"/>
  <c r="L33" i="18" s="1"/>
  <c r="L55" i="25"/>
  <c r="L37" i="18" s="1"/>
  <c r="L59" i="25"/>
  <c r="L41" i="18" s="1"/>
  <c r="L63" i="25"/>
  <c r="L13" i="19" s="1"/>
  <c r="L67" i="25"/>
  <c r="L290" i="19" s="1"/>
  <c r="L71" i="25"/>
  <c r="L294" i="19" s="1"/>
  <c r="L75" i="25"/>
  <c r="L298" i="19" s="1"/>
  <c r="L79" i="25"/>
  <c r="L47" i="19" s="1"/>
  <c r="L83" i="25"/>
  <c r="L51" i="19" s="1"/>
  <c r="L87" i="25"/>
  <c r="L55" i="19" s="1"/>
  <c r="L91" i="25"/>
  <c r="L59" i="19" s="1"/>
  <c r="L95" i="25"/>
  <c r="L63" i="19" s="1"/>
  <c r="L99" i="25"/>
  <c r="L318" i="19" s="1"/>
  <c r="L103" i="25"/>
  <c r="L322" i="19" s="1"/>
  <c r="L107" i="25"/>
  <c r="L326" i="19" s="1"/>
  <c r="L111" i="25"/>
  <c r="L330" i="19" s="1"/>
  <c r="L115" i="25"/>
  <c r="L65" i="19" s="1"/>
  <c r="L119" i="25"/>
  <c r="L69" i="19" s="1"/>
  <c r="L123" i="25"/>
  <c r="L70" i="19" s="1"/>
  <c r="L127" i="25"/>
  <c r="L74" i="19" s="1"/>
  <c r="L131" i="25"/>
  <c r="L78" i="19" s="1"/>
  <c r="L135" i="25"/>
  <c r="L201" i="19" s="1"/>
  <c r="L139" i="25"/>
  <c r="L82" i="19" s="1"/>
  <c r="L143" i="25"/>
  <c r="L17" i="19" s="1"/>
  <c r="L147" i="25"/>
  <c r="L87" i="19" s="1"/>
  <c r="L151" i="25"/>
  <c r="L11" i="16" s="1"/>
  <c r="L155" i="25"/>
  <c r="L15" i="16" s="1"/>
  <c r="L159" i="25"/>
  <c r="L336" i="19" s="1"/>
  <c r="L163" i="25"/>
  <c r="L340" i="19" s="1"/>
  <c r="L167" i="25"/>
  <c r="L344" i="19" s="1"/>
  <c r="L171" i="25"/>
  <c r="L19" i="16" s="1"/>
  <c r="L175" i="25"/>
  <c r="L23" i="16" s="1"/>
  <c r="L179" i="25"/>
  <c r="L27" i="16" s="1"/>
  <c r="L183" i="25"/>
  <c r="L31" i="16" s="1"/>
  <c r="L187" i="25"/>
  <c r="L35" i="16" s="1"/>
  <c r="L191" i="25"/>
  <c r="L39" i="16" s="1"/>
  <c r="L195" i="25"/>
  <c r="L345" i="19" s="1"/>
  <c r="L199" i="25"/>
  <c r="L43" i="16" s="1"/>
  <c r="L203" i="25"/>
  <c r="L206" i="19" s="1"/>
  <c r="L207" i="25"/>
  <c r="L210" i="19" s="1"/>
  <c r="L211" i="25"/>
  <c r="L90" i="19" s="1"/>
  <c r="L215" i="25"/>
  <c r="L94" i="19" s="1"/>
  <c r="L219" i="25"/>
  <c r="L217" i="19" s="1"/>
  <c r="L223" i="25"/>
  <c r="L22" i="19" s="1"/>
  <c r="L227" i="25"/>
  <c r="L26" i="19" s="1"/>
  <c r="L231" i="25"/>
  <c r="L95" i="19" s="1"/>
  <c r="L235" i="25"/>
  <c r="L218" i="19" s="1"/>
  <c r="L239" i="25"/>
  <c r="L222" i="19" s="1"/>
  <c r="L243" i="25"/>
  <c r="L226" i="19" s="1"/>
  <c r="L247" i="25"/>
  <c r="L102" i="19" s="1"/>
  <c r="L251" i="25"/>
  <c r="L230" i="19" s="1"/>
  <c r="L255" i="25"/>
  <c r="L234" i="19" s="1"/>
  <c r="L259" i="25"/>
  <c r="L103" i="19" s="1"/>
  <c r="L263" i="25"/>
  <c r="L107" i="19" s="1"/>
  <c r="L267" i="25"/>
  <c r="L111" i="19" s="1"/>
  <c r="L271" i="25"/>
  <c r="L115" i="19" s="1"/>
  <c r="L275" i="25"/>
  <c r="L12" i="15" s="1"/>
  <c r="L279" i="25"/>
  <c r="L16" i="15" s="1"/>
  <c r="L283" i="25"/>
  <c r="L281" i="19" s="1"/>
  <c r="L287" i="25"/>
  <c r="L351" i="19" s="1"/>
  <c r="L291" i="25"/>
  <c r="L118" i="19" s="1"/>
  <c r="L295" i="25"/>
  <c r="L122" i="19" s="1"/>
  <c r="L299" i="25"/>
  <c r="L126" i="19" s="1"/>
  <c r="L303" i="25"/>
  <c r="L240" i="19" s="1"/>
  <c r="L307" i="25"/>
  <c r="L244" i="19" s="1"/>
  <c r="L311" i="25"/>
  <c r="M6" i="25"/>
  <c r="N13" i="18" s="1"/>
  <c r="M18" i="25"/>
  <c r="N15" i="17" s="1"/>
  <c r="M27" i="25"/>
  <c r="N275" i="19" s="1"/>
  <c r="M38" i="25"/>
  <c r="N20" i="18" s="1"/>
  <c r="M50" i="25"/>
  <c r="N32" i="18" s="1"/>
  <c r="M59" i="25"/>
  <c r="N41" i="18" s="1"/>
  <c r="M70" i="25"/>
  <c r="N293" i="19" s="1"/>
  <c r="M82" i="25"/>
  <c r="N50" i="19" s="1"/>
  <c r="M91" i="25"/>
  <c r="N59" i="19" s="1"/>
  <c r="M102" i="25"/>
  <c r="N321" i="19" s="1"/>
  <c r="M114" i="25"/>
  <c r="N33" i="7" s="1"/>
  <c r="M123" i="25"/>
  <c r="N70" i="19" s="1"/>
  <c r="M134" i="25"/>
  <c r="N81" i="19" s="1"/>
  <c r="M146" i="25"/>
  <c r="N86" i="19" s="1"/>
  <c r="M155" i="25"/>
  <c r="N15" i="16" s="1"/>
  <c r="M166" i="25"/>
  <c r="N343" i="19" s="1"/>
  <c r="M178" i="25"/>
  <c r="N26" i="16" s="1"/>
  <c r="M186" i="25"/>
  <c r="N34" i="16" s="1"/>
  <c r="M192" i="25"/>
  <c r="N40" i="16" s="1"/>
  <c r="M200" i="25"/>
  <c r="N44" i="16" s="1"/>
  <c r="M207" i="25"/>
  <c r="N210" i="19" s="1"/>
  <c r="M214" i="25"/>
  <c r="N93" i="19" s="1"/>
  <c r="M222" i="25"/>
  <c r="N21" i="19" s="1"/>
  <c r="M228" i="25"/>
  <c r="N27" i="19" s="1"/>
  <c r="M235" i="25"/>
  <c r="N218" i="19" s="1"/>
  <c r="M243" i="25"/>
  <c r="N226" i="19" s="1"/>
  <c r="M250" i="25"/>
  <c r="N229" i="19" s="1"/>
  <c r="M256" i="25"/>
  <c r="N235" i="19" s="1"/>
  <c r="M264" i="25"/>
  <c r="N108" i="19" s="1"/>
  <c r="M271" i="25"/>
  <c r="N115" i="19" s="1"/>
  <c r="M278" i="25"/>
  <c r="N15" i="15" s="1"/>
  <c r="M286" i="25"/>
  <c r="N350" i="19" s="1"/>
  <c r="M292" i="25"/>
  <c r="N119" i="19" s="1"/>
  <c r="M299" i="25"/>
  <c r="N126" i="19" s="1"/>
  <c r="M307" i="25"/>
  <c r="N244" i="19" s="1"/>
  <c r="M314" i="25"/>
  <c r="M320" i="25"/>
  <c r="N13" i="14" s="1"/>
  <c r="M328" i="25"/>
  <c r="N16" i="7" s="1"/>
  <c r="M335" i="25"/>
  <c r="N193" i="19" s="1"/>
  <c r="M342" i="25"/>
  <c r="N246" i="19" s="1"/>
  <c r="M348" i="25"/>
  <c r="N50" i="16" s="1"/>
  <c r="M353" i="25"/>
  <c r="N354" i="19" s="1"/>
  <c r="M358" i="25"/>
  <c r="N132" i="19" s="1"/>
  <c r="M364" i="25"/>
  <c r="N134" i="19" s="1"/>
  <c r="M369" i="25"/>
  <c r="N250" i="19" s="1"/>
  <c r="M374" i="25"/>
  <c r="N140" i="19" s="1"/>
  <c r="M380" i="25"/>
  <c r="N24" i="7" s="1"/>
  <c r="M385" i="25"/>
  <c r="N145" i="19" s="1"/>
  <c r="M390" i="25"/>
  <c r="N150" i="19" s="1"/>
  <c r="M396" i="25"/>
  <c r="N156" i="19" s="1"/>
  <c r="M401" i="25"/>
  <c r="N358" i="19" s="1"/>
  <c r="M406" i="25"/>
  <c r="N363" i="19" s="1"/>
  <c r="M412" i="25"/>
  <c r="N369" i="19" s="1"/>
  <c r="M417" i="25"/>
  <c r="N374" i="19" s="1"/>
  <c r="M422" i="25"/>
  <c r="N379" i="19" s="1"/>
  <c r="M428" i="25"/>
  <c r="N165" i="19" s="1"/>
  <c r="M433" i="25"/>
  <c r="N254" i="19" s="1"/>
  <c r="M438" i="25"/>
  <c r="N55" i="16" s="1"/>
  <c r="M444" i="25"/>
  <c r="N256" i="19" s="1"/>
  <c r="M449" i="25"/>
  <c r="N261" i="19" s="1"/>
  <c r="M454" i="25"/>
  <c r="N174" i="19" s="1"/>
  <c r="M460" i="25"/>
  <c r="N180" i="19" s="1"/>
  <c r="M465" i="25"/>
  <c r="N185" i="19" s="1"/>
  <c r="M470" i="25"/>
  <c r="N190" i="19" s="1"/>
  <c r="M476" i="25"/>
  <c r="N285" i="19" s="1"/>
  <c r="M481" i="25"/>
  <c r="N305" i="19" s="1"/>
  <c r="M486" i="25"/>
  <c r="N268" i="19" s="1"/>
  <c r="M497" i="25"/>
  <c r="N23" i="15" s="1"/>
  <c r="M502" i="25"/>
  <c r="N28" i="15" s="1"/>
  <c r="L8" i="25"/>
  <c r="L15" i="18" s="1"/>
  <c r="L13" i="25"/>
  <c r="L10" i="17" s="1"/>
  <c r="L18" i="25"/>
  <c r="L15" i="17" s="1"/>
  <c r="L24" i="25"/>
  <c r="L272" i="19" s="1"/>
  <c r="L29" i="25"/>
  <c r="L308" i="19" s="1"/>
  <c r="L34" i="25"/>
  <c r="L313" i="19" s="1"/>
  <c r="L40" i="25"/>
  <c r="L22" i="18" s="1"/>
  <c r="L45" i="25"/>
  <c r="L27" i="18" s="1"/>
  <c r="L50" i="25"/>
  <c r="L32" i="18" s="1"/>
  <c r="L56" i="25"/>
  <c r="L38" i="18" s="1"/>
  <c r="L61" i="25"/>
  <c r="L11" i="19" s="1"/>
  <c r="L66" i="25"/>
  <c r="L289" i="19" s="1"/>
  <c r="L72" i="25"/>
  <c r="L295" i="19" s="1"/>
  <c r="L77" i="25"/>
  <c r="L300" i="19" s="1"/>
  <c r="L82" i="25"/>
  <c r="L50" i="19" s="1"/>
  <c r="M10" i="25"/>
  <c r="N17" i="18" s="1"/>
  <c r="M19" i="25"/>
  <c r="N16" i="17" s="1"/>
  <c r="M30" i="25"/>
  <c r="N309" i="19" s="1"/>
  <c r="M42" i="25"/>
  <c r="N24" i="18" s="1"/>
  <c r="M51" i="25"/>
  <c r="N33" i="18" s="1"/>
  <c r="M62" i="25"/>
  <c r="N12" i="19" s="1"/>
  <c r="M74" i="25"/>
  <c r="N297" i="19" s="1"/>
  <c r="M83" i="25"/>
  <c r="N51" i="19" s="1"/>
  <c r="M94" i="25"/>
  <c r="N62" i="19" s="1"/>
  <c r="M106" i="25"/>
  <c r="N325" i="19" s="1"/>
  <c r="M115" i="25"/>
  <c r="N65" i="19" s="1"/>
  <c r="M126" i="25"/>
  <c r="N73" i="19" s="1"/>
  <c r="M138" i="25"/>
  <c r="N204" i="19" s="1"/>
  <c r="M147" i="25"/>
  <c r="N87" i="19" s="1"/>
  <c r="M158" i="25"/>
  <c r="N335" i="19" s="1"/>
  <c r="M170" i="25"/>
  <c r="N18" i="16" s="1"/>
  <c r="M179" i="25"/>
  <c r="N27" i="16" s="1"/>
  <c r="M187" i="25"/>
  <c r="N35" i="16" s="1"/>
  <c r="M195" i="25"/>
  <c r="N345" i="19" s="1"/>
  <c r="M202" i="25"/>
  <c r="N205" i="19" s="1"/>
  <c r="M208" i="25"/>
  <c r="N211" i="19" s="1"/>
  <c r="M216" i="25"/>
  <c r="N214" i="19" s="1"/>
  <c r="M223" i="25"/>
  <c r="N22" i="19" s="1"/>
  <c r="M230" i="25"/>
  <c r="N29" i="19" s="1"/>
  <c r="M238" i="25"/>
  <c r="N221" i="19" s="1"/>
  <c r="M244" i="25"/>
  <c r="N99" i="19" s="1"/>
  <c r="M251" i="25"/>
  <c r="N230" i="19" s="1"/>
  <c r="M259" i="25"/>
  <c r="N103" i="19" s="1"/>
  <c r="M266" i="25"/>
  <c r="N110" i="19" s="1"/>
  <c r="M272" i="25"/>
  <c r="N116" i="19" s="1"/>
  <c r="M280" i="25"/>
  <c r="N17" i="15" s="1"/>
  <c r="M287" i="25"/>
  <c r="N351" i="19" s="1"/>
  <c r="M294" i="25"/>
  <c r="N121" i="19" s="1"/>
  <c r="M302" i="25"/>
  <c r="N239" i="19" s="1"/>
  <c r="M308" i="25"/>
  <c r="M315" i="25"/>
  <c r="N128" i="19" s="1"/>
  <c r="M323" i="25"/>
  <c r="N31" i="19" s="1"/>
  <c r="M330" i="25"/>
  <c r="N18" i="7" s="1"/>
  <c r="M336" i="25"/>
  <c r="N194" i="19" s="1"/>
  <c r="M344" i="25"/>
  <c r="N46" i="16" s="1"/>
  <c r="M349" i="25"/>
  <c r="N51" i="16" s="1"/>
  <c r="M354" i="25"/>
  <c r="N355" i="19" s="1"/>
  <c r="M360" i="25"/>
  <c r="N36" i="19" s="1"/>
  <c r="M365" i="25"/>
  <c r="N135" i="19" s="1"/>
  <c r="M370" i="25"/>
  <c r="N251" i="19" s="1"/>
  <c r="M376" i="25"/>
  <c r="N142" i="19" s="1"/>
  <c r="M381" i="25"/>
  <c r="N25" i="7" s="1"/>
  <c r="M386" i="25"/>
  <c r="N146" i="19" s="1"/>
  <c r="M392" i="25"/>
  <c r="N152" i="19" s="1"/>
  <c r="M397" i="25"/>
  <c r="N157" i="19" s="1"/>
  <c r="M402" i="25"/>
  <c r="N359" i="19" s="1"/>
  <c r="M408" i="25"/>
  <c r="N365" i="19" s="1"/>
  <c r="M413" i="25"/>
  <c r="N370" i="19" s="1"/>
  <c r="M418" i="25"/>
  <c r="N375" i="19" s="1"/>
  <c r="M424" i="25"/>
  <c r="N161" i="19" s="1"/>
  <c r="M429" i="25"/>
  <c r="N166" i="19" s="1"/>
  <c r="M434" i="25"/>
  <c r="N168" i="19" s="1"/>
  <c r="M440" i="25"/>
  <c r="N57" i="16" s="1"/>
  <c r="M445" i="25"/>
  <c r="N257" i="19" s="1"/>
  <c r="M450" i="25"/>
  <c r="N262" i="19" s="1"/>
  <c r="M456" i="25"/>
  <c r="N176" i="19" s="1"/>
  <c r="M461" i="25"/>
  <c r="N181" i="19" s="1"/>
  <c r="M466" i="25"/>
  <c r="N186" i="19" s="1"/>
  <c r="M472" i="25"/>
  <c r="N61" i="16" s="1"/>
  <c r="M477" i="25"/>
  <c r="N286" i="19" s="1"/>
  <c r="M482" i="25"/>
  <c r="N264" i="19" s="1"/>
  <c r="M488" i="25"/>
  <c r="N40" i="19" s="1"/>
  <c r="M493" i="25"/>
  <c r="N19" i="15" s="1"/>
  <c r="M498" i="25"/>
  <c r="N24" i="15" s="1"/>
  <c r="L4" i="25"/>
  <c r="L11" i="18" s="1"/>
  <c r="L9" i="25"/>
  <c r="L16" i="18" s="1"/>
  <c r="L14" i="25"/>
  <c r="L11" i="17" s="1"/>
  <c r="L20" i="25"/>
  <c r="L17" i="17" s="1"/>
  <c r="L25" i="25"/>
  <c r="L273" i="19" s="1"/>
  <c r="L30" i="25"/>
  <c r="L309" i="19" s="1"/>
  <c r="L36" i="25"/>
  <c r="L278" i="19" s="1"/>
  <c r="L41" i="25"/>
  <c r="L23" i="18" s="1"/>
  <c r="L46" i="25"/>
  <c r="L28" i="18" s="1"/>
  <c r="L52" i="25"/>
  <c r="L34" i="18" s="1"/>
  <c r="L57" i="25"/>
  <c r="L39" i="18" s="1"/>
  <c r="L62" i="25"/>
  <c r="L12" i="19" s="1"/>
  <c r="L68" i="25"/>
  <c r="L291" i="19" s="1"/>
  <c r="L73" i="25"/>
  <c r="L296" i="19" s="1"/>
  <c r="L78" i="25"/>
  <c r="L301" i="19" s="1"/>
  <c r="L84" i="25"/>
  <c r="L52" i="19" s="1"/>
  <c r="L89" i="25"/>
  <c r="L57" i="19" s="1"/>
  <c r="L94" i="25"/>
  <c r="L62" i="19" s="1"/>
  <c r="L100" i="25"/>
  <c r="L319" i="19" s="1"/>
  <c r="L105" i="25"/>
  <c r="L324" i="19" s="1"/>
  <c r="L110" i="25"/>
  <c r="L329" i="19" s="1"/>
  <c r="L116" i="25"/>
  <c r="L66" i="19" s="1"/>
  <c r="L121" i="25"/>
  <c r="L199" i="19" s="1"/>
  <c r="L126" i="25"/>
  <c r="L73" i="19" s="1"/>
  <c r="L132" i="25"/>
  <c r="L79" i="19" s="1"/>
  <c r="L137" i="25"/>
  <c r="L203" i="19" s="1"/>
  <c r="L142" i="25"/>
  <c r="L16" i="19" s="1"/>
  <c r="L148" i="25"/>
  <c r="L88" i="19" s="1"/>
  <c r="L153" i="25"/>
  <c r="L13" i="16" s="1"/>
  <c r="L158" i="25"/>
  <c r="L335" i="19" s="1"/>
  <c r="L164" i="25"/>
  <c r="L341" i="19" s="1"/>
  <c r="L169" i="25"/>
  <c r="L17" i="16" s="1"/>
  <c r="L174" i="25"/>
  <c r="L22" i="16" s="1"/>
  <c r="L180" i="25"/>
  <c r="L28" i="16" s="1"/>
  <c r="L185" i="25"/>
  <c r="L33" i="16" s="1"/>
  <c r="L190" i="25"/>
  <c r="L38" i="16" s="1"/>
  <c r="L196" i="25"/>
  <c r="L346" i="19" s="1"/>
  <c r="L201" i="25"/>
  <c r="L45" i="16" s="1"/>
  <c r="L206" i="25"/>
  <c r="L209" i="19" s="1"/>
  <c r="L212" i="25"/>
  <c r="L91" i="19" s="1"/>
  <c r="L217" i="25"/>
  <c r="L215" i="19" s="1"/>
  <c r="L222" i="25"/>
  <c r="L21" i="19" s="1"/>
  <c r="L228" i="25"/>
  <c r="L27" i="19" s="1"/>
  <c r="L233" i="25"/>
  <c r="L97" i="19" s="1"/>
  <c r="L238" i="25"/>
  <c r="L221" i="19" s="1"/>
  <c r="L244" i="25"/>
  <c r="L99" i="19" s="1"/>
  <c r="L249" i="25"/>
  <c r="L228" i="19" s="1"/>
  <c r="L254" i="25"/>
  <c r="L233" i="19" s="1"/>
  <c r="L260" i="25"/>
  <c r="L104" i="19" s="1"/>
  <c r="L265" i="25"/>
  <c r="L109" i="19" s="1"/>
  <c r="L270" i="25"/>
  <c r="L114" i="19" s="1"/>
  <c r="L276" i="25"/>
  <c r="L13" i="15" s="1"/>
  <c r="L281" i="25"/>
  <c r="L18" i="15" s="1"/>
  <c r="L286" i="25"/>
  <c r="L350" i="19" s="1"/>
  <c r="L292" i="25"/>
  <c r="L119" i="19" s="1"/>
  <c r="L297" i="25"/>
  <c r="L124" i="19" s="1"/>
  <c r="L302" i="25"/>
  <c r="L239" i="19" s="1"/>
  <c r="L308" i="25"/>
  <c r="L313" i="25"/>
  <c r="L317" i="25"/>
  <c r="L10" i="14" s="1"/>
  <c r="L321" i="25"/>
  <c r="L14" i="14" s="1"/>
  <c r="L325" i="25"/>
  <c r="L33" i="19" s="1"/>
  <c r="L329" i="25"/>
  <c r="L17" i="7" s="1"/>
  <c r="L333" i="25"/>
  <c r="L21" i="7" s="1"/>
  <c r="L337" i="25"/>
  <c r="L195" i="19" s="1"/>
  <c r="L341" i="25"/>
  <c r="L245" i="19" s="1"/>
  <c r="L345" i="25"/>
  <c r="L47" i="16" s="1"/>
  <c r="L349" i="25"/>
  <c r="L51" i="16" s="1"/>
  <c r="L353" i="25"/>
  <c r="L354" i="19" s="1"/>
  <c r="L357" i="25"/>
  <c r="L131" i="19" s="1"/>
  <c r="L361" i="25"/>
  <c r="L37" i="19" s="1"/>
  <c r="L365" i="25"/>
  <c r="L135" i="19" s="1"/>
  <c r="L369" i="25"/>
  <c r="L250" i="19" s="1"/>
  <c r="L373" i="25"/>
  <c r="L139" i="19" s="1"/>
  <c r="L377" i="25"/>
  <c r="L143" i="19" s="1"/>
  <c r="L381" i="25"/>
  <c r="L25" i="7" s="1"/>
  <c r="L385" i="25"/>
  <c r="L145" i="19" s="1"/>
  <c r="L389" i="25"/>
  <c r="L149" i="19" s="1"/>
  <c r="L393" i="25"/>
  <c r="L153" i="19" s="1"/>
  <c r="L397" i="25"/>
  <c r="L157" i="19" s="1"/>
  <c r="L401" i="25"/>
  <c r="L358" i="19" s="1"/>
  <c r="L405" i="25"/>
  <c r="L362" i="19" s="1"/>
  <c r="L409" i="25"/>
  <c r="L366" i="19" s="1"/>
  <c r="L413" i="25"/>
  <c r="L370" i="19" s="1"/>
  <c r="L417" i="25"/>
  <c r="L374" i="19" s="1"/>
  <c r="L421" i="25"/>
  <c r="L378" i="19" s="1"/>
  <c r="L425" i="25"/>
  <c r="L162" i="19" s="1"/>
  <c r="L429" i="25"/>
  <c r="L166" i="19" s="1"/>
  <c r="L433" i="25"/>
  <c r="L254" i="19" s="1"/>
  <c r="L437" i="25"/>
  <c r="L171" i="19" s="1"/>
  <c r="L441" i="25"/>
  <c r="L58" i="16" s="1"/>
  <c r="L445" i="25"/>
  <c r="L257" i="19" s="1"/>
  <c r="M11" i="25"/>
  <c r="N18" i="18" s="1"/>
  <c r="M22" i="25"/>
  <c r="N19" i="17" s="1"/>
  <c r="M34" i="25"/>
  <c r="N313" i="19" s="1"/>
  <c r="M43" i="25"/>
  <c r="N25" i="18" s="1"/>
  <c r="M54" i="25"/>
  <c r="N36" i="18" s="1"/>
  <c r="M66" i="25"/>
  <c r="N289" i="19" s="1"/>
  <c r="M75" i="25"/>
  <c r="N298" i="19" s="1"/>
  <c r="M86" i="25"/>
  <c r="N54" i="19" s="1"/>
  <c r="M98" i="25"/>
  <c r="N317" i="19" s="1"/>
  <c r="M107" i="25"/>
  <c r="N326" i="19" s="1"/>
  <c r="M118" i="25"/>
  <c r="N68" i="19" s="1"/>
  <c r="M130" i="25"/>
  <c r="N77" i="19" s="1"/>
  <c r="M139" i="25"/>
  <c r="N82" i="19" s="1"/>
  <c r="M150" i="25"/>
  <c r="N10" i="16" s="1"/>
  <c r="M162" i="25"/>
  <c r="N339" i="19" s="1"/>
  <c r="M171" i="25"/>
  <c r="N19" i="16" s="1"/>
  <c r="M182" i="25"/>
  <c r="N30" i="16" s="1"/>
  <c r="M190" i="25"/>
  <c r="N38" i="16" s="1"/>
  <c r="M196" i="25"/>
  <c r="N346" i="19" s="1"/>
  <c r="M203" i="25"/>
  <c r="N206" i="19" s="1"/>
  <c r="M211" i="25"/>
  <c r="N90" i="19" s="1"/>
  <c r="M218" i="25"/>
  <c r="N216" i="19" s="1"/>
  <c r="M224" i="25"/>
  <c r="N23" i="19" s="1"/>
  <c r="M232" i="25"/>
  <c r="N96" i="19" s="1"/>
  <c r="M239" i="25"/>
  <c r="N222" i="19" s="1"/>
  <c r="M246" i="25"/>
  <c r="N101" i="19" s="1"/>
  <c r="M254" i="25"/>
  <c r="N233" i="19" s="1"/>
  <c r="M260" i="25"/>
  <c r="N104" i="19" s="1"/>
  <c r="M267" i="25"/>
  <c r="N111" i="19" s="1"/>
  <c r="M275" i="25"/>
  <c r="N12" i="15" s="1"/>
  <c r="M282" i="25"/>
  <c r="N280" i="19" s="1"/>
  <c r="M288" i="25"/>
  <c r="N352" i="19" s="1"/>
  <c r="M296" i="25"/>
  <c r="N123" i="19" s="1"/>
  <c r="M303" i="25"/>
  <c r="N240" i="19" s="1"/>
  <c r="M310" i="25"/>
  <c r="M318" i="25"/>
  <c r="N11" i="14" s="1"/>
  <c r="M324" i="25"/>
  <c r="N32" i="19" s="1"/>
  <c r="M331" i="25"/>
  <c r="N19" i="7" s="1"/>
  <c r="M339" i="25"/>
  <c r="N10" i="7" s="1"/>
  <c r="M345" i="25"/>
  <c r="N47" i="16" s="1"/>
  <c r="M350" i="25"/>
  <c r="N52" i="16" s="1"/>
  <c r="M356" i="25"/>
  <c r="N130" i="19" s="1"/>
  <c r="M361" i="25"/>
  <c r="N37" i="19" s="1"/>
  <c r="M366" i="25"/>
  <c r="N136" i="19" s="1"/>
  <c r="M372" i="25"/>
  <c r="N138" i="19" s="1"/>
  <c r="M377" i="25"/>
  <c r="N143" i="19" s="1"/>
  <c r="M382" i="25"/>
  <c r="N26" i="7" s="1"/>
  <c r="M388" i="25"/>
  <c r="N148" i="19" s="1"/>
  <c r="M393" i="25"/>
  <c r="N153" i="19" s="1"/>
  <c r="M398" i="25"/>
  <c r="N158" i="19" s="1"/>
  <c r="M404" i="25"/>
  <c r="N361" i="19" s="1"/>
  <c r="M409" i="25"/>
  <c r="N366" i="19" s="1"/>
  <c r="M414" i="25"/>
  <c r="N371" i="19" s="1"/>
  <c r="M420" i="25"/>
  <c r="N377" i="19" s="1"/>
  <c r="M425" i="25"/>
  <c r="N162" i="19" s="1"/>
  <c r="M430" i="25"/>
  <c r="N167" i="19" s="1"/>
  <c r="M436" i="25"/>
  <c r="N170" i="19" s="1"/>
  <c r="M441" i="25"/>
  <c r="N58" i="16" s="1"/>
  <c r="M446" i="25"/>
  <c r="N258" i="19" s="1"/>
  <c r="M452" i="25"/>
  <c r="N172" i="19" s="1"/>
  <c r="M457" i="25"/>
  <c r="N177" i="19" s="1"/>
  <c r="M14" i="25"/>
  <c r="N11" i="17" s="1"/>
  <c r="M58" i="25"/>
  <c r="N40" i="18" s="1"/>
  <c r="M99" i="25"/>
  <c r="N318" i="19" s="1"/>
  <c r="M142" i="25"/>
  <c r="N16" i="19" s="1"/>
  <c r="M184" i="25"/>
  <c r="N32" i="16" s="1"/>
  <c r="M212" i="25"/>
  <c r="N91" i="19" s="1"/>
  <c r="M240" i="25"/>
  <c r="N223" i="19" s="1"/>
  <c r="M270" i="25"/>
  <c r="N114" i="19" s="1"/>
  <c r="M298" i="25"/>
  <c r="N125" i="19" s="1"/>
  <c r="M326" i="25"/>
  <c r="N34" i="19" s="1"/>
  <c r="M352" i="25"/>
  <c r="N54" i="16" s="1"/>
  <c r="M373" i="25"/>
  <c r="N139" i="19" s="1"/>
  <c r="M394" i="25"/>
  <c r="N154" i="19" s="1"/>
  <c r="M416" i="25"/>
  <c r="N373" i="19" s="1"/>
  <c r="M437" i="25"/>
  <c r="N171" i="19" s="1"/>
  <c r="M458" i="25"/>
  <c r="N178" i="19" s="1"/>
  <c r="M469" i="25"/>
  <c r="N189" i="19" s="1"/>
  <c r="M480" i="25"/>
  <c r="N304" i="19" s="1"/>
  <c r="M490" i="25"/>
  <c r="N42" i="19" s="1"/>
  <c r="M501" i="25"/>
  <c r="N27" i="15" s="1"/>
  <c r="L12" i="25"/>
  <c r="L19" i="18" s="1"/>
  <c r="L22" i="25"/>
  <c r="L19" i="17" s="1"/>
  <c r="L33" i="25"/>
  <c r="L312" i="19" s="1"/>
  <c r="L44" i="25"/>
  <c r="L26" i="18" s="1"/>
  <c r="L54" i="25"/>
  <c r="L36" i="18" s="1"/>
  <c r="L65" i="25"/>
  <c r="L15" i="19" s="1"/>
  <c r="L76" i="25"/>
  <c r="L299" i="19" s="1"/>
  <c r="L86" i="25"/>
  <c r="L54" i="19" s="1"/>
  <c r="L93" i="25"/>
  <c r="L61" i="19" s="1"/>
  <c r="L101" i="25"/>
  <c r="L320" i="19" s="1"/>
  <c r="L108" i="25"/>
  <c r="L327" i="19" s="1"/>
  <c r="L114" i="25"/>
  <c r="L33" i="7" s="1"/>
  <c r="L122" i="25"/>
  <c r="L200" i="19" s="1"/>
  <c r="L129" i="25"/>
  <c r="L76" i="19" s="1"/>
  <c r="L136" i="25"/>
  <c r="L202" i="19" s="1"/>
  <c r="L144" i="25"/>
  <c r="L18" i="19" s="1"/>
  <c r="L150" i="25"/>
  <c r="L10" i="16" s="1"/>
  <c r="L157" i="25"/>
  <c r="L334" i="19" s="1"/>
  <c r="L165" i="25"/>
  <c r="L342" i="19" s="1"/>
  <c r="L172" i="25"/>
  <c r="L20" i="16" s="1"/>
  <c r="L178" i="25"/>
  <c r="L26" i="16" s="1"/>
  <c r="L186" i="25"/>
  <c r="L34" i="16" s="1"/>
  <c r="L193" i="25"/>
  <c r="L41" i="16" s="1"/>
  <c r="L200" i="25"/>
  <c r="L44" i="16" s="1"/>
  <c r="L208" i="25"/>
  <c r="L211" i="19" s="1"/>
  <c r="L214" i="25"/>
  <c r="L93" i="19" s="1"/>
  <c r="L221" i="25"/>
  <c r="L20" i="19" s="1"/>
  <c r="L229" i="25"/>
  <c r="L28" i="19" s="1"/>
  <c r="L236" i="25"/>
  <c r="L219" i="19" s="1"/>
  <c r="L242" i="25"/>
  <c r="L225" i="19" s="1"/>
  <c r="L250" i="25"/>
  <c r="L229" i="19" s="1"/>
  <c r="L257" i="25"/>
  <c r="L236" i="19" s="1"/>
  <c r="L264" i="25"/>
  <c r="L108" i="19" s="1"/>
  <c r="L272" i="25"/>
  <c r="L116" i="19" s="1"/>
  <c r="L278" i="25"/>
  <c r="L15" i="15" s="1"/>
  <c r="L285" i="25"/>
  <c r="L349" i="19" s="1"/>
  <c r="L293" i="25"/>
  <c r="L120" i="19" s="1"/>
  <c r="L300" i="25"/>
  <c r="L127" i="19" s="1"/>
  <c r="L306" i="25"/>
  <c r="L243" i="19" s="1"/>
  <c r="L314" i="25"/>
  <c r="L319" i="25"/>
  <c r="L12" i="14" s="1"/>
  <c r="L324" i="25"/>
  <c r="L32" i="19" s="1"/>
  <c r="L330" i="25"/>
  <c r="L18" i="7" s="1"/>
  <c r="L335" i="25"/>
  <c r="L193" i="19" s="1"/>
  <c r="L340" i="25"/>
  <c r="L11" i="7" s="1"/>
  <c r="L346" i="25"/>
  <c r="L48" i="16" s="1"/>
  <c r="L351" i="25"/>
  <c r="L53" i="16" s="1"/>
  <c r="L356" i="25"/>
  <c r="L130" i="19" s="1"/>
  <c r="L362" i="25"/>
  <c r="L38" i="19" s="1"/>
  <c r="L367" i="25"/>
  <c r="L248" i="19" s="1"/>
  <c r="L372" i="25"/>
  <c r="L138" i="19" s="1"/>
  <c r="L378" i="25"/>
  <c r="L144" i="19" s="1"/>
  <c r="L383" i="25"/>
  <c r="L27" i="7" s="1"/>
  <c r="L388" i="25"/>
  <c r="L148" i="19" s="1"/>
  <c r="L394" i="25"/>
  <c r="L154" i="19" s="1"/>
  <c r="L399" i="25"/>
  <c r="L159" i="19" s="1"/>
  <c r="L404" i="25"/>
  <c r="L361" i="19" s="1"/>
  <c r="L410" i="25"/>
  <c r="L367" i="19" s="1"/>
  <c r="L415" i="25"/>
  <c r="L372" i="19" s="1"/>
  <c r="L420" i="25"/>
  <c r="L377" i="19" s="1"/>
  <c r="L426" i="25"/>
  <c r="L163" i="19" s="1"/>
  <c r="L431" i="25"/>
  <c r="L252" i="19" s="1"/>
  <c r="L436" i="25"/>
  <c r="L170" i="19" s="1"/>
  <c r="L442" i="25"/>
  <c r="L59" i="16" s="1"/>
  <c r="L447" i="25"/>
  <c r="L259" i="19" s="1"/>
  <c r="L451" i="25"/>
  <c r="L263" i="19" s="1"/>
  <c r="M26" i="25"/>
  <c r="N274" i="19" s="1"/>
  <c r="M67" i="25"/>
  <c r="N290" i="19" s="1"/>
  <c r="M110" i="25"/>
  <c r="N329" i="19" s="1"/>
  <c r="M154" i="25"/>
  <c r="N14" i="16" s="1"/>
  <c r="M191" i="25"/>
  <c r="N39" i="16" s="1"/>
  <c r="M219" i="25"/>
  <c r="N217" i="19" s="1"/>
  <c r="M248" i="25"/>
  <c r="N227" i="19" s="1"/>
  <c r="M276" i="25"/>
  <c r="N13" i="15" s="1"/>
  <c r="M304" i="25"/>
  <c r="N241" i="19" s="1"/>
  <c r="M334" i="25"/>
  <c r="N22" i="7" s="1"/>
  <c r="M357" i="25"/>
  <c r="N131" i="19" s="1"/>
  <c r="M378" i="25"/>
  <c r="N144" i="19" s="1"/>
  <c r="M400" i="25"/>
  <c r="N357" i="19" s="1"/>
  <c r="M421" i="25"/>
  <c r="N378" i="19" s="1"/>
  <c r="M442" i="25"/>
  <c r="N59" i="16" s="1"/>
  <c r="M462" i="25"/>
  <c r="N182" i="19" s="1"/>
  <c r="M473" i="25"/>
  <c r="N62" i="16" s="1"/>
  <c r="M484" i="25"/>
  <c r="N266" i="19" s="1"/>
  <c r="M494" i="25"/>
  <c r="N20" i="15" s="1"/>
  <c r="L5" i="25"/>
  <c r="L12" i="18" s="1"/>
  <c r="L16" i="25"/>
  <c r="L13" i="17" s="1"/>
  <c r="L26" i="25"/>
  <c r="L274" i="19" s="1"/>
  <c r="L37" i="25"/>
  <c r="L279" i="19" s="1"/>
  <c r="L48" i="25"/>
  <c r="L30" i="18" s="1"/>
  <c r="L58" i="25"/>
  <c r="L40" i="18" s="1"/>
  <c r="L69" i="25"/>
  <c r="L292" i="19" s="1"/>
  <c r="L80" i="25"/>
  <c r="L48" i="19" s="1"/>
  <c r="L88" i="25"/>
  <c r="L56" i="19" s="1"/>
  <c r="L96" i="25"/>
  <c r="L64" i="19" s="1"/>
  <c r="L102" i="25"/>
  <c r="L321" i="19" s="1"/>
  <c r="L109" i="25"/>
  <c r="L328" i="19" s="1"/>
  <c r="L117" i="25"/>
  <c r="L67" i="19" s="1"/>
  <c r="L124" i="25"/>
  <c r="L71" i="19" s="1"/>
  <c r="L130" i="25"/>
  <c r="L77" i="19" s="1"/>
  <c r="L138" i="25"/>
  <c r="L204" i="19" s="1"/>
  <c r="L145" i="25"/>
  <c r="L85" i="19" s="1"/>
  <c r="L152" i="25"/>
  <c r="L12" i="16" s="1"/>
  <c r="L160" i="25"/>
  <c r="L337" i="19" s="1"/>
  <c r="L166" i="25"/>
  <c r="L343" i="19" s="1"/>
  <c r="L173" i="25"/>
  <c r="L21" i="16" s="1"/>
  <c r="L181" i="25"/>
  <c r="L29" i="16" s="1"/>
  <c r="L188" i="25"/>
  <c r="L36" i="16" s="1"/>
  <c r="L194" i="25"/>
  <c r="L42" i="16" s="1"/>
  <c r="L202" i="25"/>
  <c r="L205" i="19" s="1"/>
  <c r="L209" i="25"/>
  <c r="L212" i="19" s="1"/>
  <c r="L216" i="25"/>
  <c r="L214" i="19" s="1"/>
  <c r="L224" i="25"/>
  <c r="L23" i="19" s="1"/>
  <c r="L230" i="25"/>
  <c r="L29" i="19" s="1"/>
  <c r="L237" i="25"/>
  <c r="L220" i="19" s="1"/>
  <c r="L245" i="25"/>
  <c r="L100" i="19" s="1"/>
  <c r="L252" i="25"/>
  <c r="L231" i="19" s="1"/>
  <c r="L258" i="25"/>
  <c r="L237" i="19" s="1"/>
  <c r="L266" i="25"/>
  <c r="L110" i="19" s="1"/>
  <c r="L273" i="25"/>
  <c r="L10" i="15" s="1"/>
  <c r="L280" i="25"/>
  <c r="L17" i="15" s="1"/>
  <c r="L288" i="25"/>
  <c r="L352" i="19" s="1"/>
  <c r="L294" i="25"/>
  <c r="L121" i="19" s="1"/>
  <c r="L301" i="25"/>
  <c r="L238" i="19" s="1"/>
  <c r="L309" i="25"/>
  <c r="L315" i="25"/>
  <c r="L128" i="19" s="1"/>
  <c r="L320" i="25"/>
  <c r="L13" i="14" s="1"/>
  <c r="L326" i="25"/>
  <c r="L34" i="19" s="1"/>
  <c r="L331" i="25"/>
  <c r="L19" i="7" s="1"/>
  <c r="L336" i="25"/>
  <c r="L194" i="19" s="1"/>
  <c r="L342" i="25"/>
  <c r="L246" i="19" s="1"/>
  <c r="L347" i="25"/>
  <c r="L49" i="16" s="1"/>
  <c r="M35" i="25"/>
  <c r="N277" i="19" s="1"/>
  <c r="M78" i="25"/>
  <c r="N301" i="19" s="1"/>
  <c r="M122" i="25"/>
  <c r="N200" i="19" s="1"/>
  <c r="M163" i="25"/>
  <c r="N340" i="19" s="1"/>
  <c r="M198" i="25"/>
  <c r="N348" i="19" s="1"/>
  <c r="M227" i="25"/>
  <c r="N26" i="19" s="1"/>
  <c r="M255" i="25"/>
  <c r="N234" i="19" s="1"/>
  <c r="M283" i="25"/>
  <c r="N281" i="19" s="1"/>
  <c r="M312" i="25"/>
  <c r="M340" i="25"/>
  <c r="N11" i="7" s="1"/>
  <c r="M362" i="25"/>
  <c r="N38" i="19" s="1"/>
  <c r="M384" i="25"/>
  <c r="N28" i="7" s="1"/>
  <c r="M405" i="25"/>
  <c r="N362" i="19" s="1"/>
  <c r="M426" i="25"/>
  <c r="N163" i="19" s="1"/>
  <c r="M448" i="25"/>
  <c r="N260" i="19" s="1"/>
  <c r="M464" i="25"/>
  <c r="N184" i="19" s="1"/>
  <c r="M474" i="25"/>
  <c r="N283" i="19" s="1"/>
  <c r="M485" i="25"/>
  <c r="N267" i="19" s="1"/>
  <c r="M496" i="25"/>
  <c r="N22" i="15" s="1"/>
  <c r="L6" i="25"/>
  <c r="L13" i="18" s="1"/>
  <c r="L17" i="25"/>
  <c r="L14" i="17" s="1"/>
  <c r="L28" i="25"/>
  <c r="L276" i="19" s="1"/>
  <c r="L38" i="25"/>
  <c r="L20" i="18" s="1"/>
  <c r="L49" i="25"/>
  <c r="L31" i="18" s="1"/>
  <c r="L60" i="25"/>
  <c r="L10" i="19" s="1"/>
  <c r="L70" i="25"/>
  <c r="L293" i="19" s="1"/>
  <c r="L81" i="25"/>
  <c r="L49" i="19" s="1"/>
  <c r="L90" i="25"/>
  <c r="L58" i="19" s="1"/>
  <c r="L97" i="25"/>
  <c r="L316" i="19" s="1"/>
  <c r="L104" i="25"/>
  <c r="L323" i="19" s="1"/>
  <c r="L112" i="25"/>
  <c r="L31" i="7" s="1"/>
  <c r="L118" i="25"/>
  <c r="L68" i="19" s="1"/>
  <c r="L125" i="25"/>
  <c r="L72" i="19" s="1"/>
  <c r="L133" i="25"/>
  <c r="L80" i="19" s="1"/>
  <c r="L140" i="25"/>
  <c r="L83" i="19" s="1"/>
  <c r="L146" i="25"/>
  <c r="L86" i="19" s="1"/>
  <c r="L154" i="25"/>
  <c r="L14" i="16" s="1"/>
  <c r="L161" i="25"/>
  <c r="L338" i="19" s="1"/>
  <c r="L168" i="25"/>
  <c r="L16" i="16" s="1"/>
  <c r="L176" i="25"/>
  <c r="L24" i="16" s="1"/>
  <c r="L182" i="25"/>
  <c r="L30" i="16" s="1"/>
  <c r="L189" i="25"/>
  <c r="L37" i="16" s="1"/>
  <c r="L197" i="25"/>
  <c r="L347" i="19" s="1"/>
  <c r="L204" i="25"/>
  <c r="L207" i="19" s="1"/>
  <c r="L210" i="25"/>
  <c r="L213" i="19" s="1"/>
  <c r="L218" i="25"/>
  <c r="L216" i="19" s="1"/>
  <c r="L225" i="25"/>
  <c r="L24" i="19" s="1"/>
  <c r="L232" i="25"/>
  <c r="L96" i="19" s="1"/>
  <c r="L240" i="25"/>
  <c r="L223" i="19" s="1"/>
  <c r="L246" i="25"/>
  <c r="L101" i="19" s="1"/>
  <c r="L253" i="25"/>
  <c r="L232" i="19" s="1"/>
  <c r="L261" i="25"/>
  <c r="L105" i="19" s="1"/>
  <c r="L268" i="25"/>
  <c r="L112" i="19" s="1"/>
  <c r="L274" i="25"/>
  <c r="L11" i="15" s="1"/>
  <c r="L282" i="25"/>
  <c r="L280" i="19" s="1"/>
  <c r="L289" i="25"/>
  <c r="L353" i="19" s="1"/>
  <c r="L296" i="25"/>
  <c r="L123" i="19" s="1"/>
  <c r="L304" i="25"/>
  <c r="L241" i="19" s="1"/>
  <c r="L310" i="25"/>
  <c r="L316" i="25"/>
  <c r="L129" i="19" s="1"/>
  <c r="L322" i="25"/>
  <c r="L30" i="19" s="1"/>
  <c r="L327" i="25"/>
  <c r="L15" i="7" s="1"/>
  <c r="L332" i="25"/>
  <c r="L20" i="7" s="1"/>
  <c r="L338" i="25"/>
  <c r="L9" i="7" s="1"/>
  <c r="L343" i="25"/>
  <c r="L247" i="19" s="1"/>
  <c r="L348" i="25"/>
  <c r="L50" i="16" s="1"/>
  <c r="L354" i="25"/>
  <c r="L355" i="19" s="1"/>
  <c r="L359" i="25"/>
  <c r="L35" i="19" s="1"/>
  <c r="L364" i="25"/>
  <c r="L134" i="19" s="1"/>
  <c r="L370" i="25"/>
  <c r="L251" i="19" s="1"/>
  <c r="L375" i="25"/>
  <c r="L141" i="19" s="1"/>
  <c r="L380" i="25"/>
  <c r="L24" i="7" s="1"/>
  <c r="L386" i="25"/>
  <c r="L146" i="19" s="1"/>
  <c r="L391" i="25"/>
  <c r="L151" i="19" s="1"/>
  <c r="L396" i="25"/>
  <c r="L156" i="19" s="1"/>
  <c r="L402" i="25"/>
  <c r="L359" i="19" s="1"/>
  <c r="L407" i="25"/>
  <c r="L364" i="19" s="1"/>
  <c r="L412" i="25"/>
  <c r="L369" i="19" s="1"/>
  <c r="L418" i="25"/>
  <c r="L375" i="19" s="1"/>
  <c r="L423" i="25"/>
  <c r="L160" i="19" s="1"/>
  <c r="L428" i="25"/>
  <c r="L165" i="19" s="1"/>
  <c r="L434" i="25"/>
  <c r="L168" i="19" s="1"/>
  <c r="L439" i="25"/>
  <c r="L56" i="16" s="1"/>
  <c r="L444" i="25"/>
  <c r="L256" i="19" s="1"/>
  <c r="L449" i="25"/>
  <c r="L261" i="19" s="1"/>
  <c r="M46" i="25"/>
  <c r="N28" i="18" s="1"/>
  <c r="M206" i="25"/>
  <c r="N209" i="19" s="1"/>
  <c r="M319" i="25"/>
  <c r="N12" i="14" s="1"/>
  <c r="M410" i="25"/>
  <c r="N367" i="19" s="1"/>
  <c r="M478" i="25"/>
  <c r="N302" i="19" s="1"/>
  <c r="L21" i="25"/>
  <c r="L18" i="17" s="1"/>
  <c r="L64" i="25"/>
  <c r="L14" i="19" s="1"/>
  <c r="L98" i="25"/>
  <c r="L317" i="19" s="1"/>
  <c r="L128" i="25"/>
  <c r="L75" i="19" s="1"/>
  <c r="L156" i="25"/>
  <c r="L333" i="19" s="1"/>
  <c r="L184" i="25"/>
  <c r="L32" i="16" s="1"/>
  <c r="L213" i="25"/>
  <c r="L92" i="19" s="1"/>
  <c r="L241" i="25"/>
  <c r="L224" i="19" s="1"/>
  <c r="L269" i="25"/>
  <c r="L113" i="19" s="1"/>
  <c r="L298" i="25"/>
  <c r="L125" i="19" s="1"/>
  <c r="L323" i="25"/>
  <c r="L31" i="19" s="1"/>
  <c r="L344" i="25"/>
  <c r="L46" i="16" s="1"/>
  <c r="L358" i="25"/>
  <c r="L132" i="19" s="1"/>
  <c r="L368" i="25"/>
  <c r="L249" i="19" s="1"/>
  <c r="L379" i="25"/>
  <c r="L23" i="7" s="1"/>
  <c r="L390" i="25"/>
  <c r="L150" i="19" s="1"/>
  <c r="L400" i="25"/>
  <c r="L357" i="19" s="1"/>
  <c r="L411" i="25"/>
  <c r="L368" i="19" s="1"/>
  <c r="L422" i="25"/>
  <c r="L379" i="19" s="1"/>
  <c r="L432" i="25"/>
  <c r="L253" i="19" s="1"/>
  <c r="L443" i="25"/>
  <c r="L255" i="19" s="1"/>
  <c r="L452" i="25"/>
  <c r="L172" i="19" s="1"/>
  <c r="L456" i="25"/>
  <c r="L176" i="19" s="1"/>
  <c r="L460" i="25"/>
  <c r="L180" i="19" s="1"/>
  <c r="L464" i="25"/>
  <c r="L184" i="19" s="1"/>
  <c r="L468" i="25"/>
  <c r="L188" i="19" s="1"/>
  <c r="L472" i="25"/>
  <c r="L61" i="16" s="1"/>
  <c r="L476" i="25"/>
  <c r="L285" i="19" s="1"/>
  <c r="L480" i="25"/>
  <c r="L304" i="19" s="1"/>
  <c r="L484" i="25"/>
  <c r="L266" i="19" s="1"/>
  <c r="L488" i="25"/>
  <c r="L40" i="19" s="1"/>
  <c r="L496" i="25"/>
  <c r="L22" i="15" s="1"/>
  <c r="L500" i="25"/>
  <c r="L26" i="15" s="1"/>
  <c r="K4" i="25"/>
  <c r="K11" i="18" s="1"/>
  <c r="K8" i="25"/>
  <c r="K15" i="18" s="1"/>
  <c r="K12" i="25"/>
  <c r="K19" i="18" s="1"/>
  <c r="K16" i="25"/>
  <c r="K13" i="17" s="1"/>
  <c r="K20" i="25"/>
  <c r="K17" i="17" s="1"/>
  <c r="K24" i="25"/>
  <c r="K272" i="19" s="1"/>
  <c r="K28" i="25"/>
  <c r="K276" i="19" s="1"/>
  <c r="K32" i="25"/>
  <c r="K311" i="19" s="1"/>
  <c r="K36" i="25"/>
  <c r="K278" i="19" s="1"/>
  <c r="K40" i="25"/>
  <c r="K22" i="18" s="1"/>
  <c r="K44" i="25"/>
  <c r="K26" i="18" s="1"/>
  <c r="K48" i="25"/>
  <c r="K30" i="18" s="1"/>
  <c r="K52" i="25"/>
  <c r="K34" i="18" s="1"/>
  <c r="K56" i="25"/>
  <c r="K38" i="18" s="1"/>
  <c r="K60" i="25"/>
  <c r="K10" i="19" s="1"/>
  <c r="K64" i="25"/>
  <c r="K14" i="19" s="1"/>
  <c r="K68" i="25"/>
  <c r="K291" i="19" s="1"/>
  <c r="K72" i="25"/>
  <c r="K295" i="19" s="1"/>
  <c r="K76" i="25"/>
  <c r="K299" i="19" s="1"/>
  <c r="K80" i="25"/>
  <c r="K48" i="19" s="1"/>
  <c r="K84" i="25"/>
  <c r="K52" i="19" s="1"/>
  <c r="K88" i="25"/>
  <c r="K56" i="19" s="1"/>
  <c r="K92" i="25"/>
  <c r="K60" i="19" s="1"/>
  <c r="K96" i="25"/>
  <c r="K64" i="19" s="1"/>
  <c r="K100" i="25"/>
  <c r="K319" i="19" s="1"/>
  <c r="K104" i="25"/>
  <c r="K323" i="19" s="1"/>
  <c r="K108" i="25"/>
  <c r="K327" i="19" s="1"/>
  <c r="K112" i="25"/>
  <c r="K31" i="7" s="1"/>
  <c r="K116" i="25"/>
  <c r="K66" i="19" s="1"/>
  <c r="K120" i="25"/>
  <c r="K198" i="19" s="1"/>
  <c r="K124" i="25"/>
  <c r="K71" i="19" s="1"/>
  <c r="K128" i="25"/>
  <c r="K75" i="19" s="1"/>
  <c r="K132" i="25"/>
  <c r="K79" i="19" s="1"/>
  <c r="K136" i="25"/>
  <c r="K202" i="19" s="1"/>
  <c r="K140" i="25"/>
  <c r="K83" i="19" s="1"/>
  <c r="K144" i="25"/>
  <c r="K18" i="19" s="1"/>
  <c r="K148" i="25"/>
  <c r="K88" i="19" s="1"/>
  <c r="K152" i="25"/>
  <c r="K12" i="16" s="1"/>
  <c r="K156" i="25"/>
  <c r="K333" i="19" s="1"/>
  <c r="K160" i="25"/>
  <c r="K337" i="19" s="1"/>
  <c r="K164" i="25"/>
  <c r="K341" i="19" s="1"/>
  <c r="K168" i="25"/>
  <c r="K16" i="16" s="1"/>
  <c r="K172" i="25"/>
  <c r="K20" i="16" s="1"/>
  <c r="K176" i="25"/>
  <c r="K24" i="16" s="1"/>
  <c r="K180" i="25"/>
  <c r="K28" i="16" s="1"/>
  <c r="K184" i="25"/>
  <c r="K32" i="16" s="1"/>
  <c r="K188" i="25"/>
  <c r="K36" i="16" s="1"/>
  <c r="K192" i="25"/>
  <c r="K40" i="16" s="1"/>
  <c r="K196" i="25"/>
  <c r="K346" i="19" s="1"/>
  <c r="K200" i="25"/>
  <c r="K44" i="16" s="1"/>
  <c r="K204" i="25"/>
  <c r="K207" i="19" s="1"/>
  <c r="K208" i="25"/>
  <c r="K211" i="19" s="1"/>
  <c r="K212" i="25"/>
  <c r="K91" i="19" s="1"/>
  <c r="K216" i="25"/>
  <c r="K214" i="19" s="1"/>
  <c r="K220" i="25"/>
  <c r="K19" i="19" s="1"/>
  <c r="K224" i="25"/>
  <c r="K23" i="19" s="1"/>
  <c r="K228" i="25"/>
  <c r="K27" i="19" s="1"/>
  <c r="K232" i="25"/>
  <c r="K96" i="19" s="1"/>
  <c r="K236" i="25"/>
  <c r="K219" i="19" s="1"/>
  <c r="K240" i="25"/>
  <c r="K223" i="19" s="1"/>
  <c r="K244" i="25"/>
  <c r="K99" i="19" s="1"/>
  <c r="K248" i="25"/>
  <c r="K227" i="19" s="1"/>
  <c r="K252" i="25"/>
  <c r="K231" i="19" s="1"/>
  <c r="K256" i="25"/>
  <c r="K235" i="19" s="1"/>
  <c r="K260" i="25"/>
  <c r="K104" i="19" s="1"/>
  <c r="K264" i="25"/>
  <c r="K108" i="19" s="1"/>
  <c r="K268" i="25"/>
  <c r="K112" i="19" s="1"/>
  <c r="K272" i="25"/>
  <c r="K116" i="19" s="1"/>
  <c r="K276" i="25"/>
  <c r="K13" i="15" s="1"/>
  <c r="K280" i="25"/>
  <c r="K17" i="15" s="1"/>
  <c r="K284" i="25"/>
  <c r="K282" i="19" s="1"/>
  <c r="K288" i="25"/>
  <c r="K352" i="19" s="1"/>
  <c r="K292" i="25"/>
  <c r="K119" i="19" s="1"/>
  <c r="K296" i="25"/>
  <c r="K123" i="19" s="1"/>
  <c r="K300" i="25"/>
  <c r="K127" i="19" s="1"/>
  <c r="K304" i="25"/>
  <c r="K241" i="19" s="1"/>
  <c r="K308" i="25"/>
  <c r="K312" i="25"/>
  <c r="K316" i="25"/>
  <c r="K129" i="19" s="1"/>
  <c r="K320" i="25"/>
  <c r="K13" i="14" s="1"/>
  <c r="K324" i="25"/>
  <c r="K32" i="19" s="1"/>
  <c r="K328" i="25"/>
  <c r="K16" i="7" s="1"/>
  <c r="K332" i="25"/>
  <c r="K20" i="7" s="1"/>
  <c r="K336" i="25"/>
  <c r="K194" i="19" s="1"/>
  <c r="K340" i="25"/>
  <c r="K11" i="7" s="1"/>
  <c r="K344" i="25"/>
  <c r="K46" i="16" s="1"/>
  <c r="K348" i="25"/>
  <c r="K50" i="16" s="1"/>
  <c r="K352" i="25"/>
  <c r="K54" i="16" s="1"/>
  <c r="K356" i="25"/>
  <c r="K130" i="19" s="1"/>
  <c r="K360" i="25"/>
  <c r="K36" i="19" s="1"/>
  <c r="K364" i="25"/>
  <c r="K134" i="19" s="1"/>
  <c r="K368" i="25"/>
  <c r="K249" i="19" s="1"/>
  <c r="K372" i="25"/>
  <c r="K138" i="19" s="1"/>
  <c r="K376" i="25"/>
  <c r="K142" i="19" s="1"/>
  <c r="K380" i="25"/>
  <c r="K24" i="7" s="1"/>
  <c r="K384" i="25"/>
  <c r="K28" i="7" s="1"/>
  <c r="K388" i="25"/>
  <c r="K148" i="19" s="1"/>
  <c r="K392" i="25"/>
  <c r="K152" i="19" s="1"/>
  <c r="K396" i="25"/>
  <c r="K156" i="19" s="1"/>
  <c r="K400" i="25"/>
  <c r="K357" i="19" s="1"/>
  <c r="K404" i="25"/>
  <c r="K361" i="19" s="1"/>
  <c r="K408" i="25"/>
  <c r="K365" i="19" s="1"/>
  <c r="K412" i="25"/>
  <c r="K369" i="19" s="1"/>
  <c r="K416" i="25"/>
  <c r="K373" i="19" s="1"/>
  <c r="K420" i="25"/>
  <c r="K377" i="19" s="1"/>
  <c r="K424" i="25"/>
  <c r="K161" i="19" s="1"/>
  <c r="K428" i="25"/>
  <c r="K165" i="19" s="1"/>
  <c r="K432" i="25"/>
  <c r="K253" i="19" s="1"/>
  <c r="K436" i="25"/>
  <c r="K170" i="19" s="1"/>
  <c r="K440" i="25"/>
  <c r="K57" i="16" s="1"/>
  <c r="K444" i="25"/>
  <c r="K256" i="19" s="1"/>
  <c r="K448" i="25"/>
  <c r="K260" i="19" s="1"/>
  <c r="K452" i="25"/>
  <c r="K172" i="19" s="1"/>
  <c r="K456" i="25"/>
  <c r="K176" i="19" s="1"/>
  <c r="K460" i="25"/>
  <c r="K180" i="19" s="1"/>
  <c r="K464" i="25"/>
  <c r="K184" i="19" s="1"/>
  <c r="K468" i="25"/>
  <c r="K188" i="19" s="1"/>
  <c r="K472" i="25"/>
  <c r="K61" i="16" s="1"/>
  <c r="K476" i="25"/>
  <c r="K285" i="19" s="1"/>
  <c r="K480" i="25"/>
  <c r="K304" i="19" s="1"/>
  <c r="K484" i="25"/>
  <c r="K266" i="19" s="1"/>
  <c r="K488" i="25"/>
  <c r="K40" i="19" s="1"/>
  <c r="K496" i="25"/>
  <c r="K22" i="15" s="1"/>
  <c r="K500" i="25"/>
  <c r="K26" i="15" s="1"/>
  <c r="J4" i="25"/>
  <c r="J11" i="18" s="1"/>
  <c r="J8" i="25"/>
  <c r="J15" i="18" s="1"/>
  <c r="J12" i="25"/>
  <c r="J19" i="18" s="1"/>
  <c r="J16" i="25"/>
  <c r="J13" i="17" s="1"/>
  <c r="J20" i="25"/>
  <c r="J17" i="17" s="1"/>
  <c r="J24" i="25"/>
  <c r="J272" i="19" s="1"/>
  <c r="M90" i="25"/>
  <c r="N58" i="19" s="1"/>
  <c r="M234" i="25"/>
  <c r="N98" i="19" s="1"/>
  <c r="M346" i="25"/>
  <c r="N48" i="16" s="1"/>
  <c r="M432" i="25"/>
  <c r="N253" i="19" s="1"/>
  <c r="M489" i="25"/>
  <c r="N41" i="19" s="1"/>
  <c r="L32" i="25"/>
  <c r="L311" i="19" s="1"/>
  <c r="L74" i="25"/>
  <c r="L297" i="19" s="1"/>
  <c r="L106" i="25"/>
  <c r="L325" i="19" s="1"/>
  <c r="L134" i="25"/>
  <c r="L81" i="19" s="1"/>
  <c r="L162" i="25"/>
  <c r="L339" i="19" s="1"/>
  <c r="L192" i="25"/>
  <c r="L40" i="16" s="1"/>
  <c r="L220" i="25"/>
  <c r="L19" i="19" s="1"/>
  <c r="L248" i="25"/>
  <c r="L227" i="19" s="1"/>
  <c r="L277" i="25"/>
  <c r="L14" i="15" s="1"/>
  <c r="L305" i="25"/>
  <c r="L242" i="19" s="1"/>
  <c r="L328" i="25"/>
  <c r="L16" i="7" s="1"/>
  <c r="L350" i="25"/>
  <c r="L52" i="16" s="1"/>
  <c r="L360" i="25"/>
  <c r="L36" i="19" s="1"/>
  <c r="L371" i="25"/>
  <c r="L137" i="19" s="1"/>
  <c r="L382" i="25"/>
  <c r="L26" i="7" s="1"/>
  <c r="L392" i="25"/>
  <c r="L152" i="19" s="1"/>
  <c r="L403" i="25"/>
  <c r="L360" i="19" s="1"/>
  <c r="L414" i="25"/>
  <c r="L371" i="19" s="1"/>
  <c r="L424" i="25"/>
  <c r="L161" i="19" s="1"/>
  <c r="L435" i="25"/>
  <c r="L169" i="19" s="1"/>
  <c r="L446" i="25"/>
  <c r="L258" i="19" s="1"/>
  <c r="L453" i="25"/>
  <c r="L173" i="19" s="1"/>
  <c r="L457" i="25"/>
  <c r="L177" i="19" s="1"/>
  <c r="L461" i="25"/>
  <c r="L181" i="19" s="1"/>
  <c r="L465" i="25"/>
  <c r="L185" i="19" s="1"/>
  <c r="L469" i="25"/>
  <c r="L189" i="19" s="1"/>
  <c r="L473" i="25"/>
  <c r="L62" i="16" s="1"/>
  <c r="L477" i="25"/>
  <c r="L286" i="19" s="1"/>
  <c r="L481" i="25"/>
  <c r="L305" i="19" s="1"/>
  <c r="L485" i="25"/>
  <c r="L267" i="19" s="1"/>
  <c r="L489" i="25"/>
  <c r="L41" i="19" s="1"/>
  <c r="L493" i="25"/>
  <c r="L19" i="15" s="1"/>
  <c r="L497" i="25"/>
  <c r="L23" i="15" s="1"/>
  <c r="L501" i="25"/>
  <c r="L27" i="15" s="1"/>
  <c r="K5" i="25"/>
  <c r="K12" i="18" s="1"/>
  <c r="K9" i="25"/>
  <c r="K16" i="18" s="1"/>
  <c r="K13" i="25"/>
  <c r="K10" i="17" s="1"/>
  <c r="K17" i="25"/>
  <c r="K14" i="17" s="1"/>
  <c r="K21" i="25"/>
  <c r="K18" i="17" s="1"/>
  <c r="K25" i="25"/>
  <c r="K273" i="19" s="1"/>
  <c r="K29" i="25"/>
  <c r="K308" i="19" s="1"/>
  <c r="K33" i="25"/>
  <c r="K312" i="19" s="1"/>
  <c r="K37" i="25"/>
  <c r="K279" i="19" s="1"/>
  <c r="K41" i="25"/>
  <c r="K23" i="18" s="1"/>
  <c r="K45" i="25"/>
  <c r="K27" i="18" s="1"/>
  <c r="K49" i="25"/>
  <c r="K31" i="18" s="1"/>
  <c r="K53" i="25"/>
  <c r="K35" i="18" s="1"/>
  <c r="K57" i="25"/>
  <c r="K39" i="18" s="1"/>
  <c r="K61" i="25"/>
  <c r="K11" i="19" s="1"/>
  <c r="K65" i="25"/>
  <c r="K15" i="19" s="1"/>
  <c r="K69" i="25"/>
  <c r="K292" i="19" s="1"/>
  <c r="K73" i="25"/>
  <c r="K296" i="19" s="1"/>
  <c r="K77" i="25"/>
  <c r="K300" i="19" s="1"/>
  <c r="K81" i="25"/>
  <c r="K49" i="19" s="1"/>
  <c r="K85" i="25"/>
  <c r="K53" i="19" s="1"/>
  <c r="K89" i="25"/>
  <c r="K57" i="19" s="1"/>
  <c r="K93" i="25"/>
  <c r="K61" i="19" s="1"/>
  <c r="K97" i="25"/>
  <c r="K316" i="19" s="1"/>
  <c r="K101" i="25"/>
  <c r="K320" i="19" s="1"/>
  <c r="K105" i="25"/>
  <c r="K324" i="19" s="1"/>
  <c r="K109" i="25"/>
  <c r="K328" i="19" s="1"/>
  <c r="K113" i="25"/>
  <c r="K32" i="7" s="1"/>
  <c r="K117" i="25"/>
  <c r="K67" i="19" s="1"/>
  <c r="K121" i="25"/>
  <c r="K199" i="19" s="1"/>
  <c r="K125" i="25"/>
  <c r="K72" i="19" s="1"/>
  <c r="K129" i="25"/>
  <c r="K76" i="19" s="1"/>
  <c r="K133" i="25"/>
  <c r="K80" i="19" s="1"/>
  <c r="K137" i="25"/>
  <c r="K203" i="19" s="1"/>
  <c r="K141" i="25"/>
  <c r="K84" i="19" s="1"/>
  <c r="K145" i="25"/>
  <c r="K85" i="19" s="1"/>
  <c r="K149" i="25"/>
  <c r="K89" i="19" s="1"/>
  <c r="K153" i="25"/>
  <c r="K13" i="16" s="1"/>
  <c r="K157" i="25"/>
  <c r="K334" i="19" s="1"/>
  <c r="K161" i="25"/>
  <c r="K338" i="19" s="1"/>
  <c r="K165" i="25"/>
  <c r="K342" i="19" s="1"/>
  <c r="K169" i="25"/>
  <c r="K17" i="16" s="1"/>
  <c r="K173" i="25"/>
  <c r="K21" i="16" s="1"/>
  <c r="K177" i="25"/>
  <c r="K25" i="16" s="1"/>
  <c r="K181" i="25"/>
  <c r="K29" i="16" s="1"/>
  <c r="K185" i="25"/>
  <c r="K33" i="16" s="1"/>
  <c r="K189" i="25"/>
  <c r="K37" i="16" s="1"/>
  <c r="K193" i="25"/>
  <c r="K41" i="16" s="1"/>
  <c r="K197" i="25"/>
  <c r="K347" i="19" s="1"/>
  <c r="K201" i="25"/>
  <c r="K45" i="16" s="1"/>
  <c r="K205" i="25"/>
  <c r="K208" i="19" s="1"/>
  <c r="K209" i="25"/>
  <c r="K212" i="19" s="1"/>
  <c r="K213" i="25"/>
  <c r="K92" i="19" s="1"/>
  <c r="K217" i="25"/>
  <c r="K215" i="19" s="1"/>
  <c r="K221" i="25"/>
  <c r="K20" i="19" s="1"/>
  <c r="K225" i="25"/>
  <c r="K24" i="19" s="1"/>
  <c r="K229" i="25"/>
  <c r="K28" i="19" s="1"/>
  <c r="K233" i="25"/>
  <c r="K97" i="19" s="1"/>
  <c r="K237" i="25"/>
  <c r="K220" i="19" s="1"/>
  <c r="K241" i="25"/>
  <c r="K224" i="19" s="1"/>
  <c r="K245" i="25"/>
  <c r="K100" i="19" s="1"/>
  <c r="K249" i="25"/>
  <c r="K228" i="19" s="1"/>
  <c r="K253" i="25"/>
  <c r="K232" i="19" s="1"/>
  <c r="K257" i="25"/>
  <c r="K236" i="19" s="1"/>
  <c r="K261" i="25"/>
  <c r="K105" i="19" s="1"/>
  <c r="K265" i="25"/>
  <c r="K109" i="19" s="1"/>
  <c r="K269" i="25"/>
  <c r="K113" i="19" s="1"/>
  <c r="K273" i="25"/>
  <c r="K10" i="15" s="1"/>
  <c r="K277" i="25"/>
  <c r="K14" i="15" s="1"/>
  <c r="K281" i="25"/>
  <c r="K18" i="15" s="1"/>
  <c r="K285" i="25"/>
  <c r="K349" i="19" s="1"/>
  <c r="K289" i="25"/>
  <c r="K353" i="19" s="1"/>
  <c r="K293" i="25"/>
  <c r="K120" i="19" s="1"/>
  <c r="K297" i="25"/>
  <c r="K124" i="19" s="1"/>
  <c r="K301" i="25"/>
  <c r="K238" i="19" s="1"/>
  <c r="K305" i="25"/>
  <c r="K242" i="19" s="1"/>
  <c r="K309" i="25"/>
  <c r="K313" i="25"/>
  <c r="K317" i="25"/>
  <c r="K10" i="14" s="1"/>
  <c r="K321" i="25"/>
  <c r="K14" i="14" s="1"/>
  <c r="K325" i="25"/>
  <c r="K33" i="19" s="1"/>
  <c r="K329" i="25"/>
  <c r="K17" i="7" s="1"/>
  <c r="K333" i="25"/>
  <c r="K21" i="7" s="1"/>
  <c r="K337" i="25"/>
  <c r="K195" i="19" s="1"/>
  <c r="K341" i="25"/>
  <c r="K245" i="19" s="1"/>
  <c r="K345" i="25"/>
  <c r="K47" i="16" s="1"/>
  <c r="K349" i="25"/>
  <c r="K51" i="16" s="1"/>
  <c r="K353" i="25"/>
  <c r="K354" i="19" s="1"/>
  <c r="K357" i="25"/>
  <c r="K131" i="19" s="1"/>
  <c r="K361" i="25"/>
  <c r="K37" i="19" s="1"/>
  <c r="K365" i="25"/>
  <c r="K135" i="19" s="1"/>
  <c r="K369" i="25"/>
  <c r="K250" i="19" s="1"/>
  <c r="K373" i="25"/>
  <c r="K139" i="19" s="1"/>
  <c r="K377" i="25"/>
  <c r="K143" i="19" s="1"/>
  <c r="K381" i="25"/>
  <c r="K25" i="7" s="1"/>
  <c r="K385" i="25"/>
  <c r="K145" i="19" s="1"/>
  <c r="K389" i="25"/>
  <c r="K149" i="19" s="1"/>
  <c r="K393" i="25"/>
  <c r="K153" i="19" s="1"/>
  <c r="K397" i="25"/>
  <c r="K157" i="19" s="1"/>
  <c r="K401" i="25"/>
  <c r="K358" i="19" s="1"/>
  <c r="K405" i="25"/>
  <c r="K362" i="19" s="1"/>
  <c r="K409" i="25"/>
  <c r="K366" i="19" s="1"/>
  <c r="K413" i="25"/>
  <c r="K370" i="19" s="1"/>
  <c r="K417" i="25"/>
  <c r="K374" i="19" s="1"/>
  <c r="K421" i="25"/>
  <c r="K378" i="19" s="1"/>
  <c r="K425" i="25"/>
  <c r="K162" i="19" s="1"/>
  <c r="K429" i="25"/>
  <c r="K166" i="19" s="1"/>
  <c r="K433" i="25"/>
  <c r="K254" i="19" s="1"/>
  <c r="K437" i="25"/>
  <c r="K171" i="19" s="1"/>
  <c r="K441" i="25"/>
  <c r="K58" i="16" s="1"/>
  <c r="K445" i="25"/>
  <c r="K257" i="19" s="1"/>
  <c r="K449" i="25"/>
  <c r="K261" i="19" s="1"/>
  <c r="K453" i="25"/>
  <c r="K173" i="19" s="1"/>
  <c r="K457" i="25"/>
  <c r="K177" i="19" s="1"/>
  <c r="K461" i="25"/>
  <c r="K181" i="19" s="1"/>
  <c r="K465" i="25"/>
  <c r="K185" i="19" s="1"/>
  <c r="K469" i="25"/>
  <c r="K189" i="19" s="1"/>
  <c r="K473" i="25"/>
  <c r="K62" i="16" s="1"/>
  <c r="K477" i="25"/>
  <c r="K286" i="19" s="1"/>
  <c r="K481" i="25"/>
  <c r="K305" i="19" s="1"/>
  <c r="K485" i="25"/>
  <c r="K267" i="19" s="1"/>
  <c r="K489" i="25"/>
  <c r="K41" i="19" s="1"/>
  <c r="K493" i="25"/>
  <c r="K19" i="15" s="1"/>
  <c r="K497" i="25"/>
  <c r="K23" i="15" s="1"/>
  <c r="K501" i="25"/>
  <c r="K27" i="15" s="1"/>
  <c r="J5" i="25"/>
  <c r="J12" i="18" s="1"/>
  <c r="J9" i="25"/>
  <c r="J16" i="18" s="1"/>
  <c r="J13" i="25"/>
  <c r="J10" i="17" s="1"/>
  <c r="J17" i="25"/>
  <c r="J14" i="17" s="1"/>
  <c r="J21" i="25"/>
  <c r="J18" i="17" s="1"/>
  <c r="M131" i="25"/>
  <c r="N78" i="19" s="1"/>
  <c r="M368" i="25"/>
  <c r="N249" i="19" s="1"/>
  <c r="M500" i="25"/>
  <c r="N26" i="15" s="1"/>
  <c r="L85" i="25"/>
  <c r="L53" i="19" s="1"/>
  <c r="L141" i="25"/>
  <c r="L84" i="19" s="1"/>
  <c r="L198" i="25"/>
  <c r="L348" i="19" s="1"/>
  <c r="L256" i="25"/>
  <c r="L235" i="19" s="1"/>
  <c r="L312" i="25"/>
  <c r="L352" i="25"/>
  <c r="L54" i="16" s="1"/>
  <c r="L374" i="25"/>
  <c r="L140" i="19" s="1"/>
  <c r="L395" i="25"/>
  <c r="L155" i="19" s="1"/>
  <c r="L416" i="25"/>
  <c r="L373" i="19" s="1"/>
  <c r="L438" i="25"/>
  <c r="L55" i="16" s="1"/>
  <c r="L454" i="25"/>
  <c r="L174" i="19" s="1"/>
  <c r="L462" i="25"/>
  <c r="L182" i="19" s="1"/>
  <c r="L470" i="25"/>
  <c r="L190" i="19" s="1"/>
  <c r="L478" i="25"/>
  <c r="L302" i="19" s="1"/>
  <c r="L486" i="25"/>
  <c r="L268" i="19" s="1"/>
  <c r="L494" i="25"/>
  <c r="L20" i="15" s="1"/>
  <c r="L502" i="25"/>
  <c r="L28" i="15" s="1"/>
  <c r="K10" i="25"/>
  <c r="K17" i="18" s="1"/>
  <c r="K18" i="25"/>
  <c r="K15" i="17" s="1"/>
  <c r="K26" i="25"/>
  <c r="K274" i="19" s="1"/>
  <c r="K34" i="25"/>
  <c r="K313" i="19" s="1"/>
  <c r="K42" i="25"/>
  <c r="K24" i="18" s="1"/>
  <c r="K50" i="25"/>
  <c r="K32" i="18" s="1"/>
  <c r="K58" i="25"/>
  <c r="K40" i="18" s="1"/>
  <c r="K66" i="25"/>
  <c r="K289" i="19" s="1"/>
  <c r="K74" i="25"/>
  <c r="K297" i="19" s="1"/>
  <c r="K82" i="25"/>
  <c r="K50" i="19" s="1"/>
  <c r="K90" i="25"/>
  <c r="K58" i="19" s="1"/>
  <c r="K98" i="25"/>
  <c r="K317" i="19" s="1"/>
  <c r="K106" i="25"/>
  <c r="K325" i="19" s="1"/>
  <c r="K114" i="25"/>
  <c r="K33" i="7" s="1"/>
  <c r="K122" i="25"/>
  <c r="K200" i="19" s="1"/>
  <c r="K130" i="25"/>
  <c r="K77" i="19" s="1"/>
  <c r="K138" i="25"/>
  <c r="K204" i="19" s="1"/>
  <c r="K146" i="25"/>
  <c r="K86" i="19" s="1"/>
  <c r="K154" i="25"/>
  <c r="K14" i="16" s="1"/>
  <c r="K162" i="25"/>
  <c r="K339" i="19" s="1"/>
  <c r="K170" i="25"/>
  <c r="K18" i="16" s="1"/>
  <c r="K178" i="25"/>
  <c r="K26" i="16" s="1"/>
  <c r="K186" i="25"/>
  <c r="K34" i="16" s="1"/>
  <c r="K194" i="25"/>
  <c r="K42" i="16" s="1"/>
  <c r="K202" i="25"/>
  <c r="K205" i="19" s="1"/>
  <c r="K210" i="25"/>
  <c r="K213" i="19" s="1"/>
  <c r="K218" i="25"/>
  <c r="K216" i="19" s="1"/>
  <c r="K226" i="25"/>
  <c r="K25" i="19" s="1"/>
  <c r="K234" i="25"/>
  <c r="K98" i="19" s="1"/>
  <c r="K242" i="25"/>
  <c r="K225" i="19" s="1"/>
  <c r="K250" i="25"/>
  <c r="K229" i="19" s="1"/>
  <c r="K258" i="25"/>
  <c r="K237" i="19" s="1"/>
  <c r="K266" i="25"/>
  <c r="K110" i="19" s="1"/>
  <c r="K274" i="25"/>
  <c r="K11" i="15" s="1"/>
  <c r="K282" i="25"/>
  <c r="K280" i="19" s="1"/>
  <c r="K290" i="25"/>
  <c r="K117" i="19" s="1"/>
  <c r="K298" i="25"/>
  <c r="K125" i="19" s="1"/>
  <c r="K306" i="25"/>
  <c r="K243" i="19" s="1"/>
  <c r="K314" i="25"/>
  <c r="K322" i="25"/>
  <c r="K30" i="19" s="1"/>
  <c r="K330" i="25"/>
  <c r="K18" i="7" s="1"/>
  <c r="K338" i="25"/>
  <c r="K9" i="7" s="1"/>
  <c r="K346" i="25"/>
  <c r="K48" i="16" s="1"/>
  <c r="K354" i="25"/>
  <c r="K355" i="19" s="1"/>
  <c r="K362" i="25"/>
  <c r="K38" i="19" s="1"/>
  <c r="K370" i="25"/>
  <c r="K251" i="19" s="1"/>
  <c r="K378" i="25"/>
  <c r="K144" i="19" s="1"/>
  <c r="K386" i="25"/>
  <c r="K146" i="19" s="1"/>
  <c r="K394" i="25"/>
  <c r="K154" i="19" s="1"/>
  <c r="K402" i="25"/>
  <c r="K359" i="19" s="1"/>
  <c r="K410" i="25"/>
  <c r="K367" i="19" s="1"/>
  <c r="K418" i="25"/>
  <c r="K375" i="19" s="1"/>
  <c r="K426" i="25"/>
  <c r="K163" i="19" s="1"/>
  <c r="K434" i="25"/>
  <c r="K168" i="19" s="1"/>
  <c r="K442" i="25"/>
  <c r="K59" i="16" s="1"/>
  <c r="K450" i="25"/>
  <c r="K262" i="19" s="1"/>
  <c r="K458" i="25"/>
  <c r="K178" i="19" s="1"/>
  <c r="K466" i="25"/>
  <c r="K186" i="19" s="1"/>
  <c r="K474" i="25"/>
  <c r="K283" i="19" s="1"/>
  <c r="K482" i="25"/>
  <c r="K264" i="19" s="1"/>
  <c r="K490" i="25"/>
  <c r="K42" i="19" s="1"/>
  <c r="K498" i="25"/>
  <c r="K24" i="15" s="1"/>
  <c r="J6" i="25"/>
  <c r="J13" i="18" s="1"/>
  <c r="J14" i="25"/>
  <c r="J11" i="17" s="1"/>
  <c r="J22" i="25"/>
  <c r="J19" i="17" s="1"/>
  <c r="J27" i="25"/>
  <c r="J275" i="19" s="1"/>
  <c r="J31" i="25"/>
  <c r="J310" i="19" s="1"/>
  <c r="J35" i="25"/>
  <c r="J277" i="19" s="1"/>
  <c r="J39" i="25"/>
  <c r="J21" i="18" s="1"/>
  <c r="J43" i="25"/>
  <c r="J25" i="18" s="1"/>
  <c r="J47" i="25"/>
  <c r="J29" i="18" s="1"/>
  <c r="J51" i="25"/>
  <c r="J33" i="18" s="1"/>
  <c r="J55" i="25"/>
  <c r="J37" i="18" s="1"/>
  <c r="J59" i="25"/>
  <c r="J41" i="18" s="1"/>
  <c r="J63" i="25"/>
  <c r="J13" i="19" s="1"/>
  <c r="J67" i="25"/>
  <c r="J290" i="19" s="1"/>
  <c r="J71" i="25"/>
  <c r="J294" i="19" s="1"/>
  <c r="J75" i="25"/>
  <c r="J298" i="19" s="1"/>
  <c r="J79" i="25"/>
  <c r="J47" i="19" s="1"/>
  <c r="J83" i="25"/>
  <c r="J51" i="19" s="1"/>
  <c r="J87" i="25"/>
  <c r="J55" i="19" s="1"/>
  <c r="J91" i="25"/>
  <c r="J59" i="19" s="1"/>
  <c r="J95" i="25"/>
  <c r="J63" i="19" s="1"/>
  <c r="J99" i="25"/>
  <c r="J318" i="19" s="1"/>
  <c r="J103" i="25"/>
  <c r="J322" i="19" s="1"/>
  <c r="J107" i="25"/>
  <c r="J326" i="19" s="1"/>
  <c r="J111" i="25"/>
  <c r="J330" i="19" s="1"/>
  <c r="J115" i="25"/>
  <c r="J65" i="19" s="1"/>
  <c r="J119" i="25"/>
  <c r="J69" i="19" s="1"/>
  <c r="J123" i="25"/>
  <c r="J70" i="19" s="1"/>
  <c r="J127" i="25"/>
  <c r="J74" i="19" s="1"/>
  <c r="J131" i="25"/>
  <c r="J78" i="19" s="1"/>
  <c r="J135" i="25"/>
  <c r="J201" i="19" s="1"/>
  <c r="J139" i="25"/>
  <c r="J82" i="19" s="1"/>
  <c r="J143" i="25"/>
  <c r="J17" i="19" s="1"/>
  <c r="J147" i="25"/>
  <c r="J87" i="19" s="1"/>
  <c r="J151" i="25"/>
  <c r="J11" i="16" s="1"/>
  <c r="J155" i="25"/>
  <c r="J15" i="16" s="1"/>
  <c r="J159" i="25"/>
  <c r="J336" i="19" s="1"/>
  <c r="J163" i="25"/>
  <c r="J340" i="19" s="1"/>
  <c r="J167" i="25"/>
  <c r="J344" i="19" s="1"/>
  <c r="J171" i="25"/>
  <c r="J19" i="16" s="1"/>
  <c r="J175" i="25"/>
  <c r="J23" i="16" s="1"/>
  <c r="J179" i="25"/>
  <c r="J27" i="16" s="1"/>
  <c r="J183" i="25"/>
  <c r="J31" i="16" s="1"/>
  <c r="J187" i="25"/>
  <c r="J35" i="16" s="1"/>
  <c r="J191" i="25"/>
  <c r="J39" i="16" s="1"/>
  <c r="J195" i="25"/>
  <c r="J345" i="19" s="1"/>
  <c r="J199" i="25"/>
  <c r="J43" i="16" s="1"/>
  <c r="J203" i="25"/>
  <c r="J206" i="19" s="1"/>
  <c r="J207" i="25"/>
  <c r="J210" i="19" s="1"/>
  <c r="J211" i="25"/>
  <c r="J90" i="19" s="1"/>
  <c r="J215" i="25"/>
  <c r="J94" i="19" s="1"/>
  <c r="J219" i="25"/>
  <c r="J217" i="19" s="1"/>
  <c r="J223" i="25"/>
  <c r="J22" i="19" s="1"/>
  <c r="J227" i="25"/>
  <c r="J26" i="19" s="1"/>
  <c r="J231" i="25"/>
  <c r="J95" i="19" s="1"/>
  <c r="J235" i="25"/>
  <c r="J218" i="19" s="1"/>
  <c r="J239" i="25"/>
  <c r="J222" i="19" s="1"/>
  <c r="J243" i="25"/>
  <c r="J226" i="19" s="1"/>
  <c r="J247" i="25"/>
  <c r="J102" i="19" s="1"/>
  <c r="J251" i="25"/>
  <c r="J230" i="19" s="1"/>
  <c r="J255" i="25"/>
  <c r="J234" i="19" s="1"/>
  <c r="J259" i="25"/>
  <c r="J103" i="19" s="1"/>
  <c r="J263" i="25"/>
  <c r="J107" i="19" s="1"/>
  <c r="J267" i="25"/>
  <c r="J111" i="19" s="1"/>
  <c r="J271" i="25"/>
  <c r="J115" i="19" s="1"/>
  <c r="J275" i="25"/>
  <c r="J12" i="15" s="1"/>
  <c r="J279" i="25"/>
  <c r="J16" i="15" s="1"/>
  <c r="J283" i="25"/>
  <c r="J281" i="19" s="1"/>
  <c r="J287" i="25"/>
  <c r="J351" i="19" s="1"/>
  <c r="J291" i="25"/>
  <c r="J118" i="19" s="1"/>
  <c r="J295" i="25"/>
  <c r="J122" i="19" s="1"/>
  <c r="J299" i="25"/>
  <c r="J126" i="19" s="1"/>
  <c r="J303" i="25"/>
  <c r="J240" i="19" s="1"/>
  <c r="J307" i="25"/>
  <c r="J244" i="19" s="1"/>
  <c r="J311" i="25"/>
  <c r="J315" i="25"/>
  <c r="J128" i="19" s="1"/>
  <c r="J319" i="25"/>
  <c r="J12" i="14" s="1"/>
  <c r="J323" i="25"/>
  <c r="J31" i="19" s="1"/>
  <c r="J327" i="25"/>
  <c r="J15" i="7" s="1"/>
  <c r="J331" i="25"/>
  <c r="J19" i="7" s="1"/>
  <c r="J335" i="25"/>
  <c r="J193" i="19" s="1"/>
  <c r="J339" i="25"/>
  <c r="J10" i="7" s="1"/>
  <c r="J343" i="25"/>
  <c r="J247" i="19" s="1"/>
  <c r="J347" i="25"/>
  <c r="J49" i="16" s="1"/>
  <c r="J351" i="25"/>
  <c r="J53" i="16" s="1"/>
  <c r="J355" i="25"/>
  <c r="J356" i="19" s="1"/>
  <c r="J359" i="25"/>
  <c r="J35" i="19" s="1"/>
  <c r="J363" i="25"/>
  <c r="J133" i="19" s="1"/>
  <c r="J367" i="25"/>
  <c r="J248" i="19" s="1"/>
  <c r="J371" i="25"/>
  <c r="J137" i="19" s="1"/>
  <c r="J375" i="25"/>
  <c r="J141" i="19" s="1"/>
  <c r="J379" i="25"/>
  <c r="J23" i="7" s="1"/>
  <c r="J383" i="25"/>
  <c r="J27" i="7" s="1"/>
  <c r="J387" i="25"/>
  <c r="J147" i="19" s="1"/>
  <c r="J391" i="25"/>
  <c r="J151" i="19" s="1"/>
  <c r="J395" i="25"/>
  <c r="J155" i="19" s="1"/>
  <c r="J399" i="25"/>
  <c r="J159" i="19" s="1"/>
  <c r="J403" i="25"/>
  <c r="J360" i="19" s="1"/>
  <c r="J407" i="25"/>
  <c r="J364" i="19" s="1"/>
  <c r="J411" i="25"/>
  <c r="J368" i="19" s="1"/>
  <c r="J415" i="25"/>
  <c r="J372" i="19" s="1"/>
  <c r="J419" i="25"/>
  <c r="J376" i="19" s="1"/>
  <c r="J423" i="25"/>
  <c r="J160" i="19" s="1"/>
  <c r="J427" i="25"/>
  <c r="J164" i="19" s="1"/>
  <c r="J431" i="25"/>
  <c r="J252" i="19" s="1"/>
  <c r="J435" i="25"/>
  <c r="J169" i="19" s="1"/>
  <c r="J439" i="25"/>
  <c r="J56" i="16" s="1"/>
  <c r="J443" i="25"/>
  <c r="J255" i="19" s="1"/>
  <c r="J447" i="25"/>
  <c r="J259" i="19" s="1"/>
  <c r="J451" i="25"/>
  <c r="J263" i="19" s="1"/>
  <c r="J455" i="25"/>
  <c r="J175" i="19" s="1"/>
  <c r="J459" i="25"/>
  <c r="J179" i="19" s="1"/>
  <c r="J463" i="25"/>
  <c r="J183" i="19" s="1"/>
  <c r="J467" i="25"/>
  <c r="J187" i="19" s="1"/>
  <c r="J471" i="25"/>
  <c r="J60" i="16" s="1"/>
  <c r="J475" i="25"/>
  <c r="J284" i="19" s="1"/>
  <c r="J479" i="25"/>
  <c r="J303" i="19" s="1"/>
  <c r="J483" i="25"/>
  <c r="J265" i="19" s="1"/>
  <c r="J487" i="25"/>
  <c r="J39" i="19" s="1"/>
  <c r="J491" i="25"/>
  <c r="J43" i="19" s="1"/>
  <c r="J495" i="25"/>
  <c r="J21" i="15" s="1"/>
  <c r="J499" i="25"/>
  <c r="J25" i="15" s="1"/>
  <c r="J3" i="25"/>
  <c r="J10" i="18" s="1"/>
  <c r="I7" i="25"/>
  <c r="I14" i="18" s="1"/>
  <c r="I11" i="25"/>
  <c r="I18" i="18" s="1"/>
  <c r="I15" i="25"/>
  <c r="I12" i="17" s="1"/>
  <c r="I19" i="25"/>
  <c r="I16" i="17" s="1"/>
  <c r="I23" i="25"/>
  <c r="I271" i="19" s="1"/>
  <c r="I27" i="25"/>
  <c r="I275" i="19" s="1"/>
  <c r="I31" i="25"/>
  <c r="I310" i="19" s="1"/>
  <c r="I35" i="25"/>
  <c r="I277" i="19" s="1"/>
  <c r="I39" i="25"/>
  <c r="I21" i="18" s="1"/>
  <c r="I43" i="25"/>
  <c r="I25" i="18" s="1"/>
  <c r="I47" i="25"/>
  <c r="I29" i="18" s="1"/>
  <c r="I51" i="25"/>
  <c r="I33" i="18" s="1"/>
  <c r="I55" i="25"/>
  <c r="I37" i="18" s="1"/>
  <c r="I59" i="25"/>
  <c r="I41" i="18" s="1"/>
  <c r="I63" i="25"/>
  <c r="I13" i="19" s="1"/>
  <c r="I67" i="25"/>
  <c r="I290" i="19" s="1"/>
  <c r="I71" i="25"/>
  <c r="I294" i="19" s="1"/>
  <c r="I75" i="25"/>
  <c r="I298" i="19" s="1"/>
  <c r="I79" i="25"/>
  <c r="I47" i="19" s="1"/>
  <c r="I83" i="25"/>
  <c r="I51" i="19" s="1"/>
  <c r="I87" i="25"/>
  <c r="I55" i="19" s="1"/>
  <c r="I91" i="25"/>
  <c r="I59" i="19" s="1"/>
  <c r="I95" i="25"/>
  <c r="I63" i="19" s="1"/>
  <c r="I99" i="25"/>
  <c r="I318" i="19" s="1"/>
  <c r="I103" i="25"/>
  <c r="I322" i="19" s="1"/>
  <c r="I107" i="25"/>
  <c r="I326" i="19" s="1"/>
  <c r="I111" i="25"/>
  <c r="I330" i="19" s="1"/>
  <c r="I115" i="25"/>
  <c r="I65" i="19" s="1"/>
  <c r="I119" i="25"/>
  <c r="I69" i="19" s="1"/>
  <c r="I123" i="25"/>
  <c r="I70" i="19" s="1"/>
  <c r="I127" i="25"/>
  <c r="I74" i="19" s="1"/>
  <c r="I131" i="25"/>
  <c r="I78" i="19" s="1"/>
  <c r="I135" i="25"/>
  <c r="I201" i="19" s="1"/>
  <c r="I139" i="25"/>
  <c r="I82" i="19" s="1"/>
  <c r="I143" i="25"/>
  <c r="I17" i="19" s="1"/>
  <c r="I147" i="25"/>
  <c r="I87" i="19" s="1"/>
  <c r="I151" i="25"/>
  <c r="I11" i="16" s="1"/>
  <c r="I155" i="25"/>
  <c r="I15" i="16" s="1"/>
  <c r="I159" i="25"/>
  <c r="I336" i="19" s="1"/>
  <c r="I163" i="25"/>
  <c r="I340" i="19" s="1"/>
  <c r="I167" i="25"/>
  <c r="I344" i="19" s="1"/>
  <c r="I171" i="25"/>
  <c r="I19" i="16" s="1"/>
  <c r="I175" i="25"/>
  <c r="I23" i="16" s="1"/>
  <c r="I179" i="25"/>
  <c r="I27" i="16" s="1"/>
  <c r="I183" i="25"/>
  <c r="I31" i="16" s="1"/>
  <c r="I187" i="25"/>
  <c r="I35" i="16" s="1"/>
  <c r="I191" i="25"/>
  <c r="I39" i="16" s="1"/>
  <c r="I195" i="25"/>
  <c r="I345" i="19" s="1"/>
  <c r="I199" i="25"/>
  <c r="I43" i="16" s="1"/>
  <c r="I203" i="25"/>
  <c r="I206" i="19" s="1"/>
  <c r="I207" i="25"/>
  <c r="I210" i="19" s="1"/>
  <c r="I211" i="25"/>
  <c r="I90" i="19" s="1"/>
  <c r="I215" i="25"/>
  <c r="I94" i="19" s="1"/>
  <c r="I219" i="25"/>
  <c r="I217" i="19" s="1"/>
  <c r="I223" i="25"/>
  <c r="I22" i="19" s="1"/>
  <c r="I227" i="25"/>
  <c r="I26" i="19" s="1"/>
  <c r="I231" i="25"/>
  <c r="I95" i="19" s="1"/>
  <c r="I235" i="25"/>
  <c r="I218" i="19" s="1"/>
  <c r="I239" i="25"/>
  <c r="I222" i="19" s="1"/>
  <c r="I243" i="25"/>
  <c r="I226" i="19" s="1"/>
  <c r="I247" i="25"/>
  <c r="I102" i="19" s="1"/>
  <c r="I251" i="25"/>
  <c r="I230" i="19" s="1"/>
  <c r="I255" i="25"/>
  <c r="I234" i="19" s="1"/>
  <c r="I259" i="25"/>
  <c r="I103" i="19" s="1"/>
  <c r="I263" i="25"/>
  <c r="I107" i="19" s="1"/>
  <c r="I267" i="25"/>
  <c r="I111" i="19" s="1"/>
  <c r="I271" i="25"/>
  <c r="I115" i="19" s="1"/>
  <c r="I275" i="25"/>
  <c r="I12" i="15" s="1"/>
  <c r="I279" i="25"/>
  <c r="I16" i="15" s="1"/>
  <c r="I283" i="25"/>
  <c r="I281" i="19" s="1"/>
  <c r="I287" i="25"/>
  <c r="I351" i="19" s="1"/>
  <c r="I291" i="25"/>
  <c r="I118" i="19" s="1"/>
  <c r="I295" i="25"/>
  <c r="I122" i="19" s="1"/>
  <c r="I299" i="25"/>
  <c r="I126" i="19" s="1"/>
  <c r="I303" i="25"/>
  <c r="I240" i="19" s="1"/>
  <c r="I307" i="25"/>
  <c r="I244" i="19" s="1"/>
  <c r="I311" i="25"/>
  <c r="I315" i="25"/>
  <c r="I128" i="19" s="1"/>
  <c r="I319" i="25"/>
  <c r="I12" i="14" s="1"/>
  <c r="I323" i="25"/>
  <c r="I31" i="19" s="1"/>
  <c r="I327" i="25"/>
  <c r="I15" i="7" s="1"/>
  <c r="I331" i="25"/>
  <c r="I19" i="7" s="1"/>
  <c r="I335" i="25"/>
  <c r="I193" i="19" s="1"/>
  <c r="I339" i="25"/>
  <c r="I10" i="7" s="1"/>
  <c r="I343" i="25"/>
  <c r="I247" i="19" s="1"/>
  <c r="I347" i="25"/>
  <c r="I49" i="16" s="1"/>
  <c r="I351" i="25"/>
  <c r="I53" i="16" s="1"/>
  <c r="I355" i="25"/>
  <c r="I356" i="19" s="1"/>
  <c r="I359" i="25"/>
  <c r="I35" i="19" s="1"/>
  <c r="I363" i="25"/>
  <c r="I133" i="19" s="1"/>
  <c r="I367" i="25"/>
  <c r="I248" i="19" s="1"/>
  <c r="I371" i="25"/>
  <c r="I137" i="19" s="1"/>
  <c r="I375" i="25"/>
  <c r="I141" i="19" s="1"/>
  <c r="I379" i="25"/>
  <c r="I23" i="7" s="1"/>
  <c r="I383" i="25"/>
  <c r="I27" i="7" s="1"/>
  <c r="I387" i="25"/>
  <c r="I147" i="19" s="1"/>
  <c r="I391" i="25"/>
  <c r="I151" i="19" s="1"/>
  <c r="I395" i="25"/>
  <c r="I155" i="19" s="1"/>
  <c r="I399" i="25"/>
  <c r="I159" i="19" s="1"/>
  <c r="I403" i="25"/>
  <c r="I360" i="19" s="1"/>
  <c r="I407" i="25"/>
  <c r="I364" i="19" s="1"/>
  <c r="I411" i="25"/>
  <c r="I368" i="19" s="1"/>
  <c r="I415" i="25"/>
  <c r="I372" i="19" s="1"/>
  <c r="I419" i="25"/>
  <c r="I376" i="19" s="1"/>
  <c r="I423" i="25"/>
  <c r="I160" i="19" s="1"/>
  <c r="I427" i="25"/>
  <c r="I164" i="19" s="1"/>
  <c r="I431" i="25"/>
  <c r="I252" i="19" s="1"/>
  <c r="I435" i="25"/>
  <c r="I169" i="19" s="1"/>
  <c r="I439" i="25"/>
  <c r="I56" i="16" s="1"/>
  <c r="I443" i="25"/>
  <c r="I255" i="19" s="1"/>
  <c r="I447" i="25"/>
  <c r="I259" i="19" s="1"/>
  <c r="I451" i="25"/>
  <c r="I263" i="19" s="1"/>
  <c r="I455" i="25"/>
  <c r="I175" i="19" s="1"/>
  <c r="I459" i="25"/>
  <c r="I179" i="19" s="1"/>
  <c r="I463" i="25"/>
  <c r="I183" i="19" s="1"/>
  <c r="I467" i="25"/>
  <c r="I187" i="19" s="1"/>
  <c r="I471" i="25"/>
  <c r="I60" i="16" s="1"/>
  <c r="I475" i="25"/>
  <c r="I284" i="19" s="1"/>
  <c r="I479" i="25"/>
  <c r="I303" i="19" s="1"/>
  <c r="I483" i="25"/>
  <c r="I265" i="19" s="1"/>
  <c r="I487" i="25"/>
  <c r="I39" i="19" s="1"/>
  <c r="I491" i="25"/>
  <c r="I43" i="19" s="1"/>
  <c r="I495" i="25"/>
  <c r="I21" i="15" s="1"/>
  <c r="I499" i="25"/>
  <c r="I25" i="15" s="1"/>
  <c r="I3" i="25"/>
  <c r="I10" i="18" s="1"/>
  <c r="H6" i="25"/>
  <c r="H13" i="18" s="1"/>
  <c r="H10" i="25"/>
  <c r="H17" i="18" s="1"/>
  <c r="H14" i="25"/>
  <c r="H11" i="17" s="1"/>
  <c r="H18" i="25"/>
  <c r="H15" i="17" s="1"/>
  <c r="H22" i="25"/>
  <c r="H19" i="17" s="1"/>
  <c r="H26" i="25"/>
  <c r="H274" i="19" s="1"/>
  <c r="H30" i="25"/>
  <c r="H309" i="19" s="1"/>
  <c r="H34" i="25"/>
  <c r="H313" i="19" s="1"/>
  <c r="H38" i="25"/>
  <c r="H20" i="18" s="1"/>
  <c r="H42" i="25"/>
  <c r="H24" i="18" s="1"/>
  <c r="H46" i="25"/>
  <c r="H28" i="18" s="1"/>
  <c r="M174" i="25"/>
  <c r="N22" i="16" s="1"/>
  <c r="M389" i="25"/>
  <c r="N149" i="19" s="1"/>
  <c r="L10" i="25"/>
  <c r="L17" i="18" s="1"/>
  <c r="L92" i="25"/>
  <c r="L60" i="19" s="1"/>
  <c r="L149" i="25"/>
  <c r="L89" i="19" s="1"/>
  <c r="L205" i="25"/>
  <c r="L208" i="19" s="1"/>
  <c r="L262" i="25"/>
  <c r="L106" i="19" s="1"/>
  <c r="L318" i="25"/>
  <c r="L11" i="14" s="1"/>
  <c r="L355" i="25"/>
  <c r="L356" i="19" s="1"/>
  <c r="L376" i="25"/>
  <c r="L142" i="19" s="1"/>
  <c r="L398" i="25"/>
  <c r="L158" i="19" s="1"/>
  <c r="L419" i="25"/>
  <c r="L376" i="19" s="1"/>
  <c r="L440" i="25"/>
  <c r="L57" i="16" s="1"/>
  <c r="L455" i="25"/>
  <c r="L175" i="19" s="1"/>
  <c r="L463" i="25"/>
  <c r="L183" i="19" s="1"/>
  <c r="L471" i="25"/>
  <c r="L60" i="16" s="1"/>
  <c r="L479" i="25"/>
  <c r="L303" i="19" s="1"/>
  <c r="L487" i="25"/>
  <c r="L39" i="19" s="1"/>
  <c r="L495" i="25"/>
  <c r="L21" i="15" s="1"/>
  <c r="L3" i="25"/>
  <c r="L10" i="18" s="1"/>
  <c r="K11" i="25"/>
  <c r="K18" i="18" s="1"/>
  <c r="K19" i="25"/>
  <c r="K16" i="17" s="1"/>
  <c r="K27" i="25"/>
  <c r="K275" i="19" s="1"/>
  <c r="K35" i="25"/>
  <c r="K277" i="19" s="1"/>
  <c r="K43" i="25"/>
  <c r="K25" i="18" s="1"/>
  <c r="K51" i="25"/>
  <c r="K33" i="18" s="1"/>
  <c r="K59" i="25"/>
  <c r="K41" i="18" s="1"/>
  <c r="K67" i="25"/>
  <c r="K290" i="19" s="1"/>
  <c r="K75" i="25"/>
  <c r="K298" i="19" s="1"/>
  <c r="K83" i="25"/>
  <c r="K51" i="19" s="1"/>
  <c r="K91" i="25"/>
  <c r="K59" i="19" s="1"/>
  <c r="K99" i="25"/>
  <c r="K318" i="19" s="1"/>
  <c r="K107" i="25"/>
  <c r="K326" i="19" s="1"/>
  <c r="K115" i="25"/>
  <c r="K65" i="19" s="1"/>
  <c r="K123" i="25"/>
  <c r="K70" i="19" s="1"/>
  <c r="K131" i="25"/>
  <c r="K78" i="19" s="1"/>
  <c r="K139" i="25"/>
  <c r="K82" i="19" s="1"/>
  <c r="K147" i="25"/>
  <c r="K87" i="19" s="1"/>
  <c r="K155" i="25"/>
  <c r="K15" i="16" s="1"/>
  <c r="K163" i="25"/>
  <c r="K340" i="19" s="1"/>
  <c r="K171" i="25"/>
  <c r="K19" i="16" s="1"/>
  <c r="K179" i="25"/>
  <c r="K27" i="16" s="1"/>
  <c r="K187" i="25"/>
  <c r="K35" i="16" s="1"/>
  <c r="K195" i="25"/>
  <c r="K345" i="19" s="1"/>
  <c r="K203" i="25"/>
  <c r="K206" i="19" s="1"/>
  <c r="K211" i="25"/>
  <c r="K90" i="19" s="1"/>
  <c r="K219" i="25"/>
  <c r="K217" i="19" s="1"/>
  <c r="K227" i="25"/>
  <c r="K26" i="19" s="1"/>
  <c r="K235" i="25"/>
  <c r="K218" i="19" s="1"/>
  <c r="K243" i="25"/>
  <c r="K226" i="19" s="1"/>
  <c r="K251" i="25"/>
  <c r="K230" i="19" s="1"/>
  <c r="K259" i="25"/>
  <c r="K103" i="19" s="1"/>
  <c r="K267" i="25"/>
  <c r="K111" i="19" s="1"/>
  <c r="K275" i="25"/>
  <c r="K12" i="15" s="1"/>
  <c r="K283" i="25"/>
  <c r="K281" i="19" s="1"/>
  <c r="K291" i="25"/>
  <c r="K118" i="19" s="1"/>
  <c r="K299" i="25"/>
  <c r="K126" i="19" s="1"/>
  <c r="K307" i="25"/>
  <c r="K244" i="19" s="1"/>
  <c r="K315" i="25"/>
  <c r="K128" i="19" s="1"/>
  <c r="K323" i="25"/>
  <c r="K31" i="19" s="1"/>
  <c r="K331" i="25"/>
  <c r="K19" i="7" s="1"/>
  <c r="K339" i="25"/>
  <c r="K10" i="7" s="1"/>
  <c r="K347" i="25"/>
  <c r="K49" i="16" s="1"/>
  <c r="K355" i="25"/>
  <c r="K356" i="19" s="1"/>
  <c r="K363" i="25"/>
  <c r="K133" i="19" s="1"/>
  <c r="K371" i="25"/>
  <c r="K137" i="19" s="1"/>
  <c r="K379" i="25"/>
  <c r="K23" i="7" s="1"/>
  <c r="K387" i="25"/>
  <c r="K147" i="19" s="1"/>
  <c r="K395" i="25"/>
  <c r="K155" i="19" s="1"/>
  <c r="K403" i="25"/>
  <c r="K360" i="19" s="1"/>
  <c r="K411" i="25"/>
  <c r="K368" i="19" s="1"/>
  <c r="K419" i="25"/>
  <c r="K376" i="19" s="1"/>
  <c r="K427" i="25"/>
  <c r="K164" i="19" s="1"/>
  <c r="K435" i="25"/>
  <c r="K169" i="19" s="1"/>
  <c r="K443" i="25"/>
  <c r="K255" i="19" s="1"/>
  <c r="K451" i="25"/>
  <c r="K263" i="19" s="1"/>
  <c r="K459" i="25"/>
  <c r="K179" i="19" s="1"/>
  <c r="K467" i="25"/>
  <c r="K187" i="19" s="1"/>
  <c r="K475" i="25"/>
  <c r="K284" i="19" s="1"/>
  <c r="K483" i="25"/>
  <c r="K265" i="19" s="1"/>
  <c r="K491" i="25"/>
  <c r="K43" i="19" s="1"/>
  <c r="K499" i="25"/>
  <c r="K25" i="15" s="1"/>
  <c r="J7" i="25"/>
  <c r="J14" i="18" s="1"/>
  <c r="J15" i="25"/>
  <c r="J12" i="17" s="1"/>
  <c r="J23" i="25"/>
  <c r="J271" i="19" s="1"/>
  <c r="J28" i="25"/>
  <c r="J276" i="19" s="1"/>
  <c r="J32" i="25"/>
  <c r="J311" i="19" s="1"/>
  <c r="J36" i="25"/>
  <c r="J278" i="19" s="1"/>
  <c r="J40" i="25"/>
  <c r="J22" i="18" s="1"/>
  <c r="J44" i="25"/>
  <c r="J26" i="18" s="1"/>
  <c r="J48" i="25"/>
  <c r="J30" i="18" s="1"/>
  <c r="J52" i="25"/>
  <c r="J34" i="18" s="1"/>
  <c r="J56" i="25"/>
  <c r="J38" i="18" s="1"/>
  <c r="J60" i="25"/>
  <c r="J10" i="19" s="1"/>
  <c r="J64" i="25"/>
  <c r="J14" i="19" s="1"/>
  <c r="J68" i="25"/>
  <c r="J291" i="19" s="1"/>
  <c r="J72" i="25"/>
  <c r="J295" i="19" s="1"/>
  <c r="J76" i="25"/>
  <c r="J299" i="19" s="1"/>
  <c r="J80" i="25"/>
  <c r="J48" i="19" s="1"/>
  <c r="J84" i="25"/>
  <c r="J52" i="19" s="1"/>
  <c r="J88" i="25"/>
  <c r="J56" i="19" s="1"/>
  <c r="J92" i="25"/>
  <c r="J60" i="19" s="1"/>
  <c r="J96" i="25"/>
  <c r="J64" i="19" s="1"/>
  <c r="J100" i="25"/>
  <c r="J319" i="19" s="1"/>
  <c r="J104" i="25"/>
  <c r="J323" i="19" s="1"/>
  <c r="J108" i="25"/>
  <c r="J327" i="19" s="1"/>
  <c r="J112" i="25"/>
  <c r="J31" i="7" s="1"/>
  <c r="J116" i="25"/>
  <c r="J66" i="19" s="1"/>
  <c r="J120" i="25"/>
  <c r="J198" i="19" s="1"/>
  <c r="J124" i="25"/>
  <c r="J71" i="19" s="1"/>
  <c r="J128" i="25"/>
  <c r="J75" i="19" s="1"/>
  <c r="J132" i="25"/>
  <c r="J79" i="19" s="1"/>
  <c r="J136" i="25"/>
  <c r="J202" i="19" s="1"/>
  <c r="J140" i="25"/>
  <c r="J83" i="19" s="1"/>
  <c r="J144" i="25"/>
  <c r="J18" i="19" s="1"/>
  <c r="J148" i="25"/>
  <c r="J88" i="19" s="1"/>
  <c r="J152" i="25"/>
  <c r="J12" i="16" s="1"/>
  <c r="J156" i="25"/>
  <c r="J333" i="19" s="1"/>
  <c r="J160" i="25"/>
  <c r="J337" i="19" s="1"/>
  <c r="J164" i="25"/>
  <c r="J341" i="19" s="1"/>
  <c r="J168" i="25"/>
  <c r="J16" i="16" s="1"/>
  <c r="J172" i="25"/>
  <c r="J20" i="16" s="1"/>
  <c r="J176" i="25"/>
  <c r="J24" i="16" s="1"/>
  <c r="J180" i="25"/>
  <c r="J28" i="16" s="1"/>
  <c r="J184" i="25"/>
  <c r="J32" i="16" s="1"/>
  <c r="J188" i="25"/>
  <c r="J36" i="16" s="1"/>
  <c r="J192" i="25"/>
  <c r="J40" i="16" s="1"/>
  <c r="J196" i="25"/>
  <c r="J346" i="19" s="1"/>
  <c r="J200" i="25"/>
  <c r="J44" i="16" s="1"/>
  <c r="J204" i="25"/>
  <c r="J207" i="19" s="1"/>
  <c r="J208" i="25"/>
  <c r="J211" i="19" s="1"/>
  <c r="J212" i="25"/>
  <c r="J91" i="19" s="1"/>
  <c r="J216" i="25"/>
  <c r="J214" i="19" s="1"/>
  <c r="J220" i="25"/>
  <c r="J19" i="19" s="1"/>
  <c r="J224" i="25"/>
  <c r="J23" i="19" s="1"/>
  <c r="J228" i="25"/>
  <c r="J27" i="19" s="1"/>
  <c r="J232" i="25"/>
  <c r="J96" i="19" s="1"/>
  <c r="J236" i="25"/>
  <c r="J219" i="19" s="1"/>
  <c r="J240" i="25"/>
  <c r="J223" i="19" s="1"/>
  <c r="J244" i="25"/>
  <c r="J99" i="19" s="1"/>
  <c r="J248" i="25"/>
  <c r="J227" i="19" s="1"/>
  <c r="J252" i="25"/>
  <c r="J231" i="19" s="1"/>
  <c r="J256" i="25"/>
  <c r="J235" i="19" s="1"/>
  <c r="J260" i="25"/>
  <c r="J104" i="19" s="1"/>
  <c r="J264" i="25"/>
  <c r="J108" i="19" s="1"/>
  <c r="J268" i="25"/>
  <c r="J112" i="19" s="1"/>
  <c r="J272" i="25"/>
  <c r="J116" i="19" s="1"/>
  <c r="J276" i="25"/>
  <c r="J13" i="15" s="1"/>
  <c r="J280" i="25"/>
  <c r="J17" i="15" s="1"/>
  <c r="J284" i="25"/>
  <c r="J282" i="19" s="1"/>
  <c r="J288" i="25"/>
  <c r="J352" i="19" s="1"/>
  <c r="J292" i="25"/>
  <c r="J119" i="19" s="1"/>
  <c r="J296" i="25"/>
  <c r="J123" i="19" s="1"/>
  <c r="J300" i="25"/>
  <c r="J127" i="19" s="1"/>
  <c r="J304" i="25"/>
  <c r="J241" i="19" s="1"/>
  <c r="J308" i="25"/>
  <c r="J312" i="25"/>
  <c r="J316" i="25"/>
  <c r="J129" i="19" s="1"/>
  <c r="J320" i="25"/>
  <c r="J13" i="14" s="1"/>
  <c r="J324" i="25"/>
  <c r="J32" i="19" s="1"/>
  <c r="J328" i="25"/>
  <c r="J16" i="7" s="1"/>
  <c r="J332" i="25"/>
  <c r="J20" i="7" s="1"/>
  <c r="J336" i="25"/>
  <c r="J194" i="19" s="1"/>
  <c r="J340" i="25"/>
  <c r="J11" i="7" s="1"/>
  <c r="J344" i="25"/>
  <c r="J46" i="16" s="1"/>
  <c r="J348" i="25"/>
  <c r="J50" i="16" s="1"/>
  <c r="J352" i="25"/>
  <c r="J54" i="16" s="1"/>
  <c r="J356" i="25"/>
  <c r="J130" i="19" s="1"/>
  <c r="J360" i="25"/>
  <c r="J36" i="19" s="1"/>
  <c r="J364" i="25"/>
  <c r="J134" i="19" s="1"/>
  <c r="J368" i="25"/>
  <c r="J249" i="19" s="1"/>
  <c r="J372" i="25"/>
  <c r="J138" i="19" s="1"/>
  <c r="J376" i="25"/>
  <c r="J142" i="19" s="1"/>
  <c r="J380" i="25"/>
  <c r="J24" i="7" s="1"/>
  <c r="J384" i="25"/>
  <c r="J28" i="7" s="1"/>
  <c r="J388" i="25"/>
  <c r="J148" i="19" s="1"/>
  <c r="J392" i="25"/>
  <c r="J152" i="19" s="1"/>
  <c r="J396" i="25"/>
  <c r="J156" i="19" s="1"/>
  <c r="J400" i="25"/>
  <c r="J357" i="19" s="1"/>
  <c r="J404" i="25"/>
  <c r="J361" i="19" s="1"/>
  <c r="J408" i="25"/>
  <c r="J365" i="19" s="1"/>
  <c r="J412" i="25"/>
  <c r="J369" i="19" s="1"/>
  <c r="J416" i="25"/>
  <c r="J373" i="19" s="1"/>
  <c r="J420" i="25"/>
  <c r="J377" i="19" s="1"/>
  <c r="J424" i="25"/>
  <c r="J161" i="19" s="1"/>
  <c r="J428" i="25"/>
  <c r="J165" i="19" s="1"/>
  <c r="J432" i="25"/>
  <c r="J253" i="19" s="1"/>
  <c r="J436" i="25"/>
  <c r="J170" i="19" s="1"/>
  <c r="J440" i="25"/>
  <c r="J57" i="16" s="1"/>
  <c r="J444" i="25"/>
  <c r="J256" i="19" s="1"/>
  <c r="J448" i="25"/>
  <c r="J260" i="19" s="1"/>
  <c r="J452" i="25"/>
  <c r="J172" i="19" s="1"/>
  <c r="J456" i="25"/>
  <c r="J176" i="19" s="1"/>
  <c r="J460" i="25"/>
  <c r="J180" i="19" s="1"/>
  <c r="J464" i="25"/>
  <c r="J184" i="19" s="1"/>
  <c r="J468" i="25"/>
  <c r="J188" i="19" s="1"/>
  <c r="J472" i="25"/>
  <c r="J61" i="16" s="1"/>
  <c r="J476" i="25"/>
  <c r="J285" i="19" s="1"/>
  <c r="J480" i="25"/>
  <c r="J304" i="19" s="1"/>
  <c r="J484" i="25"/>
  <c r="J266" i="19" s="1"/>
  <c r="J488" i="25"/>
  <c r="J40" i="19" s="1"/>
  <c r="J496" i="25"/>
  <c r="J22" i="15" s="1"/>
  <c r="J500" i="25"/>
  <c r="J26" i="15" s="1"/>
  <c r="I4" i="25"/>
  <c r="I11" i="18" s="1"/>
  <c r="I8" i="25"/>
  <c r="I15" i="18" s="1"/>
  <c r="I12" i="25"/>
  <c r="I19" i="18" s="1"/>
  <c r="I16" i="25"/>
  <c r="I13" i="17" s="1"/>
  <c r="I20" i="25"/>
  <c r="I17" i="17" s="1"/>
  <c r="I24" i="25"/>
  <c r="I272" i="19" s="1"/>
  <c r="I28" i="25"/>
  <c r="I276" i="19" s="1"/>
  <c r="I32" i="25"/>
  <c r="I311" i="19" s="1"/>
  <c r="I36" i="25"/>
  <c r="I278" i="19" s="1"/>
  <c r="I40" i="25"/>
  <c r="I22" i="18" s="1"/>
  <c r="I44" i="25"/>
  <c r="I26" i="18" s="1"/>
  <c r="I48" i="25"/>
  <c r="I30" i="18" s="1"/>
  <c r="I52" i="25"/>
  <c r="I34" i="18" s="1"/>
  <c r="I56" i="25"/>
  <c r="I38" i="18" s="1"/>
  <c r="I60" i="25"/>
  <c r="I10" i="19" s="1"/>
  <c r="I64" i="25"/>
  <c r="I14" i="19" s="1"/>
  <c r="I68" i="25"/>
  <c r="I291" i="19" s="1"/>
  <c r="I72" i="25"/>
  <c r="I295" i="19" s="1"/>
  <c r="I76" i="25"/>
  <c r="I299" i="19" s="1"/>
  <c r="I80" i="25"/>
  <c r="I48" i="19" s="1"/>
  <c r="I84" i="25"/>
  <c r="I52" i="19" s="1"/>
  <c r="I88" i="25"/>
  <c r="I56" i="19" s="1"/>
  <c r="I92" i="25"/>
  <c r="I60" i="19" s="1"/>
  <c r="I96" i="25"/>
  <c r="I64" i="19" s="1"/>
  <c r="I100" i="25"/>
  <c r="I319" i="19" s="1"/>
  <c r="I104" i="25"/>
  <c r="I323" i="19" s="1"/>
  <c r="I108" i="25"/>
  <c r="I327" i="19" s="1"/>
  <c r="I112" i="25"/>
  <c r="I31" i="7" s="1"/>
  <c r="I116" i="25"/>
  <c r="I66" i="19" s="1"/>
  <c r="I120" i="25"/>
  <c r="I198" i="19" s="1"/>
  <c r="I124" i="25"/>
  <c r="I71" i="19" s="1"/>
  <c r="I128" i="25"/>
  <c r="I75" i="19" s="1"/>
  <c r="I132" i="25"/>
  <c r="I79" i="19" s="1"/>
  <c r="I136" i="25"/>
  <c r="I202" i="19" s="1"/>
  <c r="I140" i="25"/>
  <c r="I83" i="19" s="1"/>
  <c r="I144" i="25"/>
  <c r="I18" i="19" s="1"/>
  <c r="I148" i="25"/>
  <c r="I88" i="19" s="1"/>
  <c r="I152" i="25"/>
  <c r="I12" i="16" s="1"/>
  <c r="I156" i="25"/>
  <c r="I333" i="19" s="1"/>
  <c r="I160" i="25"/>
  <c r="I337" i="19" s="1"/>
  <c r="I164" i="25"/>
  <c r="I341" i="19" s="1"/>
  <c r="I168" i="25"/>
  <c r="I16" i="16" s="1"/>
  <c r="I172" i="25"/>
  <c r="I20" i="16" s="1"/>
  <c r="I176" i="25"/>
  <c r="I24" i="16" s="1"/>
  <c r="I180" i="25"/>
  <c r="I28" i="16" s="1"/>
  <c r="I184" i="25"/>
  <c r="I32" i="16" s="1"/>
  <c r="I188" i="25"/>
  <c r="I36" i="16" s="1"/>
  <c r="I192" i="25"/>
  <c r="I40" i="16" s="1"/>
  <c r="I196" i="25"/>
  <c r="I346" i="19" s="1"/>
  <c r="I200" i="25"/>
  <c r="I44" i="16" s="1"/>
  <c r="I204" i="25"/>
  <c r="I207" i="19" s="1"/>
  <c r="I208" i="25"/>
  <c r="I211" i="19" s="1"/>
  <c r="I212" i="25"/>
  <c r="I91" i="19" s="1"/>
  <c r="I216" i="25"/>
  <c r="I214" i="19" s="1"/>
  <c r="I220" i="25"/>
  <c r="I19" i="19" s="1"/>
  <c r="I224" i="25"/>
  <c r="I23" i="19" s="1"/>
  <c r="I228" i="25"/>
  <c r="I27" i="19" s="1"/>
  <c r="I232" i="25"/>
  <c r="I96" i="19" s="1"/>
  <c r="I236" i="25"/>
  <c r="I219" i="19" s="1"/>
  <c r="I240" i="25"/>
  <c r="I223" i="19" s="1"/>
  <c r="I244" i="25"/>
  <c r="I99" i="19" s="1"/>
  <c r="I248" i="25"/>
  <c r="I227" i="19" s="1"/>
  <c r="I252" i="25"/>
  <c r="I231" i="19" s="1"/>
  <c r="I256" i="25"/>
  <c r="I235" i="19" s="1"/>
  <c r="I260" i="25"/>
  <c r="I104" i="19" s="1"/>
  <c r="I264" i="25"/>
  <c r="I108" i="19" s="1"/>
  <c r="I268" i="25"/>
  <c r="I112" i="19" s="1"/>
  <c r="I272" i="25"/>
  <c r="I116" i="19" s="1"/>
  <c r="I276" i="25"/>
  <c r="I13" i="15" s="1"/>
  <c r="I280" i="25"/>
  <c r="I17" i="15" s="1"/>
  <c r="I284" i="25"/>
  <c r="I282" i="19" s="1"/>
  <c r="I288" i="25"/>
  <c r="I352" i="19" s="1"/>
  <c r="I292" i="25"/>
  <c r="I119" i="19" s="1"/>
  <c r="I296" i="25"/>
  <c r="I123" i="19" s="1"/>
  <c r="I300" i="25"/>
  <c r="I127" i="19" s="1"/>
  <c r="I304" i="25"/>
  <c r="I241" i="19" s="1"/>
  <c r="I308" i="25"/>
  <c r="I312" i="25"/>
  <c r="I316" i="25"/>
  <c r="I129" i="19" s="1"/>
  <c r="I320" i="25"/>
  <c r="I13" i="14" s="1"/>
  <c r="I324" i="25"/>
  <c r="I32" i="19" s="1"/>
  <c r="I328" i="25"/>
  <c r="I16" i="7" s="1"/>
  <c r="I332" i="25"/>
  <c r="I20" i="7" s="1"/>
  <c r="I336" i="25"/>
  <c r="I194" i="19" s="1"/>
  <c r="I340" i="25"/>
  <c r="I11" i="7" s="1"/>
  <c r="I344" i="25"/>
  <c r="I46" i="16" s="1"/>
  <c r="I348" i="25"/>
  <c r="I50" i="16" s="1"/>
  <c r="I352" i="25"/>
  <c r="I54" i="16" s="1"/>
  <c r="I356" i="25"/>
  <c r="I130" i="19" s="1"/>
  <c r="I360" i="25"/>
  <c r="I36" i="19" s="1"/>
  <c r="I364" i="25"/>
  <c r="I134" i="19" s="1"/>
  <c r="I368" i="25"/>
  <c r="I249" i="19" s="1"/>
  <c r="I372" i="25"/>
  <c r="I138" i="19" s="1"/>
  <c r="I376" i="25"/>
  <c r="I142" i="19" s="1"/>
  <c r="I380" i="25"/>
  <c r="I24" i="7" s="1"/>
  <c r="I384" i="25"/>
  <c r="I28" i="7" s="1"/>
  <c r="I388" i="25"/>
  <c r="I148" i="19" s="1"/>
  <c r="I392" i="25"/>
  <c r="I152" i="19" s="1"/>
  <c r="I396" i="25"/>
  <c r="I156" i="19" s="1"/>
  <c r="I400" i="25"/>
  <c r="I357" i="19" s="1"/>
  <c r="I404" i="25"/>
  <c r="I361" i="19" s="1"/>
  <c r="I408" i="25"/>
  <c r="I365" i="19" s="1"/>
  <c r="I412" i="25"/>
  <c r="I369" i="19" s="1"/>
  <c r="I416" i="25"/>
  <c r="I373" i="19" s="1"/>
  <c r="I420" i="25"/>
  <c r="I377" i="19" s="1"/>
  <c r="I424" i="25"/>
  <c r="I161" i="19" s="1"/>
  <c r="I428" i="25"/>
  <c r="I165" i="19" s="1"/>
  <c r="I432" i="25"/>
  <c r="I253" i="19" s="1"/>
  <c r="I436" i="25"/>
  <c r="I170" i="19" s="1"/>
  <c r="I440" i="25"/>
  <c r="I57" i="16" s="1"/>
  <c r="I444" i="25"/>
  <c r="I256" i="19" s="1"/>
  <c r="I448" i="25"/>
  <c r="I260" i="19" s="1"/>
  <c r="I452" i="25"/>
  <c r="I172" i="19" s="1"/>
  <c r="I456" i="25"/>
  <c r="I176" i="19" s="1"/>
  <c r="I460" i="25"/>
  <c r="I180" i="19" s="1"/>
  <c r="I464" i="25"/>
  <c r="I184" i="19" s="1"/>
  <c r="I468" i="25"/>
  <c r="I188" i="19" s="1"/>
  <c r="I472" i="25"/>
  <c r="I61" i="16" s="1"/>
  <c r="I476" i="25"/>
  <c r="I285" i="19" s="1"/>
  <c r="I480" i="25"/>
  <c r="I304" i="19" s="1"/>
  <c r="I484" i="25"/>
  <c r="I266" i="19" s="1"/>
  <c r="I488" i="25"/>
  <c r="I40" i="19" s="1"/>
  <c r="I496" i="25"/>
  <c r="I22" i="15" s="1"/>
  <c r="I500" i="25"/>
  <c r="I26" i="15" s="1"/>
  <c r="H3" i="25"/>
  <c r="H10" i="18" s="1"/>
  <c r="H7" i="25"/>
  <c r="H14" i="18" s="1"/>
  <c r="H11" i="25"/>
  <c r="H18" i="18" s="1"/>
  <c r="H15" i="25"/>
  <c r="H12" i="17" s="1"/>
  <c r="H19" i="25"/>
  <c r="H16" i="17" s="1"/>
  <c r="H23" i="25"/>
  <c r="H271" i="19" s="1"/>
  <c r="H27" i="25"/>
  <c r="H275" i="19" s="1"/>
  <c r="H31" i="25"/>
  <c r="H310" i="19" s="1"/>
  <c r="H35" i="25"/>
  <c r="H277" i="19" s="1"/>
  <c r="H39" i="25"/>
  <c r="H21" i="18" s="1"/>
  <c r="H43" i="25"/>
  <c r="H25" i="18" s="1"/>
  <c r="H47" i="25"/>
  <c r="H29" i="18" s="1"/>
  <c r="M262" i="25"/>
  <c r="N106" i="19" s="1"/>
  <c r="L42" i="25"/>
  <c r="L24" i="18" s="1"/>
  <c r="L170" i="25"/>
  <c r="L18" i="16" s="1"/>
  <c r="L284" i="25"/>
  <c r="L282" i="19" s="1"/>
  <c r="L363" i="25"/>
  <c r="L133" i="19" s="1"/>
  <c r="L406" i="25"/>
  <c r="L363" i="19" s="1"/>
  <c r="L448" i="25"/>
  <c r="L260" i="19" s="1"/>
  <c r="L466" i="25"/>
  <c r="L186" i="19" s="1"/>
  <c r="L482" i="25"/>
  <c r="L264" i="19" s="1"/>
  <c r="L498" i="25"/>
  <c r="L24" i="15" s="1"/>
  <c r="K14" i="25"/>
  <c r="K11" i="17" s="1"/>
  <c r="K30" i="25"/>
  <c r="K309" i="19" s="1"/>
  <c r="K46" i="25"/>
  <c r="K28" i="18" s="1"/>
  <c r="K62" i="25"/>
  <c r="K12" i="19" s="1"/>
  <c r="K78" i="25"/>
  <c r="K301" i="19" s="1"/>
  <c r="K94" i="25"/>
  <c r="K62" i="19" s="1"/>
  <c r="K110" i="25"/>
  <c r="K329" i="19" s="1"/>
  <c r="K126" i="25"/>
  <c r="K73" i="19" s="1"/>
  <c r="K142" i="25"/>
  <c r="K16" i="19" s="1"/>
  <c r="K158" i="25"/>
  <c r="K335" i="19" s="1"/>
  <c r="K174" i="25"/>
  <c r="K22" i="16" s="1"/>
  <c r="K190" i="25"/>
  <c r="K38" i="16" s="1"/>
  <c r="K206" i="25"/>
  <c r="K209" i="19" s="1"/>
  <c r="K222" i="25"/>
  <c r="K21" i="19" s="1"/>
  <c r="K238" i="25"/>
  <c r="K221" i="19" s="1"/>
  <c r="K254" i="25"/>
  <c r="K233" i="19" s="1"/>
  <c r="K270" i="25"/>
  <c r="K114" i="19" s="1"/>
  <c r="K286" i="25"/>
  <c r="K350" i="19" s="1"/>
  <c r="K302" i="25"/>
  <c r="K239" i="19" s="1"/>
  <c r="K318" i="25"/>
  <c r="K11" i="14" s="1"/>
  <c r="K334" i="25"/>
  <c r="K22" i="7" s="1"/>
  <c r="K350" i="25"/>
  <c r="K52" i="16" s="1"/>
  <c r="K366" i="25"/>
  <c r="K136" i="19" s="1"/>
  <c r="K382" i="25"/>
  <c r="K26" i="7" s="1"/>
  <c r="K398" i="25"/>
  <c r="K158" i="19" s="1"/>
  <c r="K414" i="25"/>
  <c r="K371" i="19" s="1"/>
  <c r="K430" i="25"/>
  <c r="K167" i="19" s="1"/>
  <c r="K446" i="25"/>
  <c r="K258" i="19" s="1"/>
  <c r="K462" i="25"/>
  <c r="K182" i="19" s="1"/>
  <c r="K478" i="25"/>
  <c r="K302" i="19" s="1"/>
  <c r="K494" i="25"/>
  <c r="K20" i="15" s="1"/>
  <c r="J10" i="25"/>
  <c r="J17" i="18" s="1"/>
  <c r="J25" i="25"/>
  <c r="J273" i="19" s="1"/>
  <c r="J33" i="25"/>
  <c r="J312" i="19" s="1"/>
  <c r="J41" i="25"/>
  <c r="J23" i="18" s="1"/>
  <c r="J49" i="25"/>
  <c r="J31" i="18" s="1"/>
  <c r="J57" i="25"/>
  <c r="J39" i="18" s="1"/>
  <c r="J65" i="25"/>
  <c r="J15" i="19" s="1"/>
  <c r="J73" i="25"/>
  <c r="J296" i="19" s="1"/>
  <c r="J81" i="25"/>
  <c r="J49" i="19" s="1"/>
  <c r="J89" i="25"/>
  <c r="J57" i="19" s="1"/>
  <c r="J97" i="25"/>
  <c r="J316" i="19" s="1"/>
  <c r="J105" i="25"/>
  <c r="J324" i="19" s="1"/>
  <c r="J113" i="25"/>
  <c r="J32" i="7" s="1"/>
  <c r="J121" i="25"/>
  <c r="J199" i="19" s="1"/>
  <c r="J129" i="25"/>
  <c r="J76" i="19" s="1"/>
  <c r="J137" i="25"/>
  <c r="J203" i="19" s="1"/>
  <c r="J145" i="25"/>
  <c r="J85" i="19" s="1"/>
  <c r="J153" i="25"/>
  <c r="J13" i="16" s="1"/>
  <c r="J161" i="25"/>
  <c r="J338" i="19" s="1"/>
  <c r="J169" i="25"/>
  <c r="J17" i="16" s="1"/>
  <c r="J177" i="25"/>
  <c r="J25" i="16" s="1"/>
  <c r="J185" i="25"/>
  <c r="J33" i="16" s="1"/>
  <c r="J193" i="25"/>
  <c r="J41" i="16" s="1"/>
  <c r="J201" i="25"/>
  <c r="J45" i="16" s="1"/>
  <c r="J209" i="25"/>
  <c r="J212" i="19" s="1"/>
  <c r="J217" i="25"/>
  <c r="J215" i="19" s="1"/>
  <c r="J225" i="25"/>
  <c r="J24" i="19" s="1"/>
  <c r="J233" i="25"/>
  <c r="J97" i="19" s="1"/>
  <c r="J241" i="25"/>
  <c r="J224" i="19" s="1"/>
  <c r="J249" i="25"/>
  <c r="J228" i="19" s="1"/>
  <c r="J257" i="25"/>
  <c r="J236" i="19" s="1"/>
  <c r="J265" i="25"/>
  <c r="J109" i="19" s="1"/>
  <c r="J273" i="25"/>
  <c r="J10" i="15" s="1"/>
  <c r="J281" i="25"/>
  <c r="J18" i="15" s="1"/>
  <c r="J289" i="25"/>
  <c r="J353" i="19" s="1"/>
  <c r="J297" i="25"/>
  <c r="J124" i="19" s="1"/>
  <c r="J305" i="25"/>
  <c r="J242" i="19" s="1"/>
  <c r="J313" i="25"/>
  <c r="J321" i="25"/>
  <c r="J14" i="14" s="1"/>
  <c r="J329" i="25"/>
  <c r="J17" i="7" s="1"/>
  <c r="J337" i="25"/>
  <c r="J195" i="19" s="1"/>
  <c r="J345" i="25"/>
  <c r="J47" i="16" s="1"/>
  <c r="J353" i="25"/>
  <c r="J354" i="19" s="1"/>
  <c r="J361" i="25"/>
  <c r="J37" i="19" s="1"/>
  <c r="J369" i="25"/>
  <c r="J250" i="19" s="1"/>
  <c r="J377" i="25"/>
  <c r="J143" i="19" s="1"/>
  <c r="J385" i="25"/>
  <c r="J145" i="19" s="1"/>
  <c r="J393" i="25"/>
  <c r="J153" i="19" s="1"/>
  <c r="J401" i="25"/>
  <c r="J358" i="19" s="1"/>
  <c r="J409" i="25"/>
  <c r="J366" i="19" s="1"/>
  <c r="J417" i="25"/>
  <c r="J374" i="19" s="1"/>
  <c r="J425" i="25"/>
  <c r="J162" i="19" s="1"/>
  <c r="J433" i="25"/>
  <c r="J254" i="19" s="1"/>
  <c r="J441" i="25"/>
  <c r="J58" i="16" s="1"/>
  <c r="J449" i="25"/>
  <c r="J261" i="19" s="1"/>
  <c r="J457" i="25"/>
  <c r="J177" i="19" s="1"/>
  <c r="J465" i="25"/>
  <c r="J185" i="19" s="1"/>
  <c r="J473" i="25"/>
  <c r="J62" i="16" s="1"/>
  <c r="J481" i="25"/>
  <c r="J305" i="19" s="1"/>
  <c r="J489" i="25"/>
  <c r="J41" i="19" s="1"/>
  <c r="J497" i="25"/>
  <c r="J23" i="15" s="1"/>
  <c r="I5" i="25"/>
  <c r="I12" i="18" s="1"/>
  <c r="I13" i="25"/>
  <c r="I10" i="17" s="1"/>
  <c r="I21" i="25"/>
  <c r="I18" i="17" s="1"/>
  <c r="I29" i="25"/>
  <c r="I308" i="19" s="1"/>
  <c r="I37" i="25"/>
  <c r="I279" i="19" s="1"/>
  <c r="I45" i="25"/>
  <c r="I27" i="18" s="1"/>
  <c r="I53" i="25"/>
  <c r="I35" i="18" s="1"/>
  <c r="I61" i="25"/>
  <c r="I11" i="19" s="1"/>
  <c r="I69" i="25"/>
  <c r="I292" i="19" s="1"/>
  <c r="I77" i="25"/>
  <c r="I300" i="19" s="1"/>
  <c r="I85" i="25"/>
  <c r="I53" i="19" s="1"/>
  <c r="I93" i="25"/>
  <c r="I61" i="19" s="1"/>
  <c r="I101" i="25"/>
  <c r="I320" i="19" s="1"/>
  <c r="I109" i="25"/>
  <c r="I328" i="19" s="1"/>
  <c r="I117" i="25"/>
  <c r="I67" i="19" s="1"/>
  <c r="I125" i="25"/>
  <c r="I72" i="19" s="1"/>
  <c r="I133" i="25"/>
  <c r="I80" i="19" s="1"/>
  <c r="I141" i="25"/>
  <c r="I84" i="19" s="1"/>
  <c r="I149" i="25"/>
  <c r="I89" i="19" s="1"/>
  <c r="I157" i="25"/>
  <c r="I334" i="19" s="1"/>
  <c r="I165" i="25"/>
  <c r="I342" i="19" s="1"/>
  <c r="I173" i="25"/>
  <c r="I21" i="16" s="1"/>
  <c r="I181" i="25"/>
  <c r="I29" i="16" s="1"/>
  <c r="I189" i="25"/>
  <c r="I37" i="16" s="1"/>
  <c r="I197" i="25"/>
  <c r="I347" i="19" s="1"/>
  <c r="I205" i="25"/>
  <c r="I208" i="19" s="1"/>
  <c r="I213" i="25"/>
  <c r="I92" i="19" s="1"/>
  <c r="I221" i="25"/>
  <c r="I20" i="19" s="1"/>
  <c r="I229" i="25"/>
  <c r="I28" i="19" s="1"/>
  <c r="I237" i="25"/>
  <c r="I220" i="19" s="1"/>
  <c r="I245" i="25"/>
  <c r="I100" i="19" s="1"/>
  <c r="I253" i="25"/>
  <c r="I232" i="19" s="1"/>
  <c r="I261" i="25"/>
  <c r="I105" i="19" s="1"/>
  <c r="I269" i="25"/>
  <c r="I113" i="19" s="1"/>
  <c r="I277" i="25"/>
  <c r="I14" i="15" s="1"/>
  <c r="I285" i="25"/>
  <c r="I349" i="19" s="1"/>
  <c r="I293" i="25"/>
  <c r="I120" i="19" s="1"/>
  <c r="I301" i="25"/>
  <c r="I238" i="19" s="1"/>
  <c r="I309" i="25"/>
  <c r="I317" i="25"/>
  <c r="I10" i="14" s="1"/>
  <c r="I325" i="25"/>
  <c r="I33" i="19" s="1"/>
  <c r="I333" i="25"/>
  <c r="I21" i="7" s="1"/>
  <c r="I341" i="25"/>
  <c r="I245" i="19" s="1"/>
  <c r="I349" i="25"/>
  <c r="I51" i="16" s="1"/>
  <c r="I357" i="25"/>
  <c r="I131" i="19" s="1"/>
  <c r="I365" i="25"/>
  <c r="I135" i="19" s="1"/>
  <c r="I373" i="25"/>
  <c r="I139" i="19" s="1"/>
  <c r="I381" i="25"/>
  <c r="I25" i="7" s="1"/>
  <c r="I389" i="25"/>
  <c r="I149" i="19" s="1"/>
  <c r="I397" i="25"/>
  <c r="I157" i="19" s="1"/>
  <c r="I405" i="25"/>
  <c r="I362" i="19" s="1"/>
  <c r="I413" i="25"/>
  <c r="I370" i="19" s="1"/>
  <c r="I421" i="25"/>
  <c r="I378" i="19" s="1"/>
  <c r="I429" i="25"/>
  <c r="I166" i="19" s="1"/>
  <c r="I437" i="25"/>
  <c r="I171" i="19" s="1"/>
  <c r="I445" i="25"/>
  <c r="I257" i="19" s="1"/>
  <c r="I453" i="25"/>
  <c r="I173" i="19" s="1"/>
  <c r="I461" i="25"/>
  <c r="I181" i="19" s="1"/>
  <c r="I469" i="25"/>
  <c r="I189" i="19" s="1"/>
  <c r="I477" i="25"/>
  <c r="I286" i="19" s="1"/>
  <c r="I485" i="25"/>
  <c r="I267" i="19" s="1"/>
  <c r="I493" i="25"/>
  <c r="I19" i="15" s="1"/>
  <c r="I501" i="25"/>
  <c r="I27" i="15" s="1"/>
  <c r="H8" i="25"/>
  <c r="H15" i="18" s="1"/>
  <c r="H16" i="25"/>
  <c r="H13" i="17" s="1"/>
  <c r="H24" i="25"/>
  <c r="H272" i="19" s="1"/>
  <c r="H32" i="25"/>
  <c r="H311" i="19" s="1"/>
  <c r="H40" i="25"/>
  <c r="H22" i="18" s="1"/>
  <c r="H48" i="25"/>
  <c r="H30" i="18" s="1"/>
  <c r="H52" i="25"/>
  <c r="H34" i="18" s="1"/>
  <c r="H56" i="25"/>
  <c r="H38" i="18" s="1"/>
  <c r="H60" i="25"/>
  <c r="H10" i="19" s="1"/>
  <c r="H64" i="25"/>
  <c r="H14" i="19" s="1"/>
  <c r="H68" i="25"/>
  <c r="H291" i="19" s="1"/>
  <c r="H72" i="25"/>
  <c r="H295" i="19" s="1"/>
  <c r="H76" i="25"/>
  <c r="H299" i="19" s="1"/>
  <c r="H80" i="25"/>
  <c r="H48" i="19" s="1"/>
  <c r="H84" i="25"/>
  <c r="H52" i="19" s="1"/>
  <c r="H88" i="25"/>
  <c r="H56" i="19" s="1"/>
  <c r="H92" i="25"/>
  <c r="H60" i="19" s="1"/>
  <c r="H96" i="25"/>
  <c r="H64" i="19" s="1"/>
  <c r="H100" i="25"/>
  <c r="H319" i="19" s="1"/>
  <c r="H104" i="25"/>
  <c r="H323" i="19" s="1"/>
  <c r="H108" i="25"/>
  <c r="H327" i="19" s="1"/>
  <c r="H112" i="25"/>
  <c r="H31" i="7" s="1"/>
  <c r="H116" i="25"/>
  <c r="H66" i="19" s="1"/>
  <c r="H120" i="25"/>
  <c r="H198" i="19" s="1"/>
  <c r="H124" i="25"/>
  <c r="H71" i="19" s="1"/>
  <c r="H128" i="25"/>
  <c r="H75" i="19" s="1"/>
  <c r="H132" i="25"/>
  <c r="H79" i="19" s="1"/>
  <c r="H136" i="25"/>
  <c r="H202" i="19" s="1"/>
  <c r="H140" i="25"/>
  <c r="H83" i="19" s="1"/>
  <c r="H144" i="25"/>
  <c r="H18" i="19" s="1"/>
  <c r="H148" i="25"/>
  <c r="H88" i="19" s="1"/>
  <c r="H152" i="25"/>
  <c r="H12" i="16" s="1"/>
  <c r="H156" i="25"/>
  <c r="H333" i="19" s="1"/>
  <c r="H160" i="25"/>
  <c r="H337" i="19" s="1"/>
  <c r="H164" i="25"/>
  <c r="H341" i="19" s="1"/>
  <c r="H168" i="25"/>
  <c r="H16" i="16" s="1"/>
  <c r="H172" i="25"/>
  <c r="H20" i="16" s="1"/>
  <c r="H176" i="25"/>
  <c r="H24" i="16" s="1"/>
  <c r="H180" i="25"/>
  <c r="H28" i="16" s="1"/>
  <c r="H184" i="25"/>
  <c r="H32" i="16" s="1"/>
  <c r="H188" i="25"/>
  <c r="H36" i="16" s="1"/>
  <c r="H192" i="25"/>
  <c r="H40" i="16" s="1"/>
  <c r="H196" i="25"/>
  <c r="H346" i="19" s="1"/>
  <c r="H200" i="25"/>
  <c r="H44" i="16" s="1"/>
  <c r="H204" i="25"/>
  <c r="H207" i="19" s="1"/>
  <c r="H208" i="25"/>
  <c r="H211" i="19" s="1"/>
  <c r="H212" i="25"/>
  <c r="H91" i="19" s="1"/>
  <c r="H216" i="25"/>
  <c r="H214" i="19" s="1"/>
  <c r="H220" i="25"/>
  <c r="H19" i="19" s="1"/>
  <c r="H224" i="25"/>
  <c r="H23" i="19" s="1"/>
  <c r="H228" i="25"/>
  <c r="H27" i="19" s="1"/>
  <c r="H232" i="25"/>
  <c r="H96" i="19" s="1"/>
  <c r="H236" i="25"/>
  <c r="H219" i="19" s="1"/>
  <c r="H240" i="25"/>
  <c r="H223" i="19" s="1"/>
  <c r="H244" i="25"/>
  <c r="H99" i="19" s="1"/>
  <c r="H248" i="25"/>
  <c r="H227" i="19" s="1"/>
  <c r="H252" i="25"/>
  <c r="H231" i="19" s="1"/>
  <c r="H256" i="25"/>
  <c r="H235" i="19" s="1"/>
  <c r="H260" i="25"/>
  <c r="H104" i="19" s="1"/>
  <c r="H264" i="25"/>
  <c r="H108" i="19" s="1"/>
  <c r="H268" i="25"/>
  <c r="H112" i="19" s="1"/>
  <c r="H272" i="25"/>
  <c r="H116" i="19" s="1"/>
  <c r="H276" i="25"/>
  <c r="H13" i="15" s="1"/>
  <c r="H280" i="25"/>
  <c r="H17" i="15" s="1"/>
  <c r="H284" i="25"/>
  <c r="H282" i="19" s="1"/>
  <c r="H288" i="25"/>
  <c r="H352" i="19" s="1"/>
  <c r="H292" i="25"/>
  <c r="H119" i="19" s="1"/>
  <c r="H296" i="25"/>
  <c r="H123" i="19" s="1"/>
  <c r="H300" i="25"/>
  <c r="H127" i="19" s="1"/>
  <c r="H304" i="25"/>
  <c r="H241" i="19" s="1"/>
  <c r="H308" i="25"/>
  <c r="H312" i="25"/>
  <c r="H316" i="25"/>
  <c r="H129" i="19" s="1"/>
  <c r="H320" i="25"/>
  <c r="H13" i="14" s="1"/>
  <c r="H324" i="25"/>
  <c r="H32" i="19" s="1"/>
  <c r="H328" i="25"/>
  <c r="H16" i="7" s="1"/>
  <c r="H332" i="25"/>
  <c r="H20" i="7" s="1"/>
  <c r="H336" i="25"/>
  <c r="H194" i="19" s="1"/>
  <c r="H340" i="25"/>
  <c r="H11" i="7" s="1"/>
  <c r="H344" i="25"/>
  <c r="H46" i="16" s="1"/>
  <c r="H348" i="25"/>
  <c r="H50" i="16" s="1"/>
  <c r="H352" i="25"/>
  <c r="H54" i="16" s="1"/>
  <c r="H356" i="25"/>
  <c r="H130" i="19" s="1"/>
  <c r="H360" i="25"/>
  <c r="H36" i="19" s="1"/>
  <c r="H364" i="25"/>
  <c r="H134" i="19" s="1"/>
  <c r="H368" i="25"/>
  <c r="H249" i="19" s="1"/>
  <c r="H372" i="25"/>
  <c r="H138" i="19" s="1"/>
  <c r="H376" i="25"/>
  <c r="H142" i="19" s="1"/>
  <c r="H380" i="25"/>
  <c r="H24" i="7" s="1"/>
  <c r="H384" i="25"/>
  <c r="H28" i="7" s="1"/>
  <c r="H388" i="25"/>
  <c r="H148" i="19" s="1"/>
  <c r="H392" i="25"/>
  <c r="H152" i="19" s="1"/>
  <c r="H396" i="25"/>
  <c r="H156" i="19" s="1"/>
  <c r="H400" i="25"/>
  <c r="H357" i="19" s="1"/>
  <c r="H404" i="25"/>
  <c r="H361" i="19" s="1"/>
  <c r="H408" i="25"/>
  <c r="H365" i="19" s="1"/>
  <c r="H412" i="25"/>
  <c r="H369" i="19" s="1"/>
  <c r="H416" i="25"/>
  <c r="H373" i="19" s="1"/>
  <c r="H420" i="25"/>
  <c r="H377" i="19" s="1"/>
  <c r="H424" i="25"/>
  <c r="H161" i="19" s="1"/>
  <c r="H428" i="25"/>
  <c r="H165" i="19" s="1"/>
  <c r="H432" i="25"/>
  <c r="H253" i="19" s="1"/>
  <c r="H436" i="25"/>
  <c r="H170" i="19" s="1"/>
  <c r="H440" i="25"/>
  <c r="H57" i="16" s="1"/>
  <c r="H444" i="25"/>
  <c r="H256" i="19" s="1"/>
  <c r="H448" i="25"/>
  <c r="H260" i="19" s="1"/>
  <c r="H452" i="25"/>
  <c r="H172" i="19" s="1"/>
  <c r="H456" i="25"/>
  <c r="H176" i="19" s="1"/>
  <c r="H460" i="25"/>
  <c r="H180" i="19" s="1"/>
  <c r="H464" i="25"/>
  <c r="H184" i="19" s="1"/>
  <c r="H468" i="25"/>
  <c r="H188" i="19" s="1"/>
  <c r="H472" i="25"/>
  <c r="H61" i="16" s="1"/>
  <c r="H476" i="25"/>
  <c r="H285" i="19" s="1"/>
  <c r="H480" i="25"/>
  <c r="H304" i="19" s="1"/>
  <c r="H484" i="25"/>
  <c r="H266" i="19" s="1"/>
  <c r="H488" i="25"/>
  <c r="H40" i="19" s="1"/>
  <c r="H496" i="25"/>
  <c r="H22" i="15" s="1"/>
  <c r="H500" i="25"/>
  <c r="H26" i="15" s="1"/>
  <c r="J77" i="25"/>
  <c r="J300" i="19" s="1"/>
  <c r="J141" i="25"/>
  <c r="J84" i="19" s="1"/>
  <c r="J157" i="25"/>
  <c r="J334" i="19" s="1"/>
  <c r="J173" i="25"/>
  <c r="J21" i="16" s="1"/>
  <c r="J189" i="25"/>
  <c r="J37" i="16" s="1"/>
  <c r="J205" i="25"/>
  <c r="J208" i="19" s="1"/>
  <c r="J213" i="25"/>
  <c r="J92" i="19" s="1"/>
  <c r="J229" i="25"/>
  <c r="J28" i="19" s="1"/>
  <c r="J245" i="25"/>
  <c r="J100" i="19" s="1"/>
  <c r="J261" i="25"/>
  <c r="J105" i="19" s="1"/>
  <c r="J277" i="25"/>
  <c r="J14" i="15" s="1"/>
  <c r="J293" i="25"/>
  <c r="J120" i="19" s="1"/>
  <c r="J309" i="25"/>
  <c r="J325" i="25"/>
  <c r="J33" i="19" s="1"/>
  <c r="J341" i="25"/>
  <c r="J245" i="19" s="1"/>
  <c r="J357" i="25"/>
  <c r="J131" i="19" s="1"/>
  <c r="J365" i="25"/>
  <c r="J135" i="19" s="1"/>
  <c r="J381" i="25"/>
  <c r="J25" i="7" s="1"/>
  <c r="J397" i="25"/>
  <c r="J157" i="19" s="1"/>
  <c r="J413" i="25"/>
  <c r="J370" i="19" s="1"/>
  <c r="J429" i="25"/>
  <c r="J166" i="19" s="1"/>
  <c r="J445" i="25"/>
  <c r="J257" i="19" s="1"/>
  <c r="J453" i="25"/>
  <c r="J173" i="19" s="1"/>
  <c r="J469" i="25"/>
  <c r="J189" i="19" s="1"/>
  <c r="J485" i="25"/>
  <c r="J267" i="19" s="1"/>
  <c r="J501" i="25"/>
  <c r="J27" i="15" s="1"/>
  <c r="I17" i="25"/>
  <c r="I14" i="17" s="1"/>
  <c r="I25" i="25"/>
  <c r="I273" i="19" s="1"/>
  <c r="I41" i="25"/>
  <c r="I23" i="18" s="1"/>
  <c r="I57" i="25"/>
  <c r="I39" i="18" s="1"/>
  <c r="I73" i="25"/>
  <c r="I296" i="19" s="1"/>
  <c r="I97" i="25"/>
  <c r="I316" i="19" s="1"/>
  <c r="I113" i="25"/>
  <c r="I32" i="7" s="1"/>
  <c r="I121" i="25"/>
  <c r="I199" i="19" s="1"/>
  <c r="I145" i="25"/>
  <c r="I85" i="19" s="1"/>
  <c r="I161" i="25"/>
  <c r="I338" i="19" s="1"/>
  <c r="I177" i="25"/>
  <c r="I25" i="16" s="1"/>
  <c r="I193" i="25"/>
  <c r="I41" i="16" s="1"/>
  <c r="I209" i="25"/>
  <c r="I212" i="19" s="1"/>
  <c r="I225" i="25"/>
  <c r="I24" i="19" s="1"/>
  <c r="I241" i="25"/>
  <c r="I224" i="19" s="1"/>
  <c r="I249" i="25"/>
  <c r="I228" i="19" s="1"/>
  <c r="I265" i="25"/>
  <c r="I109" i="19" s="1"/>
  <c r="I289" i="25"/>
  <c r="I353" i="19" s="1"/>
  <c r="I305" i="25"/>
  <c r="I242" i="19" s="1"/>
  <c r="I321" i="25"/>
  <c r="I14" i="14" s="1"/>
  <c r="I337" i="25"/>
  <c r="I195" i="19" s="1"/>
  <c r="I353" i="25"/>
  <c r="I354" i="19" s="1"/>
  <c r="I361" i="25"/>
  <c r="I37" i="19" s="1"/>
  <c r="I377" i="25"/>
  <c r="I143" i="19" s="1"/>
  <c r="I393" i="25"/>
  <c r="I153" i="19" s="1"/>
  <c r="I409" i="25"/>
  <c r="I366" i="19" s="1"/>
  <c r="I425" i="25"/>
  <c r="I162" i="19" s="1"/>
  <c r="I441" i="25"/>
  <c r="I58" i="16" s="1"/>
  <c r="I457" i="25"/>
  <c r="I177" i="19" s="1"/>
  <c r="I473" i="25"/>
  <c r="I62" i="16" s="1"/>
  <c r="I497" i="25"/>
  <c r="I23" i="15" s="1"/>
  <c r="H4" i="25"/>
  <c r="H11" i="18" s="1"/>
  <c r="H20" i="25"/>
  <c r="H17" i="17" s="1"/>
  <c r="H36" i="25"/>
  <c r="H278" i="19" s="1"/>
  <c r="H50" i="25"/>
  <c r="H32" i="18" s="1"/>
  <c r="H54" i="25"/>
  <c r="H36" i="18" s="1"/>
  <c r="H62" i="25"/>
  <c r="H12" i="19" s="1"/>
  <c r="H70" i="25"/>
  <c r="H293" i="19" s="1"/>
  <c r="H78" i="25"/>
  <c r="H301" i="19" s="1"/>
  <c r="H86" i="25"/>
  <c r="H54" i="19" s="1"/>
  <c r="H94" i="25"/>
  <c r="H62" i="19" s="1"/>
  <c r="H102" i="25"/>
  <c r="H321" i="19" s="1"/>
  <c r="H110" i="25"/>
  <c r="H329" i="19" s="1"/>
  <c r="H118" i="25"/>
  <c r="H68" i="19" s="1"/>
  <c r="H126" i="25"/>
  <c r="H73" i="19" s="1"/>
  <c r="H138" i="25"/>
  <c r="H204" i="19" s="1"/>
  <c r="H146" i="25"/>
  <c r="H86" i="19" s="1"/>
  <c r="H154" i="25"/>
  <c r="H14" i="16" s="1"/>
  <c r="H158" i="25"/>
  <c r="H335" i="19" s="1"/>
  <c r="H162" i="25"/>
  <c r="H339" i="19" s="1"/>
  <c r="H166" i="25"/>
  <c r="H343" i="19" s="1"/>
  <c r="H170" i="25"/>
  <c r="H18" i="16" s="1"/>
  <c r="H174" i="25"/>
  <c r="H22" i="16" s="1"/>
  <c r="H178" i="25"/>
  <c r="H26" i="16" s="1"/>
  <c r="H182" i="25"/>
  <c r="H30" i="16" s="1"/>
  <c r="H186" i="25"/>
  <c r="H34" i="16" s="1"/>
  <c r="H190" i="25"/>
  <c r="H38" i="16" s="1"/>
  <c r="H194" i="25"/>
  <c r="H42" i="16" s="1"/>
  <c r="H198" i="25"/>
  <c r="H348" i="19" s="1"/>
  <c r="H202" i="25"/>
  <c r="H205" i="19" s="1"/>
  <c r="H206" i="25"/>
  <c r="H209" i="19" s="1"/>
  <c r="H210" i="25"/>
  <c r="H213" i="19" s="1"/>
  <c r="H214" i="25"/>
  <c r="H93" i="19" s="1"/>
  <c r="H218" i="25"/>
  <c r="H216" i="19" s="1"/>
  <c r="H222" i="25"/>
  <c r="H21" i="19" s="1"/>
  <c r="H226" i="25"/>
  <c r="H25" i="19" s="1"/>
  <c r="H230" i="25"/>
  <c r="H29" i="19" s="1"/>
  <c r="H234" i="25"/>
  <c r="H98" i="19" s="1"/>
  <c r="H238" i="25"/>
  <c r="H221" i="19" s="1"/>
  <c r="H242" i="25"/>
  <c r="H225" i="19" s="1"/>
  <c r="H246" i="25"/>
  <c r="H101" i="19" s="1"/>
  <c r="H250" i="25"/>
  <c r="H229" i="19" s="1"/>
  <c r="H254" i="25"/>
  <c r="H233" i="19" s="1"/>
  <c r="H258" i="25"/>
  <c r="H237" i="19" s="1"/>
  <c r="H262" i="25"/>
  <c r="H106" i="19" s="1"/>
  <c r="H266" i="25"/>
  <c r="H110" i="19" s="1"/>
  <c r="H270" i="25"/>
  <c r="H114" i="19" s="1"/>
  <c r="H274" i="25"/>
  <c r="H11" i="15" s="1"/>
  <c r="H278" i="25"/>
  <c r="H15" i="15" s="1"/>
  <c r="H282" i="25"/>
  <c r="H280" i="19" s="1"/>
  <c r="H286" i="25"/>
  <c r="H350" i="19" s="1"/>
  <c r="H290" i="25"/>
  <c r="H117" i="19" s="1"/>
  <c r="H294" i="25"/>
  <c r="H121" i="19" s="1"/>
  <c r="H298" i="25"/>
  <c r="H125" i="19" s="1"/>
  <c r="H302" i="25"/>
  <c r="H239" i="19" s="1"/>
  <c r="H306" i="25"/>
  <c r="H243" i="19" s="1"/>
  <c r="H310" i="25"/>
  <c r="H314" i="25"/>
  <c r="H318" i="25"/>
  <c r="H11" i="14" s="1"/>
  <c r="H322" i="25"/>
  <c r="H30" i="19" s="1"/>
  <c r="H326" i="25"/>
  <c r="H34" i="19" s="1"/>
  <c r="H330" i="25"/>
  <c r="H18" i="7" s="1"/>
  <c r="H334" i="25"/>
  <c r="H22" i="7" s="1"/>
  <c r="H338" i="25"/>
  <c r="H9" i="7" s="1"/>
  <c r="H342" i="25"/>
  <c r="H246" i="19" s="1"/>
  <c r="H346" i="25"/>
  <c r="H48" i="16" s="1"/>
  <c r="H350" i="25"/>
  <c r="H52" i="16" s="1"/>
  <c r="H354" i="25"/>
  <c r="H355" i="19" s="1"/>
  <c r="H358" i="25"/>
  <c r="H132" i="19" s="1"/>
  <c r="H362" i="25"/>
  <c r="H38" i="19" s="1"/>
  <c r="H366" i="25"/>
  <c r="H136" i="19" s="1"/>
  <c r="H370" i="25"/>
  <c r="H251" i="19" s="1"/>
  <c r="H374" i="25"/>
  <c r="H140" i="19" s="1"/>
  <c r="H378" i="25"/>
  <c r="H144" i="19" s="1"/>
  <c r="H382" i="25"/>
  <c r="H26" i="7" s="1"/>
  <c r="H386" i="25"/>
  <c r="H146" i="19" s="1"/>
  <c r="H390" i="25"/>
  <c r="H150" i="19" s="1"/>
  <c r="H394" i="25"/>
  <c r="H154" i="19" s="1"/>
  <c r="H398" i="25"/>
  <c r="H158" i="19" s="1"/>
  <c r="H406" i="25"/>
  <c r="H363" i="19" s="1"/>
  <c r="H410" i="25"/>
  <c r="H367" i="19" s="1"/>
  <c r="H414" i="25"/>
  <c r="H371" i="19" s="1"/>
  <c r="H422" i="25"/>
  <c r="H379" i="19" s="1"/>
  <c r="H430" i="25"/>
  <c r="H167" i="19" s="1"/>
  <c r="H438" i="25"/>
  <c r="H55" i="16" s="1"/>
  <c r="H446" i="25"/>
  <c r="H258" i="19" s="1"/>
  <c r="H454" i="25"/>
  <c r="H174" i="19" s="1"/>
  <c r="H462" i="25"/>
  <c r="H182" i="19" s="1"/>
  <c r="H470" i="25"/>
  <c r="H190" i="19" s="1"/>
  <c r="H478" i="25"/>
  <c r="H302" i="19" s="1"/>
  <c r="H486" i="25"/>
  <c r="H268" i="19" s="1"/>
  <c r="H494" i="25"/>
  <c r="H20" i="15" s="1"/>
  <c r="H502" i="25"/>
  <c r="H28" i="15" s="1"/>
  <c r="L120" i="25"/>
  <c r="L198" i="19" s="1"/>
  <c r="L234" i="25"/>
  <c r="L98" i="19" s="1"/>
  <c r="L387" i="25"/>
  <c r="L147" i="19" s="1"/>
  <c r="L459" i="25"/>
  <c r="L179" i="19" s="1"/>
  <c r="L491" i="25"/>
  <c r="L43" i="19" s="1"/>
  <c r="K7" i="25"/>
  <c r="K14" i="18" s="1"/>
  <c r="K39" i="25"/>
  <c r="K21" i="18" s="1"/>
  <c r="K71" i="25"/>
  <c r="K294" i="19" s="1"/>
  <c r="K103" i="25"/>
  <c r="K322" i="19" s="1"/>
  <c r="K135" i="25"/>
  <c r="K201" i="19" s="1"/>
  <c r="K167" i="25"/>
  <c r="K344" i="19" s="1"/>
  <c r="K199" i="25"/>
  <c r="K43" i="16" s="1"/>
  <c r="K231" i="25"/>
  <c r="K95" i="19" s="1"/>
  <c r="K263" i="25"/>
  <c r="K107" i="19" s="1"/>
  <c r="K295" i="25"/>
  <c r="K122" i="19" s="1"/>
  <c r="K327" i="25"/>
  <c r="K15" i="7" s="1"/>
  <c r="K359" i="25"/>
  <c r="K35" i="19" s="1"/>
  <c r="K391" i="25"/>
  <c r="K151" i="19" s="1"/>
  <c r="K423" i="25"/>
  <c r="K160" i="19" s="1"/>
  <c r="K455" i="25"/>
  <c r="K175" i="19" s="1"/>
  <c r="K487" i="25"/>
  <c r="K39" i="19" s="1"/>
  <c r="J19" i="25"/>
  <c r="J16" i="17" s="1"/>
  <c r="J38" i="25"/>
  <c r="J20" i="18" s="1"/>
  <c r="J54" i="25"/>
  <c r="J36" i="18" s="1"/>
  <c r="J70" i="25"/>
  <c r="J293" i="19" s="1"/>
  <c r="J86" i="25"/>
  <c r="J54" i="19" s="1"/>
  <c r="J102" i="25"/>
  <c r="J321" i="19" s="1"/>
  <c r="J110" i="25"/>
  <c r="J329" i="19" s="1"/>
  <c r="J134" i="25"/>
  <c r="J81" i="19" s="1"/>
  <c r="J150" i="25"/>
  <c r="J10" i="16" s="1"/>
  <c r="J166" i="25"/>
  <c r="J343" i="19" s="1"/>
  <c r="J182" i="25"/>
  <c r="J30" i="16" s="1"/>
  <c r="J198" i="25"/>
  <c r="J348" i="19" s="1"/>
  <c r="J214" i="25"/>
  <c r="J93" i="19" s="1"/>
  <c r="J230" i="25"/>
  <c r="J29" i="19" s="1"/>
  <c r="J246" i="25"/>
  <c r="J101" i="19" s="1"/>
  <c r="J254" i="25"/>
  <c r="J233" i="19" s="1"/>
  <c r="J278" i="25"/>
  <c r="J15" i="15" s="1"/>
  <c r="J294" i="25"/>
  <c r="J121" i="19" s="1"/>
  <c r="J310" i="25"/>
  <c r="J326" i="25"/>
  <c r="J34" i="19" s="1"/>
  <c r="J342" i="25"/>
  <c r="J246" i="19" s="1"/>
  <c r="J358" i="25"/>
  <c r="J132" i="19" s="1"/>
  <c r="J374" i="25"/>
  <c r="J140" i="19" s="1"/>
  <c r="J390" i="25"/>
  <c r="J150" i="19" s="1"/>
  <c r="J406" i="25"/>
  <c r="J363" i="19" s="1"/>
  <c r="J422" i="25"/>
  <c r="J379" i="19" s="1"/>
  <c r="J438" i="25"/>
  <c r="J55" i="16" s="1"/>
  <c r="J454" i="25"/>
  <c r="J174" i="19" s="1"/>
  <c r="J470" i="25"/>
  <c r="J190" i="19" s="1"/>
  <c r="J486" i="25"/>
  <c r="J268" i="19" s="1"/>
  <c r="J502" i="25"/>
  <c r="J28" i="15" s="1"/>
  <c r="I18" i="25"/>
  <c r="I15" i="17" s="1"/>
  <c r="I34" i="25"/>
  <c r="I313" i="19" s="1"/>
  <c r="I50" i="25"/>
  <c r="I32" i="18" s="1"/>
  <c r="I66" i="25"/>
  <c r="I289" i="19" s="1"/>
  <c r="I82" i="25"/>
  <c r="I50" i="19" s="1"/>
  <c r="I98" i="25"/>
  <c r="I317" i="19" s="1"/>
  <c r="I114" i="25"/>
  <c r="I33" i="7" s="1"/>
  <c r="I130" i="25"/>
  <c r="I77" i="19" s="1"/>
  <c r="I146" i="25"/>
  <c r="I86" i="19" s="1"/>
  <c r="I154" i="25"/>
  <c r="I14" i="16" s="1"/>
  <c r="I178" i="25"/>
  <c r="I26" i="16" s="1"/>
  <c r="I194" i="25"/>
  <c r="I42" i="16" s="1"/>
  <c r="I210" i="25"/>
  <c r="I213" i="19" s="1"/>
  <c r="I218" i="25"/>
  <c r="I216" i="19" s="1"/>
  <c r="I234" i="25"/>
  <c r="I98" i="19" s="1"/>
  <c r="I250" i="25"/>
  <c r="I229" i="19" s="1"/>
  <c r="I266" i="25"/>
  <c r="I110" i="19" s="1"/>
  <c r="I282" i="25"/>
  <c r="I280" i="19" s="1"/>
  <c r="I298" i="25"/>
  <c r="I125" i="19" s="1"/>
  <c r="I314" i="25"/>
  <c r="I330" i="25"/>
  <c r="I18" i="7" s="1"/>
  <c r="I346" i="25"/>
  <c r="I48" i="16" s="1"/>
  <c r="I362" i="25"/>
  <c r="I38" i="19" s="1"/>
  <c r="I378" i="25"/>
  <c r="I144" i="19" s="1"/>
  <c r="I394" i="25"/>
  <c r="I154" i="19" s="1"/>
  <c r="I410" i="25"/>
  <c r="I367" i="19" s="1"/>
  <c r="I426" i="25"/>
  <c r="I163" i="19" s="1"/>
  <c r="I442" i="25"/>
  <c r="I59" i="16" s="1"/>
  <c r="I458" i="25"/>
  <c r="I178" i="19" s="1"/>
  <c r="I474" i="25"/>
  <c r="I283" i="19" s="1"/>
  <c r="I490" i="25"/>
  <c r="I42" i="19" s="1"/>
  <c r="H5" i="25"/>
  <c r="H12" i="18" s="1"/>
  <c r="H21" i="25"/>
  <c r="H18" i="17" s="1"/>
  <c r="H37" i="25"/>
  <c r="H279" i="19" s="1"/>
  <c r="H45" i="25"/>
  <c r="H27" i="18" s="1"/>
  <c r="H55" i="25"/>
  <c r="H37" i="18" s="1"/>
  <c r="H63" i="25"/>
  <c r="H13" i="19" s="1"/>
  <c r="H71" i="25"/>
  <c r="H294" i="19" s="1"/>
  <c r="H79" i="25"/>
  <c r="H47" i="19" s="1"/>
  <c r="H87" i="25"/>
  <c r="H55" i="19" s="1"/>
  <c r="H95" i="25"/>
  <c r="H63" i="19" s="1"/>
  <c r="H99" i="25"/>
  <c r="H318" i="19" s="1"/>
  <c r="H107" i="25"/>
  <c r="H326" i="19" s="1"/>
  <c r="H115" i="25"/>
  <c r="H65" i="19" s="1"/>
  <c r="H123" i="25"/>
  <c r="H70" i="19" s="1"/>
  <c r="H131" i="25"/>
  <c r="H78" i="19" s="1"/>
  <c r="H139" i="25"/>
  <c r="H82" i="19" s="1"/>
  <c r="H147" i="25"/>
  <c r="H87" i="19" s="1"/>
  <c r="H155" i="25"/>
  <c r="H15" i="16" s="1"/>
  <c r="H163" i="25"/>
  <c r="H340" i="19" s="1"/>
  <c r="H171" i="25"/>
  <c r="H19" i="16" s="1"/>
  <c r="H179" i="25"/>
  <c r="H27" i="16" s="1"/>
  <c r="H187" i="25"/>
  <c r="H35" i="16" s="1"/>
  <c r="H195" i="25"/>
  <c r="H345" i="19" s="1"/>
  <c r="H203" i="25"/>
  <c r="H206" i="19" s="1"/>
  <c r="H211" i="25"/>
  <c r="H90" i="19" s="1"/>
  <c r="H219" i="25"/>
  <c r="H217" i="19" s="1"/>
  <c r="H227" i="25"/>
  <c r="H26" i="19" s="1"/>
  <c r="H235" i="25"/>
  <c r="H218" i="19" s="1"/>
  <c r="H243" i="25"/>
  <c r="H226" i="19" s="1"/>
  <c r="H251" i="25"/>
  <c r="H230" i="19" s="1"/>
  <c r="H259" i="25"/>
  <c r="H103" i="19" s="1"/>
  <c r="H267" i="25"/>
  <c r="H111" i="19" s="1"/>
  <c r="H275" i="25"/>
  <c r="H12" i="15" s="1"/>
  <c r="H287" i="25"/>
  <c r="H351" i="19" s="1"/>
  <c r="H295" i="25"/>
  <c r="H122" i="19" s="1"/>
  <c r="H303" i="25"/>
  <c r="H240" i="19" s="1"/>
  <c r="H311" i="25"/>
  <c r="H319" i="25"/>
  <c r="H12" i="14" s="1"/>
  <c r="H327" i="25"/>
  <c r="H15" i="7" s="1"/>
  <c r="H331" i="25"/>
  <c r="H19" i="7" s="1"/>
  <c r="H343" i="25"/>
  <c r="H247" i="19" s="1"/>
  <c r="H351" i="25"/>
  <c r="H53" i="16" s="1"/>
  <c r="H355" i="25"/>
  <c r="H356" i="19" s="1"/>
  <c r="H367" i="25"/>
  <c r="H248" i="19" s="1"/>
  <c r="H375" i="25"/>
  <c r="H141" i="19" s="1"/>
  <c r="H379" i="25"/>
  <c r="H23" i="7" s="1"/>
  <c r="H387" i="25"/>
  <c r="H147" i="19" s="1"/>
  <c r="H395" i="25"/>
  <c r="H155" i="19" s="1"/>
  <c r="H403" i="25"/>
  <c r="H360" i="19" s="1"/>
  <c r="H411" i="25"/>
  <c r="H368" i="19" s="1"/>
  <c r="H419" i="25"/>
  <c r="H376" i="19" s="1"/>
  <c r="H431" i="25"/>
  <c r="H252" i="19" s="1"/>
  <c r="H439" i="25"/>
  <c r="H56" i="16" s="1"/>
  <c r="H447" i="25"/>
  <c r="H259" i="19" s="1"/>
  <c r="H451" i="25"/>
  <c r="H263" i="19" s="1"/>
  <c r="H463" i="25"/>
  <c r="H183" i="19" s="1"/>
  <c r="H471" i="25"/>
  <c r="H60" i="16" s="1"/>
  <c r="H479" i="25"/>
  <c r="H303" i="19" s="1"/>
  <c r="H487" i="25"/>
  <c r="H39" i="19" s="1"/>
  <c r="H491" i="25"/>
  <c r="H43" i="19" s="1"/>
  <c r="H499" i="25"/>
  <c r="H25" i="15" s="1"/>
  <c r="M291" i="25"/>
  <c r="N118" i="19" s="1"/>
  <c r="L53" i="25"/>
  <c r="L35" i="18" s="1"/>
  <c r="L177" i="25"/>
  <c r="L25" i="16" s="1"/>
  <c r="L290" i="25"/>
  <c r="L117" i="19" s="1"/>
  <c r="L366" i="25"/>
  <c r="L136" i="19" s="1"/>
  <c r="L408" i="25"/>
  <c r="L365" i="19" s="1"/>
  <c r="L450" i="25"/>
  <c r="L262" i="19" s="1"/>
  <c r="L467" i="25"/>
  <c r="L187" i="19" s="1"/>
  <c r="L483" i="25"/>
  <c r="L265" i="19" s="1"/>
  <c r="L499" i="25"/>
  <c r="L25" i="15" s="1"/>
  <c r="K15" i="25"/>
  <c r="K12" i="17" s="1"/>
  <c r="K31" i="25"/>
  <c r="K310" i="19" s="1"/>
  <c r="K47" i="25"/>
  <c r="K29" i="18" s="1"/>
  <c r="K63" i="25"/>
  <c r="K13" i="19" s="1"/>
  <c r="K79" i="25"/>
  <c r="K47" i="19" s="1"/>
  <c r="K95" i="25"/>
  <c r="K63" i="19" s="1"/>
  <c r="K111" i="25"/>
  <c r="K330" i="19" s="1"/>
  <c r="K127" i="25"/>
  <c r="K74" i="19" s="1"/>
  <c r="K143" i="25"/>
  <c r="K17" i="19" s="1"/>
  <c r="K159" i="25"/>
  <c r="K336" i="19" s="1"/>
  <c r="K175" i="25"/>
  <c r="K23" i="16" s="1"/>
  <c r="K191" i="25"/>
  <c r="K39" i="16" s="1"/>
  <c r="K207" i="25"/>
  <c r="K210" i="19" s="1"/>
  <c r="K223" i="25"/>
  <c r="K22" i="19" s="1"/>
  <c r="K239" i="25"/>
  <c r="K222" i="19" s="1"/>
  <c r="K255" i="25"/>
  <c r="K234" i="19" s="1"/>
  <c r="K271" i="25"/>
  <c r="K115" i="19" s="1"/>
  <c r="K287" i="25"/>
  <c r="K351" i="19" s="1"/>
  <c r="K303" i="25"/>
  <c r="K240" i="19" s="1"/>
  <c r="K319" i="25"/>
  <c r="K12" i="14" s="1"/>
  <c r="K335" i="25"/>
  <c r="K193" i="19" s="1"/>
  <c r="K351" i="25"/>
  <c r="K53" i="16" s="1"/>
  <c r="K367" i="25"/>
  <c r="K248" i="19" s="1"/>
  <c r="K383" i="25"/>
  <c r="K27" i="7" s="1"/>
  <c r="K399" i="25"/>
  <c r="K159" i="19" s="1"/>
  <c r="K415" i="25"/>
  <c r="K372" i="19" s="1"/>
  <c r="K431" i="25"/>
  <c r="K252" i="19" s="1"/>
  <c r="K447" i="25"/>
  <c r="K259" i="19" s="1"/>
  <c r="K463" i="25"/>
  <c r="K183" i="19" s="1"/>
  <c r="K479" i="25"/>
  <c r="K303" i="19" s="1"/>
  <c r="K495" i="25"/>
  <c r="K21" i="15" s="1"/>
  <c r="J11" i="25"/>
  <c r="J18" i="18" s="1"/>
  <c r="J26" i="25"/>
  <c r="J274" i="19" s="1"/>
  <c r="J34" i="25"/>
  <c r="J313" i="19" s="1"/>
  <c r="J42" i="25"/>
  <c r="J24" i="18" s="1"/>
  <c r="J50" i="25"/>
  <c r="J32" i="18" s="1"/>
  <c r="J58" i="25"/>
  <c r="J40" i="18" s="1"/>
  <c r="J66" i="25"/>
  <c r="J289" i="19" s="1"/>
  <c r="J74" i="25"/>
  <c r="J297" i="19" s="1"/>
  <c r="J82" i="25"/>
  <c r="J50" i="19" s="1"/>
  <c r="J90" i="25"/>
  <c r="J58" i="19" s="1"/>
  <c r="J98" i="25"/>
  <c r="J317" i="19" s="1"/>
  <c r="J106" i="25"/>
  <c r="J325" i="19" s="1"/>
  <c r="J114" i="25"/>
  <c r="J33" i="7" s="1"/>
  <c r="J122" i="25"/>
  <c r="J200" i="19" s="1"/>
  <c r="J130" i="25"/>
  <c r="J77" i="19" s="1"/>
  <c r="J138" i="25"/>
  <c r="J204" i="19" s="1"/>
  <c r="J146" i="25"/>
  <c r="J86" i="19" s="1"/>
  <c r="J154" i="25"/>
  <c r="J14" i="16" s="1"/>
  <c r="J162" i="25"/>
  <c r="J339" i="19" s="1"/>
  <c r="J170" i="25"/>
  <c r="J18" i="16" s="1"/>
  <c r="J178" i="25"/>
  <c r="J26" i="16" s="1"/>
  <c r="J186" i="25"/>
  <c r="J34" i="16" s="1"/>
  <c r="J194" i="25"/>
  <c r="J42" i="16" s="1"/>
  <c r="J202" i="25"/>
  <c r="J205" i="19" s="1"/>
  <c r="J210" i="25"/>
  <c r="J213" i="19" s="1"/>
  <c r="J218" i="25"/>
  <c r="J216" i="19" s="1"/>
  <c r="J226" i="25"/>
  <c r="J25" i="19" s="1"/>
  <c r="J234" i="25"/>
  <c r="J98" i="19" s="1"/>
  <c r="J242" i="25"/>
  <c r="J225" i="19" s="1"/>
  <c r="J250" i="25"/>
  <c r="J229" i="19" s="1"/>
  <c r="J258" i="25"/>
  <c r="J237" i="19" s="1"/>
  <c r="J266" i="25"/>
  <c r="J110" i="19" s="1"/>
  <c r="J274" i="25"/>
  <c r="J11" i="15" s="1"/>
  <c r="J282" i="25"/>
  <c r="J280" i="19" s="1"/>
  <c r="J290" i="25"/>
  <c r="J117" i="19" s="1"/>
  <c r="J298" i="25"/>
  <c r="J125" i="19" s="1"/>
  <c r="J306" i="25"/>
  <c r="J243" i="19" s="1"/>
  <c r="J314" i="25"/>
  <c r="J322" i="25"/>
  <c r="J30" i="19" s="1"/>
  <c r="J330" i="25"/>
  <c r="J18" i="7" s="1"/>
  <c r="J338" i="25"/>
  <c r="J9" i="7" s="1"/>
  <c r="J346" i="25"/>
  <c r="J48" i="16" s="1"/>
  <c r="J354" i="25"/>
  <c r="J355" i="19" s="1"/>
  <c r="J362" i="25"/>
  <c r="J38" i="19" s="1"/>
  <c r="J370" i="25"/>
  <c r="J251" i="19" s="1"/>
  <c r="J378" i="25"/>
  <c r="J144" i="19" s="1"/>
  <c r="J386" i="25"/>
  <c r="J146" i="19" s="1"/>
  <c r="J394" i="25"/>
  <c r="J154" i="19" s="1"/>
  <c r="J402" i="25"/>
  <c r="J359" i="19" s="1"/>
  <c r="J410" i="25"/>
  <c r="J367" i="19" s="1"/>
  <c r="J418" i="25"/>
  <c r="J375" i="19" s="1"/>
  <c r="J426" i="25"/>
  <c r="J163" i="19" s="1"/>
  <c r="J434" i="25"/>
  <c r="J168" i="19" s="1"/>
  <c r="J442" i="25"/>
  <c r="J59" i="16" s="1"/>
  <c r="J450" i="25"/>
  <c r="J262" i="19" s="1"/>
  <c r="J458" i="25"/>
  <c r="J178" i="19" s="1"/>
  <c r="J466" i="25"/>
  <c r="J186" i="19" s="1"/>
  <c r="J474" i="25"/>
  <c r="J283" i="19" s="1"/>
  <c r="J482" i="25"/>
  <c r="J264" i="19" s="1"/>
  <c r="J490" i="25"/>
  <c r="J42" i="19" s="1"/>
  <c r="J498" i="25"/>
  <c r="J24" i="15" s="1"/>
  <c r="I6" i="25"/>
  <c r="I13" i="18" s="1"/>
  <c r="I14" i="25"/>
  <c r="I11" i="17" s="1"/>
  <c r="I22" i="25"/>
  <c r="I19" i="17" s="1"/>
  <c r="I30" i="25"/>
  <c r="I309" i="19" s="1"/>
  <c r="I38" i="25"/>
  <c r="I20" i="18" s="1"/>
  <c r="I46" i="25"/>
  <c r="I28" i="18" s="1"/>
  <c r="I54" i="25"/>
  <c r="I36" i="18" s="1"/>
  <c r="I62" i="25"/>
  <c r="I12" i="19" s="1"/>
  <c r="I70" i="25"/>
  <c r="I293" i="19" s="1"/>
  <c r="I78" i="25"/>
  <c r="I301" i="19" s="1"/>
  <c r="I86" i="25"/>
  <c r="I54" i="19" s="1"/>
  <c r="I94" i="25"/>
  <c r="I62" i="19" s="1"/>
  <c r="I102" i="25"/>
  <c r="I321" i="19" s="1"/>
  <c r="I110" i="25"/>
  <c r="I329" i="19" s="1"/>
  <c r="I118" i="25"/>
  <c r="I68" i="19" s="1"/>
  <c r="I126" i="25"/>
  <c r="I73" i="19" s="1"/>
  <c r="I134" i="25"/>
  <c r="I81" i="19" s="1"/>
  <c r="I142" i="25"/>
  <c r="I16" i="19" s="1"/>
  <c r="I150" i="25"/>
  <c r="I10" i="16" s="1"/>
  <c r="I158" i="25"/>
  <c r="I335" i="19" s="1"/>
  <c r="I166" i="25"/>
  <c r="I343" i="19" s="1"/>
  <c r="I174" i="25"/>
  <c r="I22" i="16" s="1"/>
  <c r="I182" i="25"/>
  <c r="I30" i="16" s="1"/>
  <c r="I190" i="25"/>
  <c r="I38" i="16" s="1"/>
  <c r="I198" i="25"/>
  <c r="I348" i="19" s="1"/>
  <c r="I206" i="25"/>
  <c r="I209" i="19" s="1"/>
  <c r="I214" i="25"/>
  <c r="I93" i="19" s="1"/>
  <c r="I222" i="25"/>
  <c r="I21" i="19" s="1"/>
  <c r="I230" i="25"/>
  <c r="I29" i="19" s="1"/>
  <c r="I238" i="25"/>
  <c r="I221" i="19" s="1"/>
  <c r="I246" i="25"/>
  <c r="I101" i="19" s="1"/>
  <c r="I254" i="25"/>
  <c r="I233" i="19" s="1"/>
  <c r="I262" i="25"/>
  <c r="I106" i="19" s="1"/>
  <c r="I270" i="25"/>
  <c r="I114" i="19" s="1"/>
  <c r="I278" i="25"/>
  <c r="I15" i="15" s="1"/>
  <c r="I286" i="25"/>
  <c r="I350" i="19" s="1"/>
  <c r="I294" i="25"/>
  <c r="I121" i="19" s="1"/>
  <c r="I302" i="25"/>
  <c r="I239" i="19" s="1"/>
  <c r="I310" i="25"/>
  <c r="I318" i="25"/>
  <c r="I11" i="14" s="1"/>
  <c r="I326" i="25"/>
  <c r="I34" i="19" s="1"/>
  <c r="I334" i="25"/>
  <c r="I22" i="7" s="1"/>
  <c r="I342" i="25"/>
  <c r="I246" i="19" s="1"/>
  <c r="I350" i="25"/>
  <c r="I52" i="16" s="1"/>
  <c r="I358" i="25"/>
  <c r="I132" i="19" s="1"/>
  <c r="I366" i="25"/>
  <c r="I136" i="19" s="1"/>
  <c r="I374" i="25"/>
  <c r="I140" i="19" s="1"/>
  <c r="I382" i="25"/>
  <c r="I26" i="7" s="1"/>
  <c r="I390" i="25"/>
  <c r="I150" i="19" s="1"/>
  <c r="I398" i="25"/>
  <c r="I158" i="19" s="1"/>
  <c r="I406" i="25"/>
  <c r="I363" i="19" s="1"/>
  <c r="I414" i="25"/>
  <c r="I371" i="19" s="1"/>
  <c r="I422" i="25"/>
  <c r="I379" i="19" s="1"/>
  <c r="I430" i="25"/>
  <c r="I167" i="19" s="1"/>
  <c r="I438" i="25"/>
  <c r="I55" i="16" s="1"/>
  <c r="I446" i="25"/>
  <c r="I258" i="19" s="1"/>
  <c r="I454" i="25"/>
  <c r="I174" i="19" s="1"/>
  <c r="I462" i="25"/>
  <c r="I182" i="19" s="1"/>
  <c r="I470" i="25"/>
  <c r="I190" i="19" s="1"/>
  <c r="I478" i="25"/>
  <c r="I302" i="19" s="1"/>
  <c r="I486" i="25"/>
  <c r="I268" i="19" s="1"/>
  <c r="I494" i="25"/>
  <c r="I20" i="15" s="1"/>
  <c r="I502" i="25"/>
  <c r="I28" i="15" s="1"/>
  <c r="H9" i="25"/>
  <c r="H16" i="18" s="1"/>
  <c r="H17" i="25"/>
  <c r="H14" i="17" s="1"/>
  <c r="H25" i="25"/>
  <c r="H273" i="19" s="1"/>
  <c r="H33" i="25"/>
  <c r="H312" i="19" s="1"/>
  <c r="H41" i="25"/>
  <c r="H23" i="18" s="1"/>
  <c r="H49" i="25"/>
  <c r="H31" i="18" s="1"/>
  <c r="H53" i="25"/>
  <c r="H35" i="18" s="1"/>
  <c r="H57" i="25"/>
  <c r="H39" i="18" s="1"/>
  <c r="H61" i="25"/>
  <c r="H11" i="19" s="1"/>
  <c r="H65" i="25"/>
  <c r="H15" i="19" s="1"/>
  <c r="H69" i="25"/>
  <c r="H292" i="19" s="1"/>
  <c r="H73" i="25"/>
  <c r="H296" i="19" s="1"/>
  <c r="H77" i="25"/>
  <c r="H300" i="19" s="1"/>
  <c r="H81" i="25"/>
  <c r="H49" i="19" s="1"/>
  <c r="H85" i="25"/>
  <c r="H53" i="19" s="1"/>
  <c r="H89" i="25"/>
  <c r="H57" i="19" s="1"/>
  <c r="H93" i="25"/>
  <c r="H61" i="19" s="1"/>
  <c r="H97" i="25"/>
  <c r="H316" i="19" s="1"/>
  <c r="H101" i="25"/>
  <c r="H320" i="19" s="1"/>
  <c r="H105" i="25"/>
  <c r="H324" i="19" s="1"/>
  <c r="H109" i="25"/>
  <c r="H328" i="19" s="1"/>
  <c r="H113" i="25"/>
  <c r="H32" i="7" s="1"/>
  <c r="H117" i="25"/>
  <c r="H67" i="19" s="1"/>
  <c r="H121" i="25"/>
  <c r="H199" i="19" s="1"/>
  <c r="H125" i="25"/>
  <c r="H72" i="19" s="1"/>
  <c r="H129" i="25"/>
  <c r="H76" i="19" s="1"/>
  <c r="H133" i="25"/>
  <c r="H80" i="19" s="1"/>
  <c r="H137" i="25"/>
  <c r="H203" i="19" s="1"/>
  <c r="H141" i="25"/>
  <c r="H84" i="19" s="1"/>
  <c r="H145" i="25"/>
  <c r="H85" i="19" s="1"/>
  <c r="H149" i="25"/>
  <c r="H89" i="19" s="1"/>
  <c r="H153" i="25"/>
  <c r="H13" i="16" s="1"/>
  <c r="H157" i="25"/>
  <c r="H334" i="19" s="1"/>
  <c r="H161" i="25"/>
  <c r="H338" i="19" s="1"/>
  <c r="H165" i="25"/>
  <c r="H342" i="19" s="1"/>
  <c r="H169" i="25"/>
  <c r="H17" i="16" s="1"/>
  <c r="H173" i="25"/>
  <c r="H21" i="16" s="1"/>
  <c r="H177" i="25"/>
  <c r="H25" i="16" s="1"/>
  <c r="H181" i="25"/>
  <c r="H29" i="16" s="1"/>
  <c r="H185" i="25"/>
  <c r="H33" i="16" s="1"/>
  <c r="H189" i="25"/>
  <c r="H37" i="16" s="1"/>
  <c r="H193" i="25"/>
  <c r="H41" i="16" s="1"/>
  <c r="H197" i="25"/>
  <c r="H347" i="19" s="1"/>
  <c r="H201" i="25"/>
  <c r="H45" i="16" s="1"/>
  <c r="H205" i="25"/>
  <c r="H208" i="19" s="1"/>
  <c r="H209" i="25"/>
  <c r="H212" i="19" s="1"/>
  <c r="H213" i="25"/>
  <c r="H92" i="19" s="1"/>
  <c r="H217" i="25"/>
  <c r="H215" i="19" s="1"/>
  <c r="H221" i="25"/>
  <c r="H20" i="19" s="1"/>
  <c r="H225" i="25"/>
  <c r="H24" i="19" s="1"/>
  <c r="H229" i="25"/>
  <c r="H28" i="19" s="1"/>
  <c r="H233" i="25"/>
  <c r="H97" i="19" s="1"/>
  <c r="H237" i="25"/>
  <c r="H220" i="19" s="1"/>
  <c r="H241" i="25"/>
  <c r="H224" i="19" s="1"/>
  <c r="H245" i="25"/>
  <c r="H100" i="19" s="1"/>
  <c r="H249" i="25"/>
  <c r="H228" i="19" s="1"/>
  <c r="H253" i="25"/>
  <c r="H232" i="19" s="1"/>
  <c r="H257" i="25"/>
  <c r="H236" i="19" s="1"/>
  <c r="H261" i="25"/>
  <c r="H105" i="19" s="1"/>
  <c r="H265" i="25"/>
  <c r="H109" i="19" s="1"/>
  <c r="H269" i="25"/>
  <c r="H113" i="19" s="1"/>
  <c r="H273" i="25"/>
  <c r="H10" i="15" s="1"/>
  <c r="H277" i="25"/>
  <c r="H14" i="15" s="1"/>
  <c r="H281" i="25"/>
  <c r="H18" i="15" s="1"/>
  <c r="H285" i="25"/>
  <c r="H349" i="19" s="1"/>
  <c r="H289" i="25"/>
  <c r="H353" i="19" s="1"/>
  <c r="H293" i="25"/>
  <c r="H120" i="19" s="1"/>
  <c r="H297" i="25"/>
  <c r="H124" i="19" s="1"/>
  <c r="H301" i="25"/>
  <c r="H238" i="19" s="1"/>
  <c r="H305" i="25"/>
  <c r="H242" i="19" s="1"/>
  <c r="H309" i="25"/>
  <c r="H313" i="25"/>
  <c r="H317" i="25"/>
  <c r="H10" i="14" s="1"/>
  <c r="H321" i="25"/>
  <c r="H14" i="14" s="1"/>
  <c r="H325" i="25"/>
  <c r="H33" i="19" s="1"/>
  <c r="H329" i="25"/>
  <c r="H17" i="7" s="1"/>
  <c r="H333" i="25"/>
  <c r="H21" i="7" s="1"/>
  <c r="H337" i="25"/>
  <c r="H195" i="19" s="1"/>
  <c r="H341" i="25"/>
  <c r="H245" i="19" s="1"/>
  <c r="H345" i="25"/>
  <c r="H47" i="16" s="1"/>
  <c r="H349" i="25"/>
  <c r="H51" i="16" s="1"/>
  <c r="H353" i="25"/>
  <c r="H354" i="19" s="1"/>
  <c r="H357" i="25"/>
  <c r="H131" i="19" s="1"/>
  <c r="H361" i="25"/>
  <c r="H37" i="19" s="1"/>
  <c r="H365" i="25"/>
  <c r="H135" i="19" s="1"/>
  <c r="H369" i="25"/>
  <c r="H250" i="19" s="1"/>
  <c r="H373" i="25"/>
  <c r="H139" i="19" s="1"/>
  <c r="H377" i="25"/>
  <c r="H143" i="19" s="1"/>
  <c r="H381" i="25"/>
  <c r="H25" i="7" s="1"/>
  <c r="H385" i="25"/>
  <c r="H145" i="19" s="1"/>
  <c r="H389" i="25"/>
  <c r="H149" i="19" s="1"/>
  <c r="H393" i="25"/>
  <c r="H153" i="19" s="1"/>
  <c r="H397" i="25"/>
  <c r="H157" i="19" s="1"/>
  <c r="H401" i="25"/>
  <c r="H358" i="19" s="1"/>
  <c r="H405" i="25"/>
  <c r="H362" i="19" s="1"/>
  <c r="H409" i="25"/>
  <c r="H366" i="19" s="1"/>
  <c r="H413" i="25"/>
  <c r="H370" i="19" s="1"/>
  <c r="H417" i="25"/>
  <c r="H374" i="19" s="1"/>
  <c r="H421" i="25"/>
  <c r="H378" i="19" s="1"/>
  <c r="H425" i="25"/>
  <c r="H162" i="19" s="1"/>
  <c r="H429" i="25"/>
  <c r="H166" i="19" s="1"/>
  <c r="H433" i="25"/>
  <c r="H254" i="19" s="1"/>
  <c r="H437" i="25"/>
  <c r="H171" i="19" s="1"/>
  <c r="H441" i="25"/>
  <c r="H58" i="16" s="1"/>
  <c r="H445" i="25"/>
  <c r="H257" i="19" s="1"/>
  <c r="H449" i="25"/>
  <c r="H261" i="19" s="1"/>
  <c r="H453" i="25"/>
  <c r="H173" i="19" s="1"/>
  <c r="H457" i="25"/>
  <c r="H177" i="19" s="1"/>
  <c r="H461" i="25"/>
  <c r="H181" i="19" s="1"/>
  <c r="H465" i="25"/>
  <c r="H185" i="19" s="1"/>
  <c r="H469" i="25"/>
  <c r="H189" i="19" s="1"/>
  <c r="H473" i="25"/>
  <c r="H62" i="16" s="1"/>
  <c r="H477" i="25"/>
  <c r="H286" i="19" s="1"/>
  <c r="H481" i="25"/>
  <c r="H305" i="19" s="1"/>
  <c r="H485" i="25"/>
  <c r="H267" i="19" s="1"/>
  <c r="H489" i="25"/>
  <c r="H41" i="19" s="1"/>
  <c r="H493" i="25"/>
  <c r="H19" i="15" s="1"/>
  <c r="H497" i="25"/>
  <c r="H23" i="15" s="1"/>
  <c r="H501" i="25"/>
  <c r="H27" i="15" s="1"/>
  <c r="M453" i="25"/>
  <c r="N173" i="19" s="1"/>
  <c r="L113" i="25"/>
  <c r="L32" i="7" s="1"/>
  <c r="L226" i="25"/>
  <c r="L25" i="19" s="1"/>
  <c r="L334" i="25"/>
  <c r="L22" i="7" s="1"/>
  <c r="L384" i="25"/>
  <c r="L28" i="7" s="1"/>
  <c r="L427" i="25"/>
  <c r="L164" i="19" s="1"/>
  <c r="L458" i="25"/>
  <c r="L178" i="19" s="1"/>
  <c r="L474" i="25"/>
  <c r="L283" i="19" s="1"/>
  <c r="L490" i="25"/>
  <c r="L42" i="19" s="1"/>
  <c r="K6" i="25"/>
  <c r="K13" i="18" s="1"/>
  <c r="K22" i="25"/>
  <c r="K19" i="17" s="1"/>
  <c r="K38" i="25"/>
  <c r="K20" i="18" s="1"/>
  <c r="K54" i="25"/>
  <c r="K36" i="18" s="1"/>
  <c r="K70" i="25"/>
  <c r="K293" i="19" s="1"/>
  <c r="K86" i="25"/>
  <c r="K54" i="19" s="1"/>
  <c r="K102" i="25"/>
  <c r="K321" i="19" s="1"/>
  <c r="K118" i="25"/>
  <c r="K68" i="19" s="1"/>
  <c r="K134" i="25"/>
  <c r="K81" i="19" s="1"/>
  <c r="K150" i="25"/>
  <c r="K10" i="16" s="1"/>
  <c r="K166" i="25"/>
  <c r="K343" i="19" s="1"/>
  <c r="K182" i="25"/>
  <c r="K30" i="16" s="1"/>
  <c r="K198" i="25"/>
  <c r="K348" i="19" s="1"/>
  <c r="K214" i="25"/>
  <c r="K93" i="19" s="1"/>
  <c r="K230" i="25"/>
  <c r="K29" i="19" s="1"/>
  <c r="K246" i="25"/>
  <c r="K101" i="19" s="1"/>
  <c r="K262" i="25"/>
  <c r="K106" i="19" s="1"/>
  <c r="K278" i="25"/>
  <c r="K15" i="15" s="1"/>
  <c r="K294" i="25"/>
  <c r="K121" i="19" s="1"/>
  <c r="K310" i="25"/>
  <c r="K326" i="25"/>
  <c r="K34" i="19" s="1"/>
  <c r="K342" i="25"/>
  <c r="K246" i="19" s="1"/>
  <c r="K358" i="25"/>
  <c r="K132" i="19" s="1"/>
  <c r="K374" i="25"/>
  <c r="K140" i="19" s="1"/>
  <c r="K390" i="25"/>
  <c r="K150" i="19" s="1"/>
  <c r="K406" i="25"/>
  <c r="K363" i="19" s="1"/>
  <c r="K422" i="25"/>
  <c r="K379" i="19" s="1"/>
  <c r="K438" i="25"/>
  <c r="K55" i="16" s="1"/>
  <c r="K454" i="25"/>
  <c r="K174" i="19" s="1"/>
  <c r="K470" i="25"/>
  <c r="K190" i="19" s="1"/>
  <c r="K486" i="25"/>
  <c r="K268" i="19" s="1"/>
  <c r="K502" i="25"/>
  <c r="K28" i="15" s="1"/>
  <c r="J18" i="25"/>
  <c r="J15" i="17" s="1"/>
  <c r="J29" i="25"/>
  <c r="J308" i="19" s="1"/>
  <c r="J37" i="25"/>
  <c r="J279" i="19" s="1"/>
  <c r="J45" i="25"/>
  <c r="J27" i="18" s="1"/>
  <c r="J53" i="25"/>
  <c r="J35" i="18" s="1"/>
  <c r="J61" i="25"/>
  <c r="J11" i="19" s="1"/>
  <c r="J69" i="25"/>
  <c r="J292" i="19" s="1"/>
  <c r="J85" i="25"/>
  <c r="J53" i="19" s="1"/>
  <c r="J93" i="25"/>
  <c r="J61" i="19" s="1"/>
  <c r="J101" i="25"/>
  <c r="J320" i="19" s="1"/>
  <c r="J109" i="25"/>
  <c r="J328" i="19" s="1"/>
  <c r="J117" i="25"/>
  <c r="J67" i="19" s="1"/>
  <c r="J125" i="25"/>
  <c r="J72" i="19" s="1"/>
  <c r="J133" i="25"/>
  <c r="J80" i="19" s="1"/>
  <c r="J149" i="25"/>
  <c r="J89" i="19" s="1"/>
  <c r="J165" i="25"/>
  <c r="J342" i="19" s="1"/>
  <c r="J181" i="25"/>
  <c r="J29" i="16" s="1"/>
  <c r="J197" i="25"/>
  <c r="J347" i="19" s="1"/>
  <c r="J221" i="25"/>
  <c r="J20" i="19" s="1"/>
  <c r="J237" i="25"/>
  <c r="J220" i="19" s="1"/>
  <c r="J253" i="25"/>
  <c r="J232" i="19" s="1"/>
  <c r="J269" i="25"/>
  <c r="J113" i="19" s="1"/>
  <c r="J285" i="25"/>
  <c r="J349" i="19" s="1"/>
  <c r="J301" i="25"/>
  <c r="J238" i="19" s="1"/>
  <c r="J317" i="25"/>
  <c r="J10" i="14" s="1"/>
  <c r="J333" i="25"/>
  <c r="J21" i="7" s="1"/>
  <c r="J349" i="25"/>
  <c r="J51" i="16" s="1"/>
  <c r="J373" i="25"/>
  <c r="J139" i="19" s="1"/>
  <c r="J389" i="25"/>
  <c r="J149" i="19" s="1"/>
  <c r="J405" i="25"/>
  <c r="J362" i="19" s="1"/>
  <c r="J421" i="25"/>
  <c r="J378" i="19" s="1"/>
  <c r="J437" i="25"/>
  <c r="J171" i="19" s="1"/>
  <c r="J461" i="25"/>
  <c r="J181" i="19" s="1"/>
  <c r="J477" i="25"/>
  <c r="J286" i="19" s="1"/>
  <c r="J493" i="25"/>
  <c r="J19" i="15" s="1"/>
  <c r="I9" i="25"/>
  <c r="I16" i="18" s="1"/>
  <c r="I33" i="25"/>
  <c r="I312" i="19" s="1"/>
  <c r="I49" i="25"/>
  <c r="I31" i="18" s="1"/>
  <c r="I65" i="25"/>
  <c r="I15" i="19" s="1"/>
  <c r="I81" i="25"/>
  <c r="I49" i="19" s="1"/>
  <c r="I89" i="25"/>
  <c r="I57" i="19" s="1"/>
  <c r="I105" i="25"/>
  <c r="I324" i="19" s="1"/>
  <c r="I129" i="25"/>
  <c r="I76" i="19" s="1"/>
  <c r="I137" i="25"/>
  <c r="I203" i="19" s="1"/>
  <c r="I153" i="25"/>
  <c r="I13" i="16" s="1"/>
  <c r="I169" i="25"/>
  <c r="I17" i="16" s="1"/>
  <c r="I185" i="25"/>
  <c r="I33" i="16" s="1"/>
  <c r="I201" i="25"/>
  <c r="I45" i="16" s="1"/>
  <c r="I217" i="25"/>
  <c r="I215" i="19" s="1"/>
  <c r="I233" i="25"/>
  <c r="I97" i="19" s="1"/>
  <c r="I257" i="25"/>
  <c r="I236" i="19" s="1"/>
  <c r="I273" i="25"/>
  <c r="I10" i="15" s="1"/>
  <c r="I281" i="25"/>
  <c r="I18" i="15" s="1"/>
  <c r="I297" i="25"/>
  <c r="I124" i="19" s="1"/>
  <c r="I313" i="25"/>
  <c r="I329" i="25"/>
  <c r="I17" i="7" s="1"/>
  <c r="I345" i="25"/>
  <c r="I47" i="16" s="1"/>
  <c r="I369" i="25"/>
  <c r="I250" i="19" s="1"/>
  <c r="I385" i="25"/>
  <c r="I145" i="19" s="1"/>
  <c r="I401" i="25"/>
  <c r="I358" i="19" s="1"/>
  <c r="I417" i="25"/>
  <c r="I374" i="19" s="1"/>
  <c r="I433" i="25"/>
  <c r="I254" i="19" s="1"/>
  <c r="I449" i="25"/>
  <c r="I261" i="19" s="1"/>
  <c r="I465" i="25"/>
  <c r="I185" i="19" s="1"/>
  <c r="I481" i="25"/>
  <c r="I305" i="19" s="1"/>
  <c r="I489" i="25"/>
  <c r="I41" i="19" s="1"/>
  <c r="H12" i="25"/>
  <c r="H19" i="18" s="1"/>
  <c r="H28" i="25"/>
  <c r="H276" i="19" s="1"/>
  <c r="H44" i="25"/>
  <c r="H26" i="18" s="1"/>
  <c r="H58" i="25"/>
  <c r="H40" i="18" s="1"/>
  <c r="H66" i="25"/>
  <c r="H289" i="19" s="1"/>
  <c r="H74" i="25"/>
  <c r="H297" i="19" s="1"/>
  <c r="H82" i="25"/>
  <c r="H50" i="19" s="1"/>
  <c r="H90" i="25"/>
  <c r="H58" i="19" s="1"/>
  <c r="H98" i="25"/>
  <c r="H317" i="19" s="1"/>
  <c r="H106" i="25"/>
  <c r="H325" i="19" s="1"/>
  <c r="H114" i="25"/>
  <c r="H33" i="7" s="1"/>
  <c r="H122" i="25"/>
  <c r="H200" i="19" s="1"/>
  <c r="H130" i="25"/>
  <c r="H77" i="19" s="1"/>
  <c r="H134" i="25"/>
  <c r="H81" i="19" s="1"/>
  <c r="H142" i="25"/>
  <c r="H16" i="19" s="1"/>
  <c r="H150" i="25"/>
  <c r="H10" i="16" s="1"/>
  <c r="H402" i="25"/>
  <c r="H359" i="19" s="1"/>
  <c r="H418" i="25"/>
  <c r="H375" i="19" s="1"/>
  <c r="H426" i="25"/>
  <c r="H163" i="19" s="1"/>
  <c r="H434" i="25"/>
  <c r="H168" i="19" s="1"/>
  <c r="H442" i="25"/>
  <c r="H59" i="16" s="1"/>
  <c r="H450" i="25"/>
  <c r="H262" i="19" s="1"/>
  <c r="H458" i="25"/>
  <c r="H178" i="19" s="1"/>
  <c r="H466" i="25"/>
  <c r="H186" i="19" s="1"/>
  <c r="H474" i="25"/>
  <c r="H283" i="19" s="1"/>
  <c r="H482" i="25"/>
  <c r="H264" i="19" s="1"/>
  <c r="H490" i="25"/>
  <c r="H42" i="19" s="1"/>
  <c r="H498" i="25"/>
  <c r="H24" i="15" s="1"/>
  <c r="M468" i="25"/>
  <c r="N188" i="19" s="1"/>
  <c r="L339" i="25"/>
  <c r="L10" i="7" s="1"/>
  <c r="L430" i="25"/>
  <c r="L167" i="19" s="1"/>
  <c r="L475" i="25"/>
  <c r="L284" i="19" s="1"/>
  <c r="K23" i="25"/>
  <c r="K271" i="19" s="1"/>
  <c r="K55" i="25"/>
  <c r="K37" i="18" s="1"/>
  <c r="K87" i="25"/>
  <c r="K55" i="19" s="1"/>
  <c r="K119" i="25"/>
  <c r="K69" i="19" s="1"/>
  <c r="K151" i="25"/>
  <c r="K11" i="16" s="1"/>
  <c r="K183" i="25"/>
  <c r="K31" i="16" s="1"/>
  <c r="K215" i="25"/>
  <c r="K94" i="19" s="1"/>
  <c r="K247" i="25"/>
  <c r="K102" i="19" s="1"/>
  <c r="K279" i="25"/>
  <c r="K16" i="15" s="1"/>
  <c r="K311" i="25"/>
  <c r="K343" i="25"/>
  <c r="K247" i="19" s="1"/>
  <c r="K375" i="25"/>
  <c r="K141" i="19" s="1"/>
  <c r="K407" i="25"/>
  <c r="K364" i="19" s="1"/>
  <c r="K439" i="25"/>
  <c r="K56" i="16" s="1"/>
  <c r="K471" i="25"/>
  <c r="K60" i="16" s="1"/>
  <c r="K3" i="25"/>
  <c r="K10" i="18" s="1"/>
  <c r="J30" i="25"/>
  <c r="J309" i="19" s="1"/>
  <c r="J46" i="25"/>
  <c r="J28" i="18" s="1"/>
  <c r="J62" i="25"/>
  <c r="J12" i="19" s="1"/>
  <c r="J78" i="25"/>
  <c r="J301" i="19" s="1"/>
  <c r="J94" i="25"/>
  <c r="J62" i="19" s="1"/>
  <c r="J118" i="25"/>
  <c r="J68" i="19" s="1"/>
  <c r="J126" i="25"/>
  <c r="J73" i="19" s="1"/>
  <c r="J142" i="25"/>
  <c r="J16" i="19" s="1"/>
  <c r="J158" i="25"/>
  <c r="J335" i="19" s="1"/>
  <c r="J174" i="25"/>
  <c r="J22" i="16" s="1"/>
  <c r="J190" i="25"/>
  <c r="J38" i="16" s="1"/>
  <c r="J206" i="25"/>
  <c r="J209" i="19" s="1"/>
  <c r="J222" i="25"/>
  <c r="J21" i="19" s="1"/>
  <c r="J238" i="25"/>
  <c r="J221" i="19" s="1"/>
  <c r="J262" i="25"/>
  <c r="J106" i="19" s="1"/>
  <c r="J270" i="25"/>
  <c r="J114" i="19" s="1"/>
  <c r="J286" i="25"/>
  <c r="J350" i="19" s="1"/>
  <c r="J302" i="25"/>
  <c r="J239" i="19" s="1"/>
  <c r="J318" i="25"/>
  <c r="J11" i="14" s="1"/>
  <c r="J334" i="25"/>
  <c r="J22" i="7" s="1"/>
  <c r="J350" i="25"/>
  <c r="J52" i="16" s="1"/>
  <c r="J366" i="25"/>
  <c r="J136" i="19" s="1"/>
  <c r="J382" i="25"/>
  <c r="J26" i="7" s="1"/>
  <c r="J398" i="25"/>
  <c r="J158" i="19" s="1"/>
  <c r="J414" i="25"/>
  <c r="J371" i="19" s="1"/>
  <c r="J430" i="25"/>
  <c r="J167" i="19" s="1"/>
  <c r="J446" i="25"/>
  <c r="J258" i="19" s="1"/>
  <c r="J462" i="25"/>
  <c r="J182" i="19" s="1"/>
  <c r="J478" i="25"/>
  <c r="J302" i="19" s="1"/>
  <c r="J494" i="25"/>
  <c r="J20" i="15" s="1"/>
  <c r="I10" i="25"/>
  <c r="I17" i="18" s="1"/>
  <c r="I26" i="25"/>
  <c r="I274" i="19" s="1"/>
  <c r="I42" i="25"/>
  <c r="I24" i="18" s="1"/>
  <c r="I58" i="25"/>
  <c r="I40" i="18" s="1"/>
  <c r="I74" i="25"/>
  <c r="I297" i="19" s="1"/>
  <c r="I90" i="25"/>
  <c r="I58" i="19" s="1"/>
  <c r="I106" i="25"/>
  <c r="I325" i="19" s="1"/>
  <c r="I122" i="25"/>
  <c r="I200" i="19" s="1"/>
  <c r="I138" i="25"/>
  <c r="I204" i="19" s="1"/>
  <c r="I162" i="25"/>
  <c r="I339" i="19" s="1"/>
  <c r="I170" i="25"/>
  <c r="I18" i="16" s="1"/>
  <c r="I186" i="25"/>
  <c r="I34" i="16" s="1"/>
  <c r="I202" i="25"/>
  <c r="I205" i="19" s="1"/>
  <c r="I226" i="25"/>
  <c r="I25" i="19" s="1"/>
  <c r="I242" i="25"/>
  <c r="I225" i="19" s="1"/>
  <c r="I258" i="25"/>
  <c r="I237" i="19" s="1"/>
  <c r="I274" i="25"/>
  <c r="I11" i="15" s="1"/>
  <c r="I290" i="25"/>
  <c r="I117" i="19" s="1"/>
  <c r="I306" i="25"/>
  <c r="I243" i="19" s="1"/>
  <c r="I322" i="25"/>
  <c r="I30" i="19" s="1"/>
  <c r="I338" i="25"/>
  <c r="I9" i="7" s="1"/>
  <c r="I354" i="25"/>
  <c r="I355" i="19" s="1"/>
  <c r="I370" i="25"/>
  <c r="I251" i="19" s="1"/>
  <c r="I386" i="25"/>
  <c r="I146" i="19" s="1"/>
  <c r="I402" i="25"/>
  <c r="I359" i="19" s="1"/>
  <c r="I418" i="25"/>
  <c r="I375" i="19" s="1"/>
  <c r="I434" i="25"/>
  <c r="I168" i="19" s="1"/>
  <c r="I450" i="25"/>
  <c r="I262" i="19" s="1"/>
  <c r="I466" i="25"/>
  <c r="I186" i="19" s="1"/>
  <c r="I482" i="25"/>
  <c r="I264" i="19" s="1"/>
  <c r="I498" i="25"/>
  <c r="I24" i="15" s="1"/>
  <c r="H13" i="25"/>
  <c r="H10" i="17" s="1"/>
  <c r="H29" i="25"/>
  <c r="H308" i="19" s="1"/>
  <c r="H51" i="25"/>
  <c r="H33" i="18" s="1"/>
  <c r="H59" i="25"/>
  <c r="H41" i="18" s="1"/>
  <c r="H67" i="25"/>
  <c r="H290" i="19" s="1"/>
  <c r="H75" i="25"/>
  <c r="H298" i="19" s="1"/>
  <c r="H83" i="25"/>
  <c r="H51" i="19" s="1"/>
  <c r="H91" i="25"/>
  <c r="H59" i="19" s="1"/>
  <c r="H103" i="25"/>
  <c r="H322" i="19" s="1"/>
  <c r="H111" i="25"/>
  <c r="H330" i="19" s="1"/>
  <c r="H119" i="25"/>
  <c r="H69" i="19" s="1"/>
  <c r="H127" i="25"/>
  <c r="H74" i="19" s="1"/>
  <c r="H135" i="25"/>
  <c r="H201" i="19" s="1"/>
  <c r="H143" i="25"/>
  <c r="H17" i="19" s="1"/>
  <c r="H151" i="25"/>
  <c r="H11" i="16" s="1"/>
  <c r="H159" i="25"/>
  <c r="H336" i="19" s="1"/>
  <c r="H167" i="25"/>
  <c r="H344" i="19" s="1"/>
  <c r="H175" i="25"/>
  <c r="H23" i="16" s="1"/>
  <c r="H183" i="25"/>
  <c r="H31" i="16" s="1"/>
  <c r="H191" i="25"/>
  <c r="H39" i="16" s="1"/>
  <c r="H199" i="25"/>
  <c r="H43" i="16" s="1"/>
  <c r="H207" i="25"/>
  <c r="H210" i="19" s="1"/>
  <c r="H215" i="25"/>
  <c r="H94" i="19" s="1"/>
  <c r="H223" i="25"/>
  <c r="H22" i="19" s="1"/>
  <c r="H231" i="25"/>
  <c r="H95" i="19" s="1"/>
  <c r="H239" i="25"/>
  <c r="H222" i="19" s="1"/>
  <c r="H247" i="25"/>
  <c r="H102" i="19" s="1"/>
  <c r="H255" i="25"/>
  <c r="H234" i="19" s="1"/>
  <c r="H263" i="25"/>
  <c r="H107" i="19" s="1"/>
  <c r="H271" i="25"/>
  <c r="H115" i="19" s="1"/>
  <c r="H279" i="25"/>
  <c r="H16" i="15" s="1"/>
  <c r="H283" i="25"/>
  <c r="H281" i="19" s="1"/>
  <c r="H291" i="25"/>
  <c r="H118" i="19" s="1"/>
  <c r="H299" i="25"/>
  <c r="H126" i="19" s="1"/>
  <c r="H307" i="25"/>
  <c r="H244" i="19" s="1"/>
  <c r="H315" i="25"/>
  <c r="H128" i="19" s="1"/>
  <c r="H323" i="25"/>
  <c r="H31" i="19" s="1"/>
  <c r="H335" i="25"/>
  <c r="H193" i="19" s="1"/>
  <c r="H339" i="25"/>
  <c r="H10" i="7" s="1"/>
  <c r="H347" i="25"/>
  <c r="H49" i="16" s="1"/>
  <c r="H359" i="25"/>
  <c r="H35" i="19" s="1"/>
  <c r="H363" i="25"/>
  <c r="H133" i="19" s="1"/>
  <c r="H371" i="25"/>
  <c r="H137" i="19" s="1"/>
  <c r="H383" i="25"/>
  <c r="H27" i="7" s="1"/>
  <c r="H391" i="25"/>
  <c r="H151" i="19" s="1"/>
  <c r="H399" i="25"/>
  <c r="H159" i="19" s="1"/>
  <c r="H407" i="25"/>
  <c r="H364" i="19" s="1"/>
  <c r="H415" i="25"/>
  <c r="H372" i="19" s="1"/>
  <c r="H423" i="25"/>
  <c r="H160" i="19" s="1"/>
  <c r="H427" i="25"/>
  <c r="H164" i="19" s="1"/>
  <c r="H435" i="25"/>
  <c r="H169" i="19" s="1"/>
  <c r="H443" i="25"/>
  <c r="H255" i="19" s="1"/>
  <c r="H455" i="25"/>
  <c r="H175" i="19" s="1"/>
  <c r="H459" i="25"/>
  <c r="H179" i="19" s="1"/>
  <c r="H467" i="25"/>
  <c r="H187" i="19" s="1"/>
  <c r="H475" i="25"/>
  <c r="H284" i="19" s="1"/>
  <c r="H483" i="25"/>
  <c r="H265" i="19" s="1"/>
  <c r="H495" i="25"/>
  <c r="H21" i="15" s="1"/>
  <c r="X3" i="25" l="1"/>
  <c r="X491" i="25"/>
  <c r="X485" i="25"/>
  <c r="X492" i="25"/>
  <c r="P44" i="19" s="1"/>
  <c r="X486" i="25"/>
  <c r="U4" i="25"/>
  <c r="U5" i="25"/>
  <c r="U9" i="25"/>
  <c r="U13" i="25"/>
  <c r="U17" i="25"/>
  <c r="U21" i="25"/>
  <c r="U25" i="25"/>
  <c r="U29" i="25"/>
  <c r="U33" i="25"/>
  <c r="U37" i="25"/>
  <c r="U41" i="25"/>
  <c r="U45" i="25"/>
  <c r="U49" i="25"/>
  <c r="U53" i="25"/>
  <c r="U57" i="25"/>
  <c r="U61" i="25"/>
  <c r="U65" i="25"/>
  <c r="U69" i="25"/>
  <c r="U73" i="25"/>
  <c r="U77" i="25"/>
  <c r="U81" i="25"/>
  <c r="U85" i="25"/>
  <c r="U89" i="25"/>
  <c r="U93" i="25"/>
  <c r="U97" i="25"/>
  <c r="U101" i="25"/>
  <c r="U105" i="25"/>
  <c r="U109" i="25"/>
  <c r="U113" i="25"/>
  <c r="U117" i="25"/>
  <c r="U121" i="25"/>
  <c r="U125" i="25"/>
  <c r="U129" i="25"/>
  <c r="U133" i="25"/>
  <c r="U137" i="25"/>
  <c r="U141" i="25"/>
  <c r="U145" i="25"/>
  <c r="U149" i="25"/>
  <c r="U153" i="25"/>
  <c r="U157" i="25"/>
  <c r="U161" i="25"/>
  <c r="U165" i="25"/>
  <c r="U169" i="25"/>
  <c r="U173" i="25"/>
  <c r="U177" i="25"/>
  <c r="U181" i="25"/>
  <c r="U185" i="25"/>
  <c r="U189" i="25"/>
  <c r="U193" i="25"/>
  <c r="U197" i="25"/>
  <c r="U201" i="25"/>
  <c r="U205" i="25"/>
  <c r="U209" i="25"/>
  <c r="U213" i="25"/>
  <c r="U217" i="25"/>
  <c r="U221" i="25"/>
  <c r="U225" i="25"/>
  <c r="U229" i="25"/>
  <c r="U233" i="25"/>
  <c r="U237" i="25"/>
  <c r="U241" i="25"/>
  <c r="U245" i="25"/>
  <c r="U249" i="25"/>
  <c r="U253" i="25"/>
  <c r="U257" i="25"/>
  <c r="U261" i="25"/>
  <c r="U265" i="25"/>
  <c r="U269" i="25"/>
  <c r="U273" i="25"/>
  <c r="U277" i="25"/>
  <c r="U281" i="25"/>
  <c r="U285" i="25"/>
  <c r="U289" i="25"/>
  <c r="U293" i="25"/>
  <c r="U297" i="25"/>
  <c r="U301" i="25"/>
  <c r="U305" i="25"/>
  <c r="U309" i="25"/>
  <c r="U313" i="25"/>
  <c r="U317" i="25"/>
  <c r="U321" i="25"/>
  <c r="U325" i="25"/>
  <c r="U329" i="25"/>
  <c r="U333" i="25"/>
  <c r="U337" i="25"/>
  <c r="U341" i="25"/>
  <c r="U6" i="25"/>
  <c r="U10" i="25"/>
  <c r="U14" i="25"/>
  <c r="U18" i="25"/>
  <c r="U22" i="25"/>
  <c r="U26" i="25"/>
  <c r="U30" i="25"/>
  <c r="U34" i="25"/>
  <c r="U38" i="25"/>
  <c r="U42" i="25"/>
  <c r="U46" i="25"/>
  <c r="U50" i="25"/>
  <c r="U54" i="25"/>
  <c r="U58" i="25"/>
  <c r="U62" i="25"/>
  <c r="U66" i="25"/>
  <c r="U70" i="25"/>
  <c r="U74" i="25"/>
  <c r="U78" i="25"/>
  <c r="U82" i="25"/>
  <c r="U86" i="25"/>
  <c r="U90" i="25"/>
  <c r="U94" i="25"/>
  <c r="U98" i="25"/>
  <c r="U102" i="25"/>
  <c r="U106" i="25"/>
  <c r="U110" i="25"/>
  <c r="U114" i="25"/>
  <c r="U118" i="25"/>
  <c r="U122" i="25"/>
  <c r="U126" i="25"/>
  <c r="U130" i="25"/>
  <c r="U134" i="25"/>
  <c r="U138" i="25"/>
  <c r="U142" i="25"/>
  <c r="U146" i="25"/>
  <c r="U150" i="25"/>
  <c r="U154" i="25"/>
  <c r="U158" i="25"/>
  <c r="U162" i="25"/>
  <c r="U166" i="25"/>
  <c r="U170" i="25"/>
  <c r="U174" i="25"/>
  <c r="U178" i="25"/>
  <c r="U182" i="25"/>
  <c r="U186" i="25"/>
  <c r="U190" i="25"/>
  <c r="U194" i="25"/>
  <c r="U198" i="25"/>
  <c r="U202" i="25"/>
  <c r="U206" i="25"/>
  <c r="U210" i="25"/>
  <c r="U214" i="25"/>
  <c r="U218" i="25"/>
  <c r="U222" i="25"/>
  <c r="U226" i="25"/>
  <c r="U230" i="25"/>
  <c r="U234" i="25"/>
  <c r="U238" i="25"/>
  <c r="U242" i="25"/>
  <c r="U246" i="25"/>
  <c r="U250" i="25"/>
  <c r="U254" i="25"/>
  <c r="U258" i="25"/>
  <c r="U262" i="25"/>
  <c r="U266" i="25"/>
  <c r="U270" i="25"/>
  <c r="U274" i="25"/>
  <c r="U278" i="25"/>
  <c r="U282" i="25"/>
  <c r="U286" i="25"/>
  <c r="U290" i="25"/>
  <c r="U294" i="25"/>
  <c r="U298" i="25"/>
  <c r="U302" i="25"/>
  <c r="U306" i="25"/>
  <c r="U310" i="25"/>
  <c r="U314" i="25"/>
  <c r="U318" i="25"/>
  <c r="U322" i="25"/>
  <c r="U326" i="25"/>
  <c r="U330" i="25"/>
  <c r="U334" i="25"/>
  <c r="U338" i="25"/>
  <c r="U342" i="25"/>
  <c r="U7" i="25"/>
  <c r="U15" i="25"/>
  <c r="U23" i="25"/>
  <c r="U31" i="25"/>
  <c r="U39" i="25"/>
  <c r="U47" i="25"/>
  <c r="U55" i="25"/>
  <c r="U63" i="25"/>
  <c r="U71" i="25"/>
  <c r="U79" i="25"/>
  <c r="U87" i="25"/>
  <c r="U95" i="25"/>
  <c r="U103" i="25"/>
  <c r="U111" i="25"/>
  <c r="U119" i="25"/>
  <c r="U127" i="25"/>
  <c r="U135" i="25"/>
  <c r="U143" i="25"/>
  <c r="U151" i="25"/>
  <c r="U159" i="25"/>
  <c r="U167" i="25"/>
  <c r="U175" i="25"/>
  <c r="U183" i="25"/>
  <c r="U191" i="25"/>
  <c r="U199" i="25"/>
  <c r="U207" i="25"/>
  <c r="U215" i="25"/>
  <c r="U223" i="25"/>
  <c r="U231" i="25"/>
  <c r="U239" i="25"/>
  <c r="U247" i="25"/>
  <c r="U255" i="25"/>
  <c r="U263" i="25"/>
  <c r="U271" i="25"/>
  <c r="U279" i="25"/>
  <c r="U287" i="25"/>
  <c r="U295" i="25"/>
  <c r="U303" i="25"/>
  <c r="U311" i="25"/>
  <c r="U319" i="25"/>
  <c r="U327" i="25"/>
  <c r="U335" i="25"/>
  <c r="U343" i="25"/>
  <c r="U347" i="25"/>
  <c r="U351" i="25"/>
  <c r="U355" i="25"/>
  <c r="U359" i="25"/>
  <c r="U363" i="25"/>
  <c r="U367" i="25"/>
  <c r="U371" i="25"/>
  <c r="U375" i="25"/>
  <c r="U379" i="25"/>
  <c r="U383" i="25"/>
  <c r="U387" i="25"/>
  <c r="U391" i="25"/>
  <c r="U395" i="25"/>
  <c r="U399" i="25"/>
  <c r="U403" i="25"/>
  <c r="U407" i="25"/>
  <c r="U411" i="25"/>
  <c r="U415" i="25"/>
  <c r="U419" i="25"/>
  <c r="U423" i="25"/>
  <c r="U427" i="25"/>
  <c r="U431" i="25"/>
  <c r="U435" i="25"/>
  <c r="U439" i="25"/>
  <c r="U443" i="25"/>
  <c r="U447" i="25"/>
  <c r="U451" i="25"/>
  <c r="U455" i="25"/>
  <c r="U459" i="25"/>
  <c r="U463" i="25"/>
  <c r="U467" i="25"/>
  <c r="U471" i="25"/>
  <c r="U475" i="25"/>
  <c r="U479" i="25"/>
  <c r="U483" i="25"/>
  <c r="U487" i="25"/>
  <c r="U491" i="25"/>
  <c r="U495" i="25"/>
  <c r="U499" i="25"/>
  <c r="U3" i="25"/>
  <c r="U8" i="25"/>
  <c r="U16" i="25"/>
  <c r="U24" i="25"/>
  <c r="U32" i="25"/>
  <c r="U40" i="25"/>
  <c r="U48" i="25"/>
  <c r="U56" i="25"/>
  <c r="U64" i="25"/>
  <c r="U72" i="25"/>
  <c r="U80" i="25"/>
  <c r="U88" i="25"/>
  <c r="U96" i="25"/>
  <c r="U104" i="25"/>
  <c r="U112" i="25"/>
  <c r="U120" i="25"/>
  <c r="U128" i="25"/>
  <c r="U136" i="25"/>
  <c r="U144" i="25"/>
  <c r="U152" i="25"/>
  <c r="U160" i="25"/>
  <c r="U168" i="25"/>
  <c r="U176" i="25"/>
  <c r="U184" i="25"/>
  <c r="U192" i="25"/>
  <c r="U200" i="25"/>
  <c r="U208" i="25"/>
  <c r="U216" i="25"/>
  <c r="U224" i="25"/>
  <c r="U232" i="25"/>
  <c r="U240" i="25"/>
  <c r="U248" i="25"/>
  <c r="U256" i="25"/>
  <c r="U264" i="25"/>
  <c r="U272" i="25"/>
  <c r="U280" i="25"/>
  <c r="U288" i="25"/>
  <c r="U296" i="25"/>
  <c r="U304" i="25"/>
  <c r="U312" i="25"/>
  <c r="U320" i="25"/>
  <c r="U328" i="25"/>
  <c r="U336" i="25"/>
  <c r="U344" i="25"/>
  <c r="U348" i="25"/>
  <c r="U352" i="25"/>
  <c r="U356" i="25"/>
  <c r="U360" i="25"/>
  <c r="U364" i="25"/>
  <c r="U368" i="25"/>
  <c r="U372" i="25"/>
  <c r="U376" i="25"/>
  <c r="U380" i="25"/>
  <c r="U384" i="25"/>
  <c r="U388" i="25"/>
  <c r="U392" i="25"/>
  <c r="U396" i="25"/>
  <c r="U400" i="25"/>
  <c r="U404" i="25"/>
  <c r="U408" i="25"/>
  <c r="U412" i="25"/>
  <c r="U416" i="25"/>
  <c r="U420" i="25"/>
  <c r="U424" i="25"/>
  <c r="U428" i="25"/>
  <c r="U432" i="25"/>
  <c r="U436" i="25"/>
  <c r="U440" i="25"/>
  <c r="U444" i="25"/>
  <c r="U448" i="25"/>
  <c r="U452" i="25"/>
  <c r="U456" i="25"/>
  <c r="U460" i="25"/>
  <c r="U464" i="25"/>
  <c r="U468" i="25"/>
  <c r="U472" i="25"/>
  <c r="U476" i="25"/>
  <c r="U480" i="25"/>
  <c r="U484" i="25"/>
  <c r="U488" i="25"/>
  <c r="U492" i="25"/>
  <c r="U496" i="25"/>
  <c r="U500" i="25"/>
  <c r="U11" i="25"/>
  <c r="U19" i="25"/>
  <c r="U27" i="25"/>
  <c r="U35" i="25"/>
  <c r="U43" i="25"/>
  <c r="U51" i="25"/>
  <c r="U59" i="25"/>
  <c r="U67" i="25"/>
  <c r="U75" i="25"/>
  <c r="U83" i="25"/>
  <c r="U91" i="25"/>
  <c r="U99" i="25"/>
  <c r="U107" i="25"/>
  <c r="U115" i="25"/>
  <c r="U123" i="25"/>
  <c r="U131" i="25"/>
  <c r="U139" i="25"/>
  <c r="U147" i="25"/>
  <c r="U155" i="25"/>
  <c r="U163" i="25"/>
  <c r="U171" i="25"/>
  <c r="U179" i="25"/>
  <c r="U187" i="25"/>
  <c r="U195" i="25"/>
  <c r="U203" i="25"/>
  <c r="U211" i="25"/>
  <c r="U219" i="25"/>
  <c r="U227" i="25"/>
  <c r="U235" i="25"/>
  <c r="U243" i="25"/>
  <c r="U251" i="25"/>
  <c r="U259" i="25"/>
  <c r="U267" i="25"/>
  <c r="U275" i="25"/>
  <c r="U283" i="25"/>
  <c r="U291" i="25"/>
  <c r="U299" i="25"/>
  <c r="U307" i="25"/>
  <c r="U315" i="25"/>
  <c r="U323" i="25"/>
  <c r="U331" i="25"/>
  <c r="U339" i="25"/>
  <c r="U345" i="25"/>
  <c r="U349" i="25"/>
  <c r="U353" i="25"/>
  <c r="U357" i="25"/>
  <c r="U361" i="25"/>
  <c r="U365" i="25"/>
  <c r="U369" i="25"/>
  <c r="U373" i="25"/>
  <c r="U377" i="25"/>
  <c r="U381" i="25"/>
  <c r="U385" i="25"/>
  <c r="U389" i="25"/>
  <c r="U393" i="25"/>
  <c r="U397" i="25"/>
  <c r="U401" i="25"/>
  <c r="U405" i="25"/>
  <c r="U409" i="25"/>
  <c r="U413" i="25"/>
  <c r="U417" i="25"/>
  <c r="U421" i="25"/>
  <c r="U425" i="25"/>
  <c r="U429" i="25"/>
  <c r="U433" i="25"/>
  <c r="U437" i="25"/>
  <c r="U441" i="25"/>
  <c r="U445" i="25"/>
  <c r="U449" i="25"/>
  <c r="U453" i="25"/>
  <c r="U457" i="25"/>
  <c r="U461" i="25"/>
  <c r="U465" i="25"/>
  <c r="U469" i="25"/>
  <c r="U473" i="25"/>
  <c r="U477" i="25"/>
  <c r="U481" i="25"/>
  <c r="U485" i="25"/>
  <c r="U489" i="25"/>
  <c r="U493" i="25"/>
  <c r="U497" i="25"/>
  <c r="U501" i="25"/>
  <c r="U12" i="25"/>
  <c r="U20" i="25"/>
  <c r="U28" i="25"/>
  <c r="U36" i="25"/>
  <c r="U44" i="25"/>
  <c r="U52" i="25"/>
  <c r="U60" i="25"/>
  <c r="U68" i="25"/>
  <c r="U76" i="25"/>
  <c r="U84" i="25"/>
  <c r="U92" i="25"/>
  <c r="U100" i="25"/>
  <c r="U108" i="25"/>
  <c r="U116" i="25"/>
  <c r="U124" i="25"/>
  <c r="U132" i="25"/>
  <c r="U140" i="25"/>
  <c r="U148" i="25"/>
  <c r="U156" i="25"/>
  <c r="U164" i="25"/>
  <c r="U172" i="25"/>
  <c r="U180" i="25"/>
  <c r="U188" i="25"/>
  <c r="U196" i="25"/>
  <c r="U204" i="25"/>
  <c r="U212" i="25"/>
  <c r="U220" i="25"/>
  <c r="U228" i="25"/>
  <c r="U236" i="25"/>
  <c r="U244" i="25"/>
  <c r="U252" i="25"/>
  <c r="U260" i="25"/>
  <c r="U268" i="25"/>
  <c r="U276" i="25"/>
  <c r="U284" i="25"/>
  <c r="U292" i="25"/>
  <c r="U300" i="25"/>
  <c r="U308" i="25"/>
  <c r="U316" i="25"/>
  <c r="U324" i="25"/>
  <c r="U332" i="25"/>
  <c r="U340" i="25"/>
  <c r="U346" i="25"/>
  <c r="U350" i="25"/>
  <c r="U354" i="25"/>
  <c r="U358" i="25"/>
  <c r="U362" i="25"/>
  <c r="U366" i="25"/>
  <c r="U370" i="25"/>
  <c r="U374" i="25"/>
  <c r="U378" i="25"/>
  <c r="U382" i="25"/>
  <c r="U386" i="25"/>
  <c r="U390" i="25"/>
  <c r="U394" i="25"/>
  <c r="U398" i="25"/>
  <c r="U402" i="25"/>
  <c r="U406" i="25"/>
  <c r="U410" i="25"/>
  <c r="U414" i="25"/>
  <c r="U418" i="25"/>
  <c r="U422" i="25"/>
  <c r="U426" i="25"/>
  <c r="U430" i="25"/>
  <c r="U434" i="25"/>
  <c r="U438" i="25"/>
  <c r="U442" i="25"/>
  <c r="U446" i="25"/>
  <c r="U450" i="25"/>
  <c r="U454" i="25"/>
  <c r="U458" i="25"/>
  <c r="U462" i="25"/>
  <c r="U466" i="25"/>
  <c r="U470" i="25"/>
  <c r="U474" i="25"/>
  <c r="U478" i="25"/>
  <c r="U482" i="25"/>
  <c r="U486" i="25"/>
  <c r="U490" i="25"/>
  <c r="U494" i="25"/>
  <c r="U498" i="25"/>
  <c r="U502" i="25"/>
  <c r="X24" i="25"/>
  <c r="Z24" i="25" s="1"/>
  <c r="P272" i="19" s="1"/>
  <c r="X471" i="25"/>
  <c r="Z471" i="25" s="1"/>
  <c r="P60" i="16" s="1"/>
  <c r="X185" i="25"/>
  <c r="Z185" i="25" s="1"/>
  <c r="P33" i="16" s="1"/>
  <c r="X49" i="25"/>
  <c r="Z49" i="25" s="1"/>
  <c r="P31" i="18" s="1"/>
  <c r="X379" i="25"/>
  <c r="Z379" i="25" s="1"/>
  <c r="P23" i="7" s="1"/>
  <c r="X54" i="25"/>
  <c r="Z54" i="25" s="1"/>
  <c r="P36" i="18" s="1"/>
  <c r="X371" i="25"/>
  <c r="Z371" i="25" s="1"/>
  <c r="P137" i="19" s="1"/>
  <c r="X113" i="25"/>
  <c r="Z113" i="25" s="1"/>
  <c r="P32" i="7" s="1"/>
  <c r="X502" i="25"/>
  <c r="Z502" i="25" s="1"/>
  <c r="P28" i="15" s="1"/>
  <c r="X402" i="25"/>
  <c r="Z402" i="25" s="1"/>
  <c r="P359" i="19" s="1"/>
  <c r="X14" i="25"/>
  <c r="Z14" i="25" s="1"/>
  <c r="P11" i="17" s="1"/>
  <c r="X493" i="25"/>
  <c r="Z493" i="25" s="1"/>
  <c r="P19" i="15" s="1"/>
  <c r="X438" i="25"/>
  <c r="Z438" i="25" s="1"/>
  <c r="P55" i="16" s="1"/>
  <c r="X406" i="25"/>
  <c r="Z406" i="25" s="1"/>
  <c r="P363" i="19" s="1"/>
  <c r="X302" i="25"/>
  <c r="Z302" i="25" s="1"/>
  <c r="P239" i="19" s="1"/>
  <c r="X6" i="25"/>
  <c r="Z6" i="25" s="1"/>
  <c r="P13" i="18" s="1"/>
  <c r="X375" i="25"/>
  <c r="Z375" i="25" s="1"/>
  <c r="P141" i="19" s="1"/>
  <c r="X289" i="25"/>
  <c r="Z289" i="25" s="1"/>
  <c r="P353" i="19" s="1"/>
  <c r="X201" i="25"/>
  <c r="Z201" i="25" s="1"/>
  <c r="P45" i="16" s="1"/>
  <c r="X121" i="25"/>
  <c r="Z121" i="25" s="1"/>
  <c r="P199" i="19" s="1"/>
  <c r="X57" i="25"/>
  <c r="Z57" i="25" s="1"/>
  <c r="P39" i="18" s="1"/>
  <c r="X463" i="25"/>
  <c r="Z463" i="25" s="1"/>
  <c r="P183" i="19" s="1"/>
  <c r="X407" i="25"/>
  <c r="Z407" i="25" s="1"/>
  <c r="P364" i="19" s="1"/>
  <c r="X359" i="25"/>
  <c r="Z359" i="25" s="1"/>
  <c r="P35" i="19" s="1"/>
  <c r="X273" i="25"/>
  <c r="Z273" i="25" s="1"/>
  <c r="P10" i="15" s="1"/>
  <c r="X169" i="25"/>
  <c r="Z169" i="25" s="1"/>
  <c r="P17" i="16" s="1"/>
  <c r="X97" i="25"/>
  <c r="Z97" i="25" s="1"/>
  <c r="P316" i="19" s="1"/>
  <c r="X33" i="25"/>
  <c r="Z33" i="25" s="1"/>
  <c r="P312" i="19" s="1"/>
  <c r="X430" i="25"/>
  <c r="Z430" i="25" s="1"/>
  <c r="P167" i="19" s="1"/>
  <c r="X394" i="25"/>
  <c r="Z394" i="25" s="1"/>
  <c r="P154" i="19" s="1"/>
  <c r="X358" i="25"/>
  <c r="Z358" i="25" s="1"/>
  <c r="P132" i="19" s="1"/>
  <c r="X214" i="25"/>
  <c r="Z214" i="25" s="1"/>
  <c r="P93" i="19" s="1"/>
  <c r="X423" i="25"/>
  <c r="Z423" i="25" s="1"/>
  <c r="P160" i="19" s="1"/>
  <c r="X297" i="25"/>
  <c r="Z297" i="25" s="1"/>
  <c r="P124" i="19" s="1"/>
  <c r="X482" i="25"/>
  <c r="Z482" i="25" s="1"/>
  <c r="P264" i="19" s="1"/>
  <c r="X366" i="25"/>
  <c r="Z366" i="25" s="1"/>
  <c r="P136" i="19" s="1"/>
  <c r="X166" i="25"/>
  <c r="Z166" i="25" s="1"/>
  <c r="P343" i="19" s="1"/>
  <c r="X102" i="25"/>
  <c r="Z102" i="25" s="1"/>
  <c r="P321" i="19" s="1"/>
  <c r="X38" i="25"/>
  <c r="Z38" i="25" s="1"/>
  <c r="P20" i="18" s="1"/>
  <c r="X467" i="25"/>
  <c r="Z467" i="25" s="1"/>
  <c r="P187" i="19" s="1"/>
  <c r="X419" i="25"/>
  <c r="Z419" i="25" s="1"/>
  <c r="P376" i="19" s="1"/>
  <c r="X499" i="25"/>
  <c r="Z499" i="25" s="1"/>
  <c r="P25" i="15" s="1"/>
  <c r="X451" i="25"/>
  <c r="Z451" i="25" s="1"/>
  <c r="P263" i="19" s="1"/>
  <c r="X395" i="25"/>
  <c r="Z395" i="25" s="1"/>
  <c r="P155" i="19" s="1"/>
  <c r="X344" i="25"/>
  <c r="Z344" i="25" s="1"/>
  <c r="P46" i="16" s="1"/>
  <c r="X249" i="25"/>
  <c r="Z249" i="25" s="1"/>
  <c r="P228" i="19" s="1"/>
  <c r="X153" i="25"/>
  <c r="Z153" i="25" s="1"/>
  <c r="P13" i="16" s="1"/>
  <c r="X487" i="25"/>
  <c r="Z487" i="25" s="1"/>
  <c r="P39" i="19" s="1"/>
  <c r="X435" i="25"/>
  <c r="Z435" i="25" s="1"/>
  <c r="P169" i="19" s="1"/>
  <c r="X383" i="25"/>
  <c r="Z383" i="25" s="1"/>
  <c r="P27" i="7" s="1"/>
  <c r="X225" i="25"/>
  <c r="Z225" i="25" s="1"/>
  <c r="P24" i="19" s="1"/>
  <c r="X129" i="25"/>
  <c r="Z129" i="25" s="1"/>
  <c r="P76" i="19" s="1"/>
  <c r="X65" i="25"/>
  <c r="Z65" i="25" s="1"/>
  <c r="P15" i="19" s="1"/>
  <c r="X494" i="25"/>
  <c r="Z494" i="25" s="1"/>
  <c r="P20" i="15" s="1"/>
  <c r="X446" i="25"/>
  <c r="Z446" i="25" s="1"/>
  <c r="P258" i="19" s="1"/>
  <c r="X414" i="25"/>
  <c r="Z414" i="25" s="1"/>
  <c r="P371" i="19" s="1"/>
  <c r="X374" i="25"/>
  <c r="Z374" i="25" s="1"/>
  <c r="P140" i="19" s="1"/>
  <c r="X325" i="25"/>
  <c r="Z325" i="25" s="1"/>
  <c r="P33" i="19" s="1"/>
  <c r="X254" i="25"/>
  <c r="Z254" i="25" s="1"/>
  <c r="P233" i="19" s="1"/>
  <c r="X182" i="25"/>
  <c r="Z182" i="25" s="1"/>
  <c r="P30" i="16" s="1"/>
  <c r="X118" i="25"/>
  <c r="Z118" i="25" s="1"/>
  <c r="P68" i="19" s="1"/>
  <c r="X479" i="25"/>
  <c r="Z479" i="25" s="1"/>
  <c r="P303" i="19" s="1"/>
  <c r="X431" i="25"/>
  <c r="Z431" i="25" s="1"/>
  <c r="P252" i="19" s="1"/>
  <c r="X387" i="25"/>
  <c r="Z387" i="25" s="1"/>
  <c r="P147" i="19" s="1"/>
  <c r="X137" i="25"/>
  <c r="Z137" i="25" s="1"/>
  <c r="P203" i="19" s="1"/>
  <c r="X73" i="25"/>
  <c r="Z73" i="25" s="1"/>
  <c r="P296" i="19" s="1"/>
  <c r="X9" i="25"/>
  <c r="Z9" i="25" s="1"/>
  <c r="P16" i="18" s="1"/>
  <c r="X477" i="25"/>
  <c r="Z477" i="25" s="1"/>
  <c r="P286" i="19" s="1"/>
  <c r="X461" i="25"/>
  <c r="Z461" i="25" s="1"/>
  <c r="P181" i="19" s="1"/>
  <c r="X445" i="25"/>
  <c r="Z445" i="25" s="1"/>
  <c r="P257" i="19" s="1"/>
  <c r="X429" i="25"/>
  <c r="Z429" i="25" s="1"/>
  <c r="P166" i="19" s="1"/>
  <c r="X413" i="25"/>
  <c r="Z413" i="25" s="1"/>
  <c r="P370" i="19" s="1"/>
  <c r="X397" i="25"/>
  <c r="Z397" i="25" s="1"/>
  <c r="P157" i="19" s="1"/>
  <c r="X381" i="25"/>
  <c r="Z381" i="25" s="1"/>
  <c r="P25" i="7" s="1"/>
  <c r="X365" i="25"/>
  <c r="Z365" i="25" s="1"/>
  <c r="P135" i="19" s="1"/>
  <c r="X316" i="25"/>
  <c r="Z316" i="25" s="1"/>
  <c r="P129" i="19" s="1"/>
  <c r="X277" i="25"/>
  <c r="Z277" i="25" s="1"/>
  <c r="P14" i="15" s="1"/>
  <c r="X245" i="25"/>
  <c r="Z245" i="25" s="1"/>
  <c r="P100" i="19" s="1"/>
  <c r="X181" i="25"/>
  <c r="Z181" i="25" s="1"/>
  <c r="P29" i="16" s="1"/>
  <c r="X149" i="25"/>
  <c r="Z149" i="25" s="1"/>
  <c r="P89" i="19" s="1"/>
  <c r="X117" i="25"/>
  <c r="Z117" i="25" s="1"/>
  <c r="P67" i="19" s="1"/>
  <c r="X85" i="25"/>
  <c r="Z85" i="25" s="1"/>
  <c r="P53" i="19" s="1"/>
  <c r="X53" i="25"/>
  <c r="Z53" i="25" s="1"/>
  <c r="P35" i="18" s="1"/>
  <c r="X21" i="25"/>
  <c r="Z21" i="25" s="1"/>
  <c r="P18" i="17" s="1"/>
  <c r="X483" i="25"/>
  <c r="Z483" i="25" s="1"/>
  <c r="P265" i="19" s="1"/>
  <c r="X439" i="25"/>
  <c r="Z439" i="25" s="1"/>
  <c r="P56" i="16" s="1"/>
  <c r="X391" i="25"/>
  <c r="Z391" i="25" s="1"/>
  <c r="P151" i="19" s="1"/>
  <c r="X336" i="25"/>
  <c r="Z336" i="25" s="1"/>
  <c r="P194" i="19" s="1"/>
  <c r="X241" i="25"/>
  <c r="Z241" i="25" s="1"/>
  <c r="P224" i="19" s="1"/>
  <c r="X498" i="25"/>
  <c r="Z498" i="25" s="1"/>
  <c r="P24" i="15" s="1"/>
  <c r="X426" i="25"/>
  <c r="Z426" i="25" s="1"/>
  <c r="P163" i="19" s="1"/>
  <c r="X390" i="25"/>
  <c r="Z390" i="25" s="1"/>
  <c r="P150" i="19" s="1"/>
  <c r="X362" i="25"/>
  <c r="Z362" i="25" s="1"/>
  <c r="P38" i="19" s="1"/>
  <c r="X246" i="25"/>
  <c r="Z246" i="25" s="1"/>
  <c r="P101" i="19" s="1"/>
  <c r="X190" i="25"/>
  <c r="Z190" i="25" s="1"/>
  <c r="P38" i="16" s="1"/>
  <c r="X126" i="25"/>
  <c r="Z126" i="25" s="1"/>
  <c r="P73" i="19" s="1"/>
  <c r="X62" i="25"/>
  <c r="Z62" i="25" s="1"/>
  <c r="P12" i="19" s="1"/>
  <c r="X476" i="25"/>
  <c r="Z476" i="25" s="1"/>
  <c r="P285" i="19" s="1"/>
  <c r="X489" i="25"/>
  <c r="Z489" i="25" s="1"/>
  <c r="P41" i="19" s="1"/>
  <c r="X473" i="25"/>
  <c r="Z473" i="25" s="1"/>
  <c r="P62" i="16" s="1"/>
  <c r="X457" i="25"/>
  <c r="Z457" i="25" s="1"/>
  <c r="P177" i="19" s="1"/>
  <c r="X441" i="25"/>
  <c r="Z441" i="25" s="1"/>
  <c r="P58" i="16" s="1"/>
  <c r="X409" i="25"/>
  <c r="Z409" i="25" s="1"/>
  <c r="P366" i="19" s="1"/>
  <c r="X393" i="25"/>
  <c r="Z393" i="25" s="1"/>
  <c r="P153" i="19" s="1"/>
  <c r="X377" i="25"/>
  <c r="Z377" i="25" s="1"/>
  <c r="P143" i="19" s="1"/>
  <c r="X361" i="25"/>
  <c r="Z361" i="25" s="1"/>
  <c r="P37" i="19" s="1"/>
  <c r="X340" i="25"/>
  <c r="Z340" i="25" s="1"/>
  <c r="P11" i="7" s="1"/>
  <c r="X301" i="25"/>
  <c r="Z301" i="25" s="1"/>
  <c r="P238" i="19" s="1"/>
  <c r="X237" i="25"/>
  <c r="Z237" i="25" s="1"/>
  <c r="P220" i="19" s="1"/>
  <c r="X205" i="25"/>
  <c r="Z205" i="25" s="1"/>
  <c r="P208" i="19" s="1"/>
  <c r="X173" i="25"/>
  <c r="Z173" i="25" s="1"/>
  <c r="P21" i="16" s="1"/>
  <c r="X141" i="25"/>
  <c r="Z141" i="25" s="1"/>
  <c r="P84" i="19" s="1"/>
  <c r="X109" i="25"/>
  <c r="Z109" i="25" s="1"/>
  <c r="P328" i="19" s="1"/>
  <c r="X77" i="25"/>
  <c r="Z77" i="25" s="1"/>
  <c r="P300" i="19" s="1"/>
  <c r="X45" i="25"/>
  <c r="Z45" i="25" s="1"/>
  <c r="P27" i="18" s="1"/>
  <c r="X475" i="25"/>
  <c r="Z475" i="25" s="1"/>
  <c r="P284" i="19" s="1"/>
  <c r="X427" i="25"/>
  <c r="Z427" i="25" s="1"/>
  <c r="P164" i="19" s="1"/>
  <c r="X305" i="25"/>
  <c r="Z305" i="25" s="1"/>
  <c r="P242" i="19" s="1"/>
  <c r="X217" i="25"/>
  <c r="Z217" i="25" s="1"/>
  <c r="P215" i="19" s="1"/>
  <c r="P268" i="19"/>
  <c r="X418" i="25"/>
  <c r="Z418" i="25" s="1"/>
  <c r="P375" i="19" s="1"/>
  <c r="X354" i="25"/>
  <c r="Z354" i="25" s="1"/>
  <c r="P355" i="19" s="1"/>
  <c r="X294" i="25"/>
  <c r="Z294" i="25" s="1"/>
  <c r="P121" i="19" s="1"/>
  <c r="X238" i="25"/>
  <c r="Z238" i="25" s="1"/>
  <c r="P221" i="19" s="1"/>
  <c r="X174" i="25"/>
  <c r="Z174" i="25" s="1"/>
  <c r="P22" i="16" s="1"/>
  <c r="X110" i="25"/>
  <c r="Z110" i="25" s="1"/>
  <c r="P329" i="19" s="1"/>
  <c r="X46" i="25"/>
  <c r="Z46" i="25" s="1"/>
  <c r="P28" i="18" s="1"/>
  <c r="X488" i="25"/>
  <c r="Z488" i="25" s="1"/>
  <c r="P40" i="19" s="1"/>
  <c r="X472" i="25"/>
  <c r="Z472" i="25" s="1"/>
  <c r="P61" i="16" s="1"/>
  <c r="X456" i="25"/>
  <c r="Z456" i="25" s="1"/>
  <c r="P176" i="19" s="1"/>
  <c r="X440" i="25"/>
  <c r="Z440" i="25" s="1"/>
  <c r="P57" i="16" s="1"/>
  <c r="X424" i="25"/>
  <c r="Z424" i="25" s="1"/>
  <c r="P161" i="19" s="1"/>
  <c r="X408" i="25"/>
  <c r="Z408" i="25" s="1"/>
  <c r="P365" i="19" s="1"/>
  <c r="X392" i="25"/>
  <c r="Z392" i="25" s="1"/>
  <c r="P152" i="19" s="1"/>
  <c r="X376" i="25"/>
  <c r="Z376" i="25" s="1"/>
  <c r="P142" i="19" s="1"/>
  <c r="X360" i="25"/>
  <c r="Z360" i="25" s="1"/>
  <c r="P36" i="19" s="1"/>
  <c r="X337" i="25"/>
  <c r="Z337" i="25" s="1"/>
  <c r="P195" i="19" s="1"/>
  <c r="X298" i="25"/>
  <c r="Z298" i="25" s="1"/>
  <c r="P125" i="19" s="1"/>
  <c r="X266" i="25"/>
  <c r="Z266" i="25" s="1"/>
  <c r="P110" i="19" s="1"/>
  <c r="X234" i="25"/>
  <c r="Z234" i="25" s="1"/>
  <c r="P98" i="19" s="1"/>
  <c r="X202" i="25"/>
  <c r="Z202" i="25" s="1"/>
  <c r="P205" i="19" s="1"/>
  <c r="X170" i="25"/>
  <c r="Z170" i="25" s="1"/>
  <c r="P18" i="16" s="1"/>
  <c r="X138" i="25"/>
  <c r="Z138" i="25" s="1"/>
  <c r="P204" i="19" s="1"/>
  <c r="X106" i="25"/>
  <c r="Z106" i="25" s="1"/>
  <c r="P325" i="19" s="1"/>
  <c r="X74" i="25"/>
  <c r="Z74" i="25" s="1"/>
  <c r="P297" i="19" s="1"/>
  <c r="X42" i="25"/>
  <c r="Z42" i="25" s="1"/>
  <c r="P24" i="18" s="1"/>
  <c r="X10" i="25"/>
  <c r="Z10" i="25" s="1"/>
  <c r="P17" i="18" s="1"/>
  <c r="X335" i="25"/>
  <c r="Z335" i="25" s="1"/>
  <c r="P193" i="19" s="1"/>
  <c r="X296" i="25"/>
  <c r="Z296" i="25" s="1"/>
  <c r="P123" i="19" s="1"/>
  <c r="X280" i="25"/>
  <c r="Z280" i="25" s="1"/>
  <c r="P17" i="15" s="1"/>
  <c r="X264" i="25"/>
  <c r="Z264" i="25" s="1"/>
  <c r="P108" i="19" s="1"/>
  <c r="X248" i="25"/>
  <c r="Z248" i="25" s="1"/>
  <c r="P227" i="19" s="1"/>
  <c r="X232" i="25"/>
  <c r="Z232" i="25" s="1"/>
  <c r="P96" i="19" s="1"/>
  <c r="X216" i="25"/>
  <c r="Z216" i="25" s="1"/>
  <c r="P214" i="19" s="1"/>
  <c r="X200" i="25"/>
  <c r="Z200" i="25" s="1"/>
  <c r="P44" i="16" s="1"/>
  <c r="X184" i="25"/>
  <c r="Z184" i="25" s="1"/>
  <c r="P32" i="16" s="1"/>
  <c r="X168" i="25"/>
  <c r="Z168" i="25" s="1"/>
  <c r="P16" i="16" s="1"/>
  <c r="X136" i="25"/>
  <c r="Z136" i="25" s="1"/>
  <c r="P202" i="19" s="1"/>
  <c r="X120" i="25"/>
  <c r="Z120" i="25" s="1"/>
  <c r="P198" i="19" s="1"/>
  <c r="X104" i="25"/>
  <c r="Z104" i="25" s="1"/>
  <c r="P323" i="19" s="1"/>
  <c r="X88" i="25"/>
  <c r="Z88" i="25" s="1"/>
  <c r="P56" i="19" s="1"/>
  <c r="X72" i="25"/>
  <c r="Z72" i="25" s="1"/>
  <c r="P295" i="19" s="1"/>
  <c r="X56" i="25"/>
  <c r="Z56" i="25" s="1"/>
  <c r="P38" i="18" s="1"/>
  <c r="X40" i="25"/>
  <c r="Z40" i="25" s="1"/>
  <c r="P22" i="18" s="1"/>
  <c r="X8" i="25"/>
  <c r="Z8" i="25" s="1"/>
  <c r="P15" i="18" s="1"/>
  <c r="X342" i="25"/>
  <c r="Z342" i="25" s="1"/>
  <c r="P246" i="19" s="1"/>
  <c r="X326" i="25"/>
  <c r="Z326" i="25" s="1"/>
  <c r="P34" i="19" s="1"/>
  <c r="X255" i="25"/>
  <c r="Z255" i="25" s="1"/>
  <c r="P234" i="19" s="1"/>
  <c r="X239" i="25"/>
  <c r="Z239" i="25" s="1"/>
  <c r="P222" i="19" s="1"/>
  <c r="X223" i="25"/>
  <c r="Z223" i="25" s="1"/>
  <c r="P22" i="19" s="1"/>
  <c r="X207" i="25"/>
  <c r="Z207" i="25" s="1"/>
  <c r="P210" i="19" s="1"/>
  <c r="X191" i="25"/>
  <c r="Z191" i="25" s="1"/>
  <c r="P39" i="16" s="1"/>
  <c r="X175" i="25"/>
  <c r="Z175" i="25" s="1"/>
  <c r="P23" i="16" s="1"/>
  <c r="X143" i="25"/>
  <c r="Z143" i="25" s="1"/>
  <c r="P17" i="19" s="1"/>
  <c r="X127" i="25"/>
  <c r="Z127" i="25" s="1"/>
  <c r="P74" i="19" s="1"/>
  <c r="X111" i="25"/>
  <c r="Z111" i="25" s="1"/>
  <c r="P330" i="19" s="1"/>
  <c r="X95" i="25"/>
  <c r="Z95" i="25" s="1"/>
  <c r="P63" i="19" s="1"/>
  <c r="X79" i="25"/>
  <c r="Z79" i="25" s="1"/>
  <c r="P47" i="19" s="1"/>
  <c r="X63" i="25"/>
  <c r="Z63" i="25" s="1"/>
  <c r="P13" i="19" s="1"/>
  <c r="X47" i="25"/>
  <c r="Z47" i="25" s="1"/>
  <c r="P29" i="18" s="1"/>
  <c r="X31" i="25"/>
  <c r="Z31" i="25" s="1"/>
  <c r="P310" i="19" s="1"/>
  <c r="X15" i="25"/>
  <c r="Z15" i="25" s="1"/>
  <c r="P12" i="17" s="1"/>
  <c r="X150" i="25"/>
  <c r="Z150" i="25" s="1"/>
  <c r="P10" i="16" s="1"/>
  <c r="X86" i="25"/>
  <c r="Z86" i="25" s="1"/>
  <c r="P54" i="19" s="1"/>
  <c r="X30" i="25"/>
  <c r="Z30" i="25" s="1"/>
  <c r="P309" i="19" s="1"/>
  <c r="Z3" i="25"/>
  <c r="P10" i="18" s="1"/>
  <c r="X411" i="25"/>
  <c r="Z411" i="25" s="1"/>
  <c r="P368" i="19" s="1"/>
  <c r="X363" i="25"/>
  <c r="Z363" i="25" s="1"/>
  <c r="P133" i="19" s="1"/>
  <c r="X265" i="25"/>
  <c r="Z265" i="25" s="1"/>
  <c r="P109" i="19" s="1"/>
  <c r="X177" i="25"/>
  <c r="Z177" i="25" s="1"/>
  <c r="P25" i="16" s="1"/>
  <c r="X105" i="25"/>
  <c r="Z105" i="25" s="1"/>
  <c r="P324" i="19" s="1"/>
  <c r="X41" i="25"/>
  <c r="Z41" i="25" s="1"/>
  <c r="P23" i="18" s="1"/>
  <c r="X490" i="25"/>
  <c r="Z490" i="25" s="1"/>
  <c r="P42" i="19" s="1"/>
  <c r="X501" i="25"/>
  <c r="Z501" i="25" s="1"/>
  <c r="P27" i="15" s="1"/>
  <c r="P267" i="19"/>
  <c r="X469" i="25"/>
  <c r="Z469" i="25" s="1"/>
  <c r="P189" i="19" s="1"/>
  <c r="X453" i="25"/>
  <c r="Z453" i="25" s="1"/>
  <c r="P173" i="19" s="1"/>
  <c r="X437" i="25"/>
  <c r="Z437" i="25" s="1"/>
  <c r="P171" i="19" s="1"/>
  <c r="X421" i="25"/>
  <c r="Z421" i="25" s="1"/>
  <c r="P378" i="19" s="1"/>
  <c r="X405" i="25"/>
  <c r="Z405" i="25" s="1"/>
  <c r="P362" i="19" s="1"/>
  <c r="X389" i="25"/>
  <c r="Z389" i="25" s="1"/>
  <c r="P149" i="19" s="1"/>
  <c r="X373" i="25"/>
  <c r="Z373" i="25" s="1"/>
  <c r="P139" i="19" s="1"/>
  <c r="X357" i="25"/>
  <c r="Z357" i="25" s="1"/>
  <c r="P131" i="19" s="1"/>
  <c r="X332" i="25"/>
  <c r="Z332" i="25" s="1"/>
  <c r="P20" i="7" s="1"/>
  <c r="X293" i="25"/>
  <c r="Z293" i="25" s="1"/>
  <c r="P120" i="19" s="1"/>
  <c r="X261" i="25"/>
  <c r="Z261" i="25" s="1"/>
  <c r="P105" i="19" s="1"/>
  <c r="X197" i="25"/>
  <c r="Z197" i="25" s="1"/>
  <c r="P347" i="19" s="1"/>
  <c r="X165" i="25"/>
  <c r="Z165" i="25" s="1"/>
  <c r="P342" i="19" s="1"/>
  <c r="X133" i="25"/>
  <c r="Z133" i="25" s="1"/>
  <c r="P80" i="19" s="1"/>
  <c r="X101" i="25"/>
  <c r="Z101" i="25" s="1"/>
  <c r="P320" i="19" s="1"/>
  <c r="X69" i="25"/>
  <c r="Z69" i="25" s="1"/>
  <c r="P292" i="19" s="1"/>
  <c r="X37" i="25"/>
  <c r="Z37" i="25" s="1"/>
  <c r="P279" i="19" s="1"/>
  <c r="X5" i="25"/>
  <c r="Z5" i="25" s="1"/>
  <c r="P12" i="18" s="1"/>
  <c r="X459" i="25"/>
  <c r="Z459" i="25" s="1"/>
  <c r="P179" i="19" s="1"/>
  <c r="X415" i="25"/>
  <c r="Z415" i="25" s="1"/>
  <c r="P372" i="19" s="1"/>
  <c r="X367" i="25"/>
  <c r="Z367" i="25" s="1"/>
  <c r="P248" i="19" s="1"/>
  <c r="X281" i="25"/>
  <c r="Z281" i="25" s="1"/>
  <c r="P18" i="15" s="1"/>
  <c r="X193" i="25"/>
  <c r="Z193" i="25" s="1"/>
  <c r="P41" i="16" s="1"/>
  <c r="X478" i="25"/>
  <c r="Z478" i="25" s="1"/>
  <c r="P302" i="19" s="1"/>
  <c r="X442" i="25"/>
  <c r="Z442" i="25" s="1"/>
  <c r="P59" i="16" s="1"/>
  <c r="X410" i="25"/>
  <c r="Z410" i="25" s="1"/>
  <c r="P367" i="19" s="1"/>
  <c r="X378" i="25"/>
  <c r="Z378" i="25" s="1"/>
  <c r="P144" i="19" s="1"/>
  <c r="X341" i="25"/>
  <c r="Z341" i="25" s="1"/>
  <c r="P245" i="19" s="1"/>
  <c r="X278" i="25"/>
  <c r="Z278" i="25" s="1"/>
  <c r="P15" i="15" s="1"/>
  <c r="X222" i="25"/>
  <c r="Z222" i="25" s="1"/>
  <c r="P21" i="19" s="1"/>
  <c r="X94" i="25"/>
  <c r="Z94" i="25" s="1"/>
  <c r="P62" i="19" s="1"/>
  <c r="X500" i="25"/>
  <c r="Z500" i="25" s="1"/>
  <c r="P26" i="15" s="1"/>
  <c r="X484" i="25"/>
  <c r="Z484" i="25" s="1"/>
  <c r="P266" i="19" s="1"/>
  <c r="X452" i="25"/>
  <c r="Z452" i="25" s="1"/>
  <c r="P172" i="19" s="1"/>
  <c r="X436" i="25"/>
  <c r="Z436" i="25" s="1"/>
  <c r="P170" i="19" s="1"/>
  <c r="X420" i="25"/>
  <c r="Z420" i="25" s="1"/>
  <c r="P377" i="19" s="1"/>
  <c r="X404" i="25"/>
  <c r="Z404" i="25" s="1"/>
  <c r="P361" i="19" s="1"/>
  <c r="X388" i="25"/>
  <c r="Z388" i="25" s="1"/>
  <c r="P148" i="19" s="1"/>
  <c r="X372" i="25"/>
  <c r="Z372" i="25" s="1"/>
  <c r="P138" i="19" s="1"/>
  <c r="X356" i="25"/>
  <c r="Z356" i="25" s="1"/>
  <c r="P130" i="19" s="1"/>
  <c r="X290" i="25"/>
  <c r="Z290" i="25" s="1"/>
  <c r="P117" i="19" s="1"/>
  <c r="X258" i="25"/>
  <c r="Z258" i="25" s="1"/>
  <c r="P237" i="19" s="1"/>
  <c r="X226" i="25"/>
  <c r="Z226" i="25" s="1"/>
  <c r="P25" i="19" s="1"/>
  <c r="X194" i="25"/>
  <c r="Z194" i="25" s="1"/>
  <c r="P42" i="16" s="1"/>
  <c r="X162" i="25"/>
  <c r="Z162" i="25" s="1"/>
  <c r="P339" i="19" s="1"/>
  <c r="X130" i="25"/>
  <c r="Z130" i="25" s="1"/>
  <c r="P77" i="19" s="1"/>
  <c r="X98" i="25"/>
  <c r="Z98" i="25" s="1"/>
  <c r="P317" i="19" s="1"/>
  <c r="X66" i="25"/>
  <c r="Z66" i="25" s="1"/>
  <c r="P289" i="19" s="1"/>
  <c r="X34" i="25"/>
  <c r="Z34" i="25" s="1"/>
  <c r="P313" i="19" s="1"/>
  <c r="X347" i="25"/>
  <c r="Z347" i="25" s="1"/>
  <c r="P49" i="16" s="1"/>
  <c r="X331" i="25"/>
  <c r="Z331" i="25" s="1"/>
  <c r="P19" i="7" s="1"/>
  <c r="X315" i="25"/>
  <c r="Z315" i="25" s="1"/>
  <c r="P128" i="19" s="1"/>
  <c r="X292" i="25"/>
  <c r="Z292" i="25" s="1"/>
  <c r="P119" i="19" s="1"/>
  <c r="X276" i="25"/>
  <c r="Z276" i="25" s="1"/>
  <c r="P13" i="15" s="1"/>
  <c r="X260" i="25"/>
  <c r="Z260" i="25" s="1"/>
  <c r="P104" i="19" s="1"/>
  <c r="X244" i="25"/>
  <c r="Z244" i="25" s="1"/>
  <c r="P99" i="19" s="1"/>
  <c r="X212" i="25"/>
  <c r="Z212" i="25" s="1"/>
  <c r="P91" i="19" s="1"/>
  <c r="X196" i="25"/>
  <c r="Z196" i="25" s="1"/>
  <c r="P346" i="19" s="1"/>
  <c r="X180" i="25"/>
  <c r="Z180" i="25" s="1"/>
  <c r="P28" i="16" s="1"/>
  <c r="X164" i="25"/>
  <c r="Z164" i="25" s="1"/>
  <c r="P341" i="19" s="1"/>
  <c r="X148" i="25"/>
  <c r="Z148" i="25" s="1"/>
  <c r="P88" i="19" s="1"/>
  <c r="X132" i="25"/>
  <c r="Z132" i="25" s="1"/>
  <c r="P79" i="19" s="1"/>
  <c r="X116" i="25"/>
  <c r="Z116" i="25" s="1"/>
  <c r="P66" i="19" s="1"/>
  <c r="X100" i="25"/>
  <c r="Z100" i="25" s="1"/>
  <c r="P319" i="19" s="1"/>
  <c r="X84" i="25"/>
  <c r="Z84" i="25" s="1"/>
  <c r="P52" i="19" s="1"/>
  <c r="X68" i="25"/>
  <c r="Z68" i="25" s="1"/>
  <c r="P291" i="19" s="1"/>
  <c r="X52" i="25"/>
  <c r="Z52" i="25" s="1"/>
  <c r="P34" i="18" s="1"/>
  <c r="X36" i="25"/>
  <c r="Z36" i="25" s="1"/>
  <c r="P278" i="19" s="1"/>
  <c r="X20" i="25"/>
  <c r="Z20" i="25" s="1"/>
  <c r="P17" i="17" s="1"/>
  <c r="X4" i="25"/>
  <c r="Z4" i="25" s="1"/>
  <c r="P11" i="18" s="1"/>
  <c r="X338" i="25"/>
  <c r="Z338" i="25" s="1"/>
  <c r="P9" i="7" s="1"/>
  <c r="X322" i="25"/>
  <c r="Z322" i="25" s="1"/>
  <c r="P30" i="19" s="1"/>
  <c r="X299" i="25"/>
  <c r="Z299" i="25" s="1"/>
  <c r="P126" i="19" s="1"/>
  <c r="X283" i="25"/>
  <c r="Z283" i="25" s="1"/>
  <c r="P281" i="19" s="1"/>
  <c r="X267" i="25"/>
  <c r="Z267" i="25" s="1"/>
  <c r="P111" i="19" s="1"/>
  <c r="X251" i="25"/>
  <c r="Z251" i="25" s="1"/>
  <c r="P230" i="19" s="1"/>
  <c r="X235" i="25"/>
  <c r="Z235" i="25" s="1"/>
  <c r="P218" i="19" s="1"/>
  <c r="X219" i="25"/>
  <c r="Z219" i="25" s="1"/>
  <c r="P217" i="19" s="1"/>
  <c r="X203" i="25"/>
  <c r="Z203" i="25" s="1"/>
  <c r="P206" i="19" s="1"/>
  <c r="X187" i="25"/>
  <c r="Z187" i="25" s="1"/>
  <c r="P35" i="16" s="1"/>
  <c r="X171" i="25"/>
  <c r="Z171" i="25" s="1"/>
  <c r="P19" i="16" s="1"/>
  <c r="X155" i="25"/>
  <c r="Z155" i="25" s="1"/>
  <c r="P15" i="16" s="1"/>
  <c r="X139" i="25"/>
  <c r="Z139" i="25" s="1"/>
  <c r="P82" i="19" s="1"/>
  <c r="X123" i="25"/>
  <c r="Z123" i="25" s="1"/>
  <c r="P70" i="19" s="1"/>
  <c r="X107" i="25"/>
  <c r="Z107" i="25" s="1"/>
  <c r="P326" i="19" s="1"/>
  <c r="X91" i="25"/>
  <c r="Z91" i="25" s="1"/>
  <c r="P59" i="19" s="1"/>
  <c r="X75" i="25"/>
  <c r="Z75" i="25" s="1"/>
  <c r="P298" i="19" s="1"/>
  <c r="X59" i="25"/>
  <c r="Z59" i="25" s="1"/>
  <c r="P41" i="18" s="1"/>
  <c r="X43" i="25"/>
  <c r="Z43" i="25" s="1"/>
  <c r="P25" i="18" s="1"/>
  <c r="X27" i="25"/>
  <c r="Z27" i="25" s="1"/>
  <c r="P275" i="19" s="1"/>
  <c r="X11" i="25"/>
  <c r="Z11" i="25" s="1"/>
  <c r="P18" i="18" s="1"/>
  <c r="X81" i="25"/>
  <c r="Z81" i="25" s="1"/>
  <c r="P49" i="19" s="1"/>
  <c r="X17" i="25"/>
  <c r="Z17" i="25" s="1"/>
  <c r="P14" i="17" s="1"/>
  <c r="X422" i="25"/>
  <c r="Z422" i="25" s="1"/>
  <c r="P379" i="19" s="1"/>
  <c r="X386" i="25"/>
  <c r="Z386" i="25" s="1"/>
  <c r="P146" i="19" s="1"/>
  <c r="X349" i="25"/>
  <c r="Z349" i="25" s="1"/>
  <c r="P51" i="16" s="1"/>
  <c r="X270" i="25"/>
  <c r="Z270" i="25" s="1"/>
  <c r="P114" i="19" s="1"/>
  <c r="X198" i="25"/>
  <c r="Z198" i="25" s="1"/>
  <c r="P348" i="19" s="1"/>
  <c r="X134" i="25"/>
  <c r="Z134" i="25" s="1"/>
  <c r="P81" i="19" s="1"/>
  <c r="X70" i="25"/>
  <c r="Z70" i="25" s="1"/>
  <c r="P293" i="19" s="1"/>
  <c r="X22" i="25"/>
  <c r="Z22" i="25" s="1"/>
  <c r="P19" i="17" s="1"/>
  <c r="P43" i="19"/>
  <c r="X443" i="25"/>
  <c r="Z443" i="25" s="1"/>
  <c r="P255" i="19" s="1"/>
  <c r="X399" i="25"/>
  <c r="Z399" i="25" s="1"/>
  <c r="P159" i="19" s="1"/>
  <c r="X351" i="25"/>
  <c r="Z351" i="25" s="1"/>
  <c r="P53" i="16" s="1"/>
  <c r="X233" i="25"/>
  <c r="Z233" i="25" s="1"/>
  <c r="P97" i="19" s="1"/>
  <c r="X161" i="25"/>
  <c r="Z161" i="25" s="1"/>
  <c r="P338" i="19" s="1"/>
  <c r="X89" i="25"/>
  <c r="Z89" i="25" s="1"/>
  <c r="P57" i="19" s="1"/>
  <c r="X25" i="25"/>
  <c r="Z25" i="25" s="1"/>
  <c r="P273" i="19" s="1"/>
  <c r="X474" i="25"/>
  <c r="Z474" i="25" s="1"/>
  <c r="P283" i="19" s="1"/>
  <c r="X497" i="25"/>
  <c r="Z497" i="25" s="1"/>
  <c r="P23" i="15" s="1"/>
  <c r="X481" i="25"/>
  <c r="Z481" i="25" s="1"/>
  <c r="P305" i="19" s="1"/>
  <c r="X465" i="25"/>
  <c r="Z465" i="25" s="1"/>
  <c r="P185" i="19" s="1"/>
  <c r="X433" i="25"/>
  <c r="Z433" i="25" s="1"/>
  <c r="P254" i="19" s="1"/>
  <c r="X417" i="25"/>
  <c r="Z417" i="25" s="1"/>
  <c r="P374" i="19" s="1"/>
  <c r="X401" i="25"/>
  <c r="Z401" i="25" s="1"/>
  <c r="P358" i="19" s="1"/>
  <c r="X385" i="25"/>
  <c r="Z385" i="25" s="1"/>
  <c r="P145" i="19" s="1"/>
  <c r="X369" i="25"/>
  <c r="Z369" i="25" s="1"/>
  <c r="P250" i="19" s="1"/>
  <c r="X353" i="25"/>
  <c r="Z353" i="25" s="1"/>
  <c r="P354" i="19" s="1"/>
  <c r="X324" i="25"/>
  <c r="Z324" i="25" s="1"/>
  <c r="P32" i="19" s="1"/>
  <c r="X285" i="25"/>
  <c r="Z285" i="25" s="1"/>
  <c r="P349" i="19" s="1"/>
  <c r="X253" i="25"/>
  <c r="Z253" i="25" s="1"/>
  <c r="P232" i="19" s="1"/>
  <c r="X221" i="25"/>
  <c r="Z221" i="25" s="1"/>
  <c r="P20" i="19" s="1"/>
  <c r="X189" i="25"/>
  <c r="Z189" i="25" s="1"/>
  <c r="P37" i="16" s="1"/>
  <c r="X157" i="25"/>
  <c r="Z157" i="25" s="1"/>
  <c r="P334" i="19" s="1"/>
  <c r="X125" i="25"/>
  <c r="Z125" i="25" s="1"/>
  <c r="P72" i="19" s="1"/>
  <c r="X93" i="25"/>
  <c r="Z93" i="25" s="1"/>
  <c r="P61" i="19" s="1"/>
  <c r="X61" i="25"/>
  <c r="Z61" i="25" s="1"/>
  <c r="P11" i="19" s="1"/>
  <c r="X29" i="25"/>
  <c r="Z29" i="25" s="1"/>
  <c r="P308" i="19" s="1"/>
  <c r="X495" i="25"/>
  <c r="Z495" i="25" s="1"/>
  <c r="P21" i="15" s="1"/>
  <c r="X447" i="25"/>
  <c r="Z447" i="25" s="1"/>
  <c r="P259" i="19" s="1"/>
  <c r="X403" i="25"/>
  <c r="Z403" i="25" s="1"/>
  <c r="P360" i="19" s="1"/>
  <c r="X355" i="25"/>
  <c r="Z355" i="25" s="1"/>
  <c r="P356" i="19" s="1"/>
  <c r="X257" i="25"/>
  <c r="Z257" i="25" s="1"/>
  <c r="P236" i="19" s="1"/>
  <c r="X145" i="25"/>
  <c r="Z145" i="25" s="1"/>
  <c r="P85" i="19" s="1"/>
  <c r="X466" i="25"/>
  <c r="Z466" i="25" s="1"/>
  <c r="P186" i="19" s="1"/>
  <c r="X434" i="25"/>
  <c r="Z434" i="25" s="1"/>
  <c r="P168" i="19" s="1"/>
  <c r="X398" i="25"/>
  <c r="Z398" i="25" s="1"/>
  <c r="P158" i="19" s="1"/>
  <c r="X370" i="25"/>
  <c r="Z370" i="25" s="1"/>
  <c r="P251" i="19" s="1"/>
  <c r="X333" i="25"/>
  <c r="Z333" i="25" s="1"/>
  <c r="P21" i="7" s="1"/>
  <c r="X262" i="25"/>
  <c r="Z262" i="25" s="1"/>
  <c r="P106" i="19" s="1"/>
  <c r="X206" i="25"/>
  <c r="Z206" i="25" s="1"/>
  <c r="P209" i="19" s="1"/>
  <c r="X142" i="25"/>
  <c r="Z142" i="25" s="1"/>
  <c r="P16" i="19" s="1"/>
  <c r="X78" i="25"/>
  <c r="Z78" i="25" s="1"/>
  <c r="P301" i="19" s="1"/>
  <c r="X496" i="25"/>
  <c r="Z496" i="25" s="1"/>
  <c r="P22" i="15" s="1"/>
  <c r="X480" i="25"/>
  <c r="Z480" i="25" s="1"/>
  <c r="P304" i="19" s="1"/>
  <c r="X464" i="25"/>
  <c r="Z464" i="25" s="1"/>
  <c r="P184" i="19" s="1"/>
  <c r="X432" i="25"/>
  <c r="Z432" i="25" s="1"/>
  <c r="P253" i="19" s="1"/>
  <c r="X416" i="25"/>
  <c r="Z416" i="25" s="1"/>
  <c r="P373" i="19" s="1"/>
  <c r="X400" i="25"/>
  <c r="Z400" i="25" s="1"/>
  <c r="P357" i="19" s="1"/>
  <c r="X384" i="25"/>
  <c r="Z384" i="25" s="1"/>
  <c r="P28" i="7" s="1"/>
  <c r="X368" i="25"/>
  <c r="Z368" i="25" s="1"/>
  <c r="P249" i="19" s="1"/>
  <c r="X352" i="25"/>
  <c r="Z352" i="25" s="1"/>
  <c r="P54" i="16" s="1"/>
  <c r="X282" i="25"/>
  <c r="Z282" i="25" s="1"/>
  <c r="P280" i="19" s="1"/>
  <c r="X250" i="25"/>
  <c r="Z250" i="25" s="1"/>
  <c r="P229" i="19" s="1"/>
  <c r="X218" i="25"/>
  <c r="Z218" i="25" s="1"/>
  <c r="P216" i="19" s="1"/>
  <c r="X186" i="25"/>
  <c r="Z186" i="25" s="1"/>
  <c r="P34" i="16" s="1"/>
  <c r="X154" i="25"/>
  <c r="Z154" i="25" s="1"/>
  <c r="P14" i="16" s="1"/>
  <c r="X122" i="25"/>
  <c r="Z122" i="25" s="1"/>
  <c r="P200" i="19" s="1"/>
  <c r="X90" i="25"/>
  <c r="Z90" i="25" s="1"/>
  <c r="P58" i="19" s="1"/>
  <c r="X58" i="25"/>
  <c r="Z58" i="25" s="1"/>
  <c r="P40" i="18" s="1"/>
  <c r="X26" i="25"/>
  <c r="Z26" i="25" s="1"/>
  <c r="P274" i="19" s="1"/>
  <c r="X343" i="25"/>
  <c r="Z343" i="25" s="1"/>
  <c r="P247" i="19" s="1"/>
  <c r="X304" i="25"/>
  <c r="Z304" i="25" s="1"/>
  <c r="P241" i="19" s="1"/>
  <c r="X288" i="25"/>
  <c r="Z288" i="25" s="1"/>
  <c r="P352" i="19" s="1"/>
  <c r="X272" i="25"/>
  <c r="Z272" i="25" s="1"/>
  <c r="P116" i="19" s="1"/>
  <c r="X256" i="25"/>
  <c r="Z256" i="25" s="1"/>
  <c r="P235" i="19" s="1"/>
  <c r="X240" i="25"/>
  <c r="Z240" i="25" s="1"/>
  <c r="P223" i="19" s="1"/>
  <c r="X224" i="25"/>
  <c r="Z224" i="25" s="1"/>
  <c r="P23" i="19" s="1"/>
  <c r="X208" i="25"/>
  <c r="Z208" i="25" s="1"/>
  <c r="P211" i="19" s="1"/>
  <c r="X192" i="25"/>
  <c r="Z192" i="25" s="1"/>
  <c r="P40" i="16" s="1"/>
  <c r="X176" i="25"/>
  <c r="Z176" i="25" s="1"/>
  <c r="P24" i="16" s="1"/>
  <c r="X160" i="25"/>
  <c r="Z160" i="25" s="1"/>
  <c r="P337" i="19" s="1"/>
  <c r="X144" i="25"/>
  <c r="Z144" i="25" s="1"/>
  <c r="P18" i="19" s="1"/>
  <c r="X128" i="25"/>
  <c r="Z128" i="25" s="1"/>
  <c r="P75" i="19" s="1"/>
  <c r="X112" i="25"/>
  <c r="Z112" i="25" s="1"/>
  <c r="P31" i="7" s="1"/>
  <c r="X96" i="25"/>
  <c r="Z96" i="25" s="1"/>
  <c r="P64" i="19" s="1"/>
  <c r="X80" i="25"/>
  <c r="Z80" i="25" s="1"/>
  <c r="P48" i="19" s="1"/>
  <c r="X64" i="25"/>
  <c r="Z64" i="25" s="1"/>
  <c r="P14" i="19" s="1"/>
  <c r="X48" i="25"/>
  <c r="Z48" i="25" s="1"/>
  <c r="P30" i="18" s="1"/>
  <c r="X32" i="25"/>
  <c r="Z32" i="25" s="1"/>
  <c r="P311" i="19" s="1"/>
  <c r="X350" i="25"/>
  <c r="Z350" i="25" s="1"/>
  <c r="P52" i="16" s="1"/>
  <c r="X334" i="25"/>
  <c r="Z334" i="25" s="1"/>
  <c r="P22" i="7" s="1"/>
  <c r="X295" i="25"/>
  <c r="Z295" i="25" s="1"/>
  <c r="P122" i="19" s="1"/>
  <c r="X263" i="25"/>
  <c r="Z263" i="25" s="1"/>
  <c r="P107" i="19" s="1"/>
  <c r="X247" i="25"/>
  <c r="Z247" i="25" s="1"/>
  <c r="P102" i="19" s="1"/>
  <c r="X231" i="25"/>
  <c r="Z231" i="25" s="1"/>
  <c r="P95" i="19" s="1"/>
  <c r="X199" i="25"/>
  <c r="Z199" i="25" s="1"/>
  <c r="P43" i="16" s="1"/>
  <c r="X183" i="25"/>
  <c r="Z183" i="25" s="1"/>
  <c r="P31" i="16" s="1"/>
  <c r="X167" i="25"/>
  <c r="Z167" i="25" s="1"/>
  <c r="P344" i="19" s="1"/>
  <c r="X151" i="25"/>
  <c r="Z151" i="25" s="1"/>
  <c r="P11" i="16" s="1"/>
  <c r="X135" i="25"/>
  <c r="Z135" i="25" s="1"/>
  <c r="P201" i="19" s="1"/>
  <c r="X119" i="25"/>
  <c r="Z119" i="25" s="1"/>
  <c r="P69" i="19" s="1"/>
  <c r="X103" i="25"/>
  <c r="Z103" i="25" s="1"/>
  <c r="P322" i="19" s="1"/>
  <c r="X87" i="25"/>
  <c r="Z87" i="25" s="1"/>
  <c r="P55" i="19" s="1"/>
  <c r="X71" i="25"/>
  <c r="Z71" i="25" s="1"/>
  <c r="P294" i="19" s="1"/>
  <c r="X55" i="25"/>
  <c r="Z55" i="25" s="1"/>
  <c r="P37" i="18" s="1"/>
  <c r="X39" i="25"/>
  <c r="Z39" i="25" s="1"/>
  <c r="P21" i="18" s="1"/>
  <c r="X23" i="25"/>
  <c r="Z23" i="25" s="1"/>
  <c r="P271" i="19" s="1"/>
  <c r="X7" i="25"/>
  <c r="Z7" i="25" s="1"/>
  <c r="P14" i="18" s="1"/>
  <c r="X444" i="25"/>
  <c r="Z444" i="25" s="1"/>
  <c r="P256" i="19" s="1"/>
  <c r="X428" i="25"/>
  <c r="Z428" i="25" s="1"/>
  <c r="P165" i="19" s="1"/>
  <c r="X412" i="25"/>
  <c r="Z412" i="25" s="1"/>
  <c r="P369" i="19" s="1"/>
  <c r="X396" i="25"/>
  <c r="Z396" i="25" s="1"/>
  <c r="P156" i="19" s="1"/>
  <c r="X380" i="25"/>
  <c r="Z380" i="25" s="1"/>
  <c r="P24" i="7" s="1"/>
  <c r="X364" i="25"/>
  <c r="Z364" i="25" s="1"/>
  <c r="P134" i="19" s="1"/>
  <c r="X345" i="25"/>
  <c r="Z345" i="25" s="1"/>
  <c r="P47" i="16" s="1"/>
  <c r="X274" i="25"/>
  <c r="Z274" i="25" s="1"/>
  <c r="P11" i="15" s="1"/>
  <c r="X242" i="25"/>
  <c r="Z242" i="25" s="1"/>
  <c r="P225" i="19" s="1"/>
  <c r="X210" i="25"/>
  <c r="Z210" i="25" s="1"/>
  <c r="P213" i="19" s="1"/>
  <c r="X178" i="25"/>
  <c r="Z178" i="25" s="1"/>
  <c r="P26" i="16" s="1"/>
  <c r="X146" i="25"/>
  <c r="Z146" i="25" s="1"/>
  <c r="P86" i="19" s="1"/>
  <c r="X82" i="25"/>
  <c r="Z82" i="25" s="1"/>
  <c r="P50" i="19" s="1"/>
  <c r="X50" i="25"/>
  <c r="Z50" i="25" s="1"/>
  <c r="P32" i="18" s="1"/>
  <c r="X18" i="25"/>
  <c r="Z18" i="25" s="1"/>
  <c r="P15" i="17" s="1"/>
  <c r="X339" i="25"/>
  <c r="Z339" i="25" s="1"/>
  <c r="P10" i="7" s="1"/>
  <c r="X323" i="25"/>
  <c r="Z323" i="25" s="1"/>
  <c r="P31" i="19" s="1"/>
  <c r="X300" i="25"/>
  <c r="Z300" i="25" s="1"/>
  <c r="P127" i="19" s="1"/>
  <c r="X284" i="25"/>
  <c r="Z284" i="25" s="1"/>
  <c r="P282" i="19" s="1"/>
  <c r="X268" i="25"/>
  <c r="Z268" i="25" s="1"/>
  <c r="P112" i="19" s="1"/>
  <c r="X252" i="25"/>
  <c r="Z252" i="25" s="1"/>
  <c r="P231" i="19" s="1"/>
  <c r="X236" i="25"/>
  <c r="Z236" i="25" s="1"/>
  <c r="P219" i="19" s="1"/>
  <c r="X220" i="25"/>
  <c r="Z220" i="25" s="1"/>
  <c r="P19" i="19" s="1"/>
  <c r="X204" i="25"/>
  <c r="Z204" i="25" s="1"/>
  <c r="P207" i="19" s="1"/>
  <c r="X188" i="25"/>
  <c r="Z188" i="25" s="1"/>
  <c r="P36" i="16" s="1"/>
  <c r="X172" i="25"/>
  <c r="Z172" i="25" s="1"/>
  <c r="P20" i="16" s="1"/>
  <c r="X156" i="25"/>
  <c r="Z156" i="25" s="1"/>
  <c r="P333" i="19" s="1"/>
  <c r="X140" i="25"/>
  <c r="Z140" i="25" s="1"/>
  <c r="P83" i="19" s="1"/>
  <c r="X124" i="25"/>
  <c r="Z124" i="25" s="1"/>
  <c r="P71" i="19" s="1"/>
  <c r="X108" i="25"/>
  <c r="Z108" i="25" s="1"/>
  <c r="P327" i="19" s="1"/>
  <c r="X92" i="25"/>
  <c r="Z92" i="25" s="1"/>
  <c r="P60" i="19" s="1"/>
  <c r="X76" i="25"/>
  <c r="Z76" i="25" s="1"/>
  <c r="P299" i="19" s="1"/>
  <c r="X60" i="25"/>
  <c r="Z60" i="25" s="1"/>
  <c r="P10" i="19" s="1"/>
  <c r="X44" i="25"/>
  <c r="Z44" i="25" s="1"/>
  <c r="P26" i="18" s="1"/>
  <c r="X28" i="25"/>
  <c r="Z28" i="25" s="1"/>
  <c r="P276" i="19" s="1"/>
  <c r="X12" i="25"/>
  <c r="Z12" i="25" s="1"/>
  <c r="P19" i="18" s="1"/>
  <c r="X330" i="25"/>
  <c r="Z330" i="25" s="1"/>
  <c r="P18" i="7" s="1"/>
  <c r="X307" i="25"/>
  <c r="Z307" i="25" s="1"/>
  <c r="P244" i="19" s="1"/>
  <c r="X291" i="25"/>
  <c r="Z291" i="25" s="1"/>
  <c r="P118" i="19" s="1"/>
  <c r="X275" i="25"/>
  <c r="Z275" i="25" s="1"/>
  <c r="P12" i="15" s="1"/>
  <c r="X259" i="25"/>
  <c r="Z259" i="25" s="1"/>
  <c r="P103" i="19" s="1"/>
  <c r="X243" i="25"/>
  <c r="Z243" i="25" s="1"/>
  <c r="P226" i="19" s="1"/>
  <c r="X227" i="25"/>
  <c r="Z227" i="25" s="1"/>
  <c r="P26" i="19" s="1"/>
  <c r="X211" i="25"/>
  <c r="Z211" i="25" s="1"/>
  <c r="P90" i="19" s="1"/>
  <c r="X195" i="25"/>
  <c r="Z195" i="25" s="1"/>
  <c r="P345" i="19" s="1"/>
  <c r="X179" i="25"/>
  <c r="Z179" i="25" s="1"/>
  <c r="P27" i="16" s="1"/>
  <c r="X163" i="25"/>
  <c r="Z163" i="25" s="1"/>
  <c r="P340" i="19" s="1"/>
  <c r="X147" i="25"/>
  <c r="Z147" i="25" s="1"/>
  <c r="P87" i="19" s="1"/>
  <c r="X131" i="25"/>
  <c r="Z131" i="25" s="1"/>
  <c r="P78" i="19" s="1"/>
  <c r="X115" i="25"/>
  <c r="Z115" i="25" s="1"/>
  <c r="P65" i="19" s="1"/>
  <c r="X99" i="25"/>
  <c r="Z99" i="25" s="1"/>
  <c r="P318" i="19" s="1"/>
  <c r="X83" i="25"/>
  <c r="Z83" i="25" s="1"/>
  <c r="P51" i="19" s="1"/>
  <c r="X67" i="25"/>
  <c r="Z67" i="25" s="1"/>
  <c r="P290" i="19" s="1"/>
  <c r="X51" i="25"/>
  <c r="Z51" i="25" s="1"/>
  <c r="P33" i="18" s="1"/>
  <c r="X35" i="25"/>
  <c r="Z35" i="25" s="1"/>
  <c r="P277" i="19" s="1"/>
  <c r="B6" i="19" l="1"/>
  <c r="B6" i="14"/>
  <c r="B6" i="15"/>
  <c r="B6" i="16"/>
  <c r="B6" i="17"/>
  <c r="B6" i="18"/>
  <c r="B6" i="7"/>
</calcChain>
</file>

<file path=xl/sharedStrings.xml><?xml version="1.0" encoding="utf-8"?>
<sst xmlns="http://schemas.openxmlformats.org/spreadsheetml/2006/main" count="31773" uniqueCount="2615">
  <si>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</si>
  <si>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</si>
  <si>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</si>
  <si>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</si>
  <si>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</si>
  <si>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</si>
  <si>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</si>
  <si>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</si>
  <si>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</si>
  <si>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</si>
  <si>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</si>
  <si>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</si>
  <si>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</si>
  <si>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</si>
  <si>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</si>
  <si>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</si>
  <si>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</si>
  <si>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</si>
  <si>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</si>
  <si>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</si>
  <si>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</si>
  <si>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</si>
  <si>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</si>
  <si>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</si>
  <si>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</si>
  <si>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</si>
  <si>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</si>
  <si>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</si>
  <si>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</si>
  <si>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</si>
  <si>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</si>
  <si>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</si>
  <si>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</si>
  <si>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</si>
  <si>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</si>
  <si>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</si>
  <si>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</si>
  <si>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</si>
  <si>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</si>
  <si>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</si>
  <si>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</si>
  <si>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</si>
  <si>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</si>
  <si>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</si>
  <si>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</si>
  <si>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</si>
  <si>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</si>
  <si>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</si>
  <si>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</si>
  <si>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</si>
  <si>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</si>
  <si>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</si>
  <si>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</si>
  <si>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</si>
  <si>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</si>
  <si>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</si>
  <si>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</si>
  <si>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</si>
  <si>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</si>
  <si>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</si>
  <si>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</si>
  <si>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</si>
  <si>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</si>
  <si>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</si>
  <si>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</si>
  <si>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</si>
  <si>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</si>
  <si>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</si>
  <si>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</si>
  <si>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</si>
  <si>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</si>
  <si>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</si>
  <si>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</si>
  <si>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</si>
  <si>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</si>
  <si>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</si>
  <si>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</si>
  <si>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</si>
  <si>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</si>
  <si>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</si>
  <si>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</si>
  <si>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</si>
  <si>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</si>
  <si>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</si>
  <si>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</si>
  <si>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</si>
  <si>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</si>
  <si>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</si>
  <si>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</si>
  <si>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</si>
  <si>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</si>
  <si>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</si>
  <si>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</si>
  <si>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</si>
  <si>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</si>
  <si>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</si>
  <si>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</si>
  <si>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</si>
  <si>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</si>
  <si>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Recopilar la información necesaria para realizar el estudio de costeo (Documento que relacione la documentación recopilada)</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</si>
  <si>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</si>
  <si>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</si>
  <si>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</si>
  <si>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y presentar en comité directivo el estudio de análisis de nuevas fuentes de ingreso (Documento de estudio con identificación de nuevas fuentes de ingresos y Acta del Comité Directivo)</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</si>
  <si>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</si>
  <si>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</si>
  <si>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</si>
  <si>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</si>
  <si>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</si>
  <si>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</si>
  <si>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</si>
  <si>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</si>
  <si>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</si>
  <si>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</si>
  <si>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</si>
  <si>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Seguimiento Planes de trabajo MIPG en el marco de la Política Control Interno, con seguimiento realizado y radicado ante la OAP  (Informe)
Entregable: (Informes de seguimiento  a la implementación y actas del comité)</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</si>
  <si>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</si>
  <si>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</si>
  <si>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</si>
  <si>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</si>
  <si>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</si>
  <si>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</si>
  <si>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</si>
  <si>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</si>
  <si>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</si>
  <si>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</si>
  <si>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</si>
  <si>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</si>
  <si>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</si>
  <si>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</si>
  <si>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</si>
  <si>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</si>
  <si>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</si>
  <si>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</si>
  <si>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</si>
  <si>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</si>
  <si>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</si>
  <si>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</si>
  <si>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</si>
  <si>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</si>
  <si>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</si>
  <si>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</si>
  <si>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</si>
  <si>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</si>
  <si>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</si>
  <si>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</si>
  <si>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</si>
  <si>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</si>
  <si>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</si>
  <si>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</si>
  <si>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</si>
  <si>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</si>
  <si>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</si>
  <si>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Definir la Estrategia de sensibilización de la Guía de Aprendizaje en Derecho de Consumo con las entidades publicas interesadas (Documento Estrategia de sensibilización de la Guía de Aprendizaje en Derecho de Consumo)</t>
  </si>
  <si>
    <t>Aplicar la estrategia de sensibilización definida (Informe de aplicación de la estrategia)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</si>
  <si>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</si>
  <si>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</si>
  <si>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</si>
  <si>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</si>
  <si>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</si>
  <si>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</si>
  <si>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</si>
  <si>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</si>
  <si>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</si>
  <si>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</si>
  <si>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</si>
  <si>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</si>
  <si>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</si>
  <si>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</si>
  <si>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</si>
  <si>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</si>
  <si>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Actualizar la materialidad e identificar la doble materialidad de la Entidad para robustecer la identificación de los temas que impactan a los grupos de valor (Documento con la actualización de la materialidad y la identificación de la doble materialidad de la Entidad)</t>
  </si>
  <si>
    <t>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</si>
  <si>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</si>
  <si>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</si>
  <si>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</si>
  <si>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</si>
  <si>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</si>
  <si>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</si>
  <si>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</si>
  <si>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</si>
  <si>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</si>
  <si>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</si>
  <si>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</si>
  <si>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</si>
  <si>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</si>
  <si>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</si>
  <si>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</si>
  <si>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</si>
  <si>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</si>
  <si>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</si>
  <si>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</si>
  <si>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</si>
  <si>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</si>
  <si>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</si>
  <si>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</si>
  <si>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</si>
  <si>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</si>
  <si>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</si>
  <si>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</si>
  <si>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Campañas de control preventivo en los sectores eléctrico, seguridad vial, hogar y construcción e hidrocarburos, realizadas</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</si>
  <si>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</si>
  <si>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Establecer el cronograma de visitas y requerimientos de cada una de las campañas en los sectores definidos (Cronograma)</t>
  </si>
  <si>
    <t>Ejecutar el cronograma de visitas y requerimientos (Seguimiento al cronograma y evidencias de ejecución)</t>
  </si>
  <si>
    <t>Evaluar el resultado de las campañas (Informe de resultados de la campaña)</t>
  </si>
  <si>
    <t>Campañas de control preventivo en surtidores de combustibles, balanzas, preempacados y alcoholímetros, realizadas</t>
  </si>
  <si>
    <t>Campañas de control preventivo en control de precios de combustibles, medicamentos y leche cruda, realizadas</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</si>
  <si>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</si>
  <si>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</si>
  <si>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</si>
  <si>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Campus Virtual Externo en accesibilidad e Interacción, actualizado  (Informe consolidado de la optimización)</t>
  </si>
  <si>
    <t>Elaborar un diagnóstico de los cursos que requieren ser optimizados. (Informe de diagnóstico)</t>
  </si>
  <si>
    <t>Elaborar un plan de trabajo de los cursos que requieren ser optimizados. (Plan de trabajo)</t>
  </si>
  <si>
    <t>Ejecutar el plan de trabajo de optimización del campus virtual. (Informe de ejecución del plan de trabajo)</t>
  </si>
  <si>
    <t>Elaborar informe de resultados de la optimización del campus virtual. (Informe consolidado de la  optimización)</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</si>
  <si>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</si>
  <si>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</si>
  <si>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</si>
  <si>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</si>
  <si>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</si>
  <si>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</si>
  <si>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</si>
  <si>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</si>
  <si>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</si>
  <si>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</si>
  <si>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</si>
  <si>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</si>
  <si>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</si>
  <si>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</si>
  <si>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</si>
  <si>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</si>
  <si>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</si>
  <si>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</si>
  <si>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</si>
  <si>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</si>
  <si>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</si>
  <si>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</si>
  <si>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</si>
  <si>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</si>
  <si>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</si>
  <si>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</si>
  <si>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</si>
  <si>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</si>
  <si>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</si>
  <si>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</si>
  <si>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</si>
  <si>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</si>
  <si>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</si>
  <si>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</si>
  <si>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</si>
  <si>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</si>
  <si>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</si>
  <si>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</si>
  <si>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</si>
  <si>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</si>
  <si>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</si>
  <si>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</si>
  <si>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</si>
  <si>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</si>
  <si>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</si>
  <si>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</si>
  <si>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</si>
  <si>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</si>
  <si>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</si>
  <si>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</si>
  <si>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</si>
  <si>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</si>
  <si>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</si>
  <si>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</si>
  <si>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</si>
  <si>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</si>
  <si>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</si>
  <si>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</si>
  <si>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</si>
  <si>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</si>
  <si>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</si>
  <si>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</si>
  <si>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</si>
  <si>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</si>
  <si>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Agendar los arreglos directos (Informe final que identifique las invitaciones realizadas y en cuales de ellas se agendó arreglo directo)</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</si>
  <si>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</si>
  <si>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</si>
  <si>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</si>
  <si>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</si>
  <si>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</si>
  <si>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</si>
  <si>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</si>
  <si>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</si>
  <si>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</si>
  <si>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</si>
  <si>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Crear y actualizar periódicamente el listado de los recursos de reposición que ingresan a partir del 1° de enero de 2025, incluyendo la información necesaria para verificar su cumplimiento (Listado de recursos interpuestos)</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</si>
  <si>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</si>
  <si>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</si>
  <si>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</si>
  <si>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</si>
  <si>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</si>
  <si>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</si>
  <si>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</si>
  <si>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</si>
  <si>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</si>
  <si>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</si>
  <si>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</si>
  <si>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</si>
  <si>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</si>
  <si>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</si>
  <si>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</si>
  <si>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</si>
  <si>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</si>
  <si>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</si>
  <si>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</si>
  <si>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</si>
  <si>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</si>
  <si>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</si>
  <si>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</si>
  <si>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</si>
  <si>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</si>
  <si>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</si>
  <si>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</si>
  <si>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</si>
  <si>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</si>
  <si>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</si>
  <si>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</si>
  <si>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</si>
  <si>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</si>
  <si>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</si>
  <si>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</si>
  <si>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</si>
  <si>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</si>
  <si>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</si>
  <si>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</si>
  <si>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</si>
  <si>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</si>
  <si>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</si>
  <si>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</si>
  <si>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</si>
  <si>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</si>
  <si>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</si>
  <si>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</si>
  <si>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</si>
  <si>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</si>
  <si>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</si>
  <si>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</si>
  <si>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</si>
  <si>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</si>
  <si>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</si>
  <si>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</si>
  <si>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</si>
  <si>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</si>
  <si>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</si>
  <si>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</si>
  <si>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</si>
  <si>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</si>
  <si>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</si>
  <si>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</si>
  <si>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</si>
  <si>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</si>
  <si>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</si>
  <si>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</si>
  <si>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</si>
  <si>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</si>
  <si>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</si>
  <si>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</si>
  <si>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</si>
  <si>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</si>
  <si>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</si>
  <si>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</si>
  <si>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</si>
  <si>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</si>
  <si>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</si>
  <si>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</si>
  <si>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</si>
  <si>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</si>
  <si>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</si>
  <si>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Ejecutar el plan de trabajo de la Política de Equidad de Género y Diversidad (Plan de trabajo con seguimiento y sus respectivas evidencias)</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</si>
  <si>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</si>
  <si>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</si>
  <si>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</si>
  <si>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</si>
  <si>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</si>
  <si>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</si>
  <si>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</si>
  <si>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</si>
  <si>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</si>
  <si>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</si>
  <si>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</si>
  <si>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</si>
  <si>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</si>
  <si>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</si>
  <si>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</si>
  <si>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</si>
  <si>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</si>
  <si>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</si>
  <si>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</si>
  <si>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</si>
  <si>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</si>
  <si>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</si>
  <si>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Socializar el programa CONSUFONDO a grupos de interés o grupos de valor establecidos en la cartilla (Informe de socialización de la Cartilla de CONSUFONDO con grupos de valor e interés)</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</si>
  <si>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</si>
  <si>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</si>
  <si>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</si>
  <si>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</si>
  <si>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</si>
  <si>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</si>
  <si>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</si>
  <si>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</si>
  <si>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</si>
  <si>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</si>
  <si>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</si>
  <si>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</si>
  <si>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</si>
  <si>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</si>
  <si>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</si>
  <si>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</si>
  <si>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</si>
  <si>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</si>
  <si>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</si>
  <si>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</si>
  <si>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</si>
  <si>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</si>
  <si>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</si>
  <si>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</si>
  <si>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</si>
  <si>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</si>
  <si>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</si>
  <si>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</si>
  <si>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</si>
  <si>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</si>
  <si>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</si>
  <si>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</si>
  <si>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</si>
  <si>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</si>
  <si>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</si>
  <si>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</si>
  <si>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</si>
  <si>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</si>
  <si>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</si>
  <si>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</si>
  <si>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</si>
  <si>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</si>
  <si>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</si>
  <si>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</si>
  <si>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</si>
  <si>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</si>
  <si>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</si>
  <si>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</si>
  <si>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</si>
  <si>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</si>
  <si>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</si>
  <si>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</si>
  <si>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</si>
  <si>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</si>
  <si>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</si>
  <si>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</si>
  <si>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</si>
  <si>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</si>
  <si>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</si>
  <si>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</si>
  <si>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</si>
  <si>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</si>
  <si>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</si>
  <si>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</si>
  <si>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</si>
  <si>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</si>
  <si>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</si>
  <si>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</si>
  <si>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</si>
  <si>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</si>
  <si>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</si>
  <si>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</si>
  <si>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</si>
  <si>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</si>
  <si>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</si>
  <si>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</si>
  <si>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</si>
  <si>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</si>
  <si>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</si>
  <si>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</si>
  <si>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</si>
  <si>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</si>
  <si>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</si>
  <si>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</si>
  <si>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</si>
  <si>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Unificar las propuestas de modificación y actualización del Título X de la Circular Única de la Superintendencia de Industria y Comercio en materia de Signos Distintivos y Nuevas Creaciones (Propuesta de modificación unificada)</t>
  </si>
  <si>
    <t>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t>
  </si>
  <si>
    <t>Proyecto de Reglamento Técnico Metrológico de Medidores de Agua de uso residencial</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</si>
  <si>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</si>
  <si>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</si>
  <si>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</si>
  <si>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</si>
  <si>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Proyecto de Reglamento Técnico Metrológico de Medidores de Gas de uso residencial</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</si>
  <si>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</si>
  <si>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</si>
  <si>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</si>
  <si>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Análisis de Impacto Normativo -AIN Ex post del Reglamento Técnico Metrológico aplicable a Preempacados. Etapas 5 a 6.</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</si>
  <si>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</si>
  <si>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</si>
  <si>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</si>
  <si>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Análisis de Impacto Normativo -AIN ex ante de Cinemómetros (Definición del Problema)</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</si>
  <si>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</si>
  <si>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</si>
  <si>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</si>
  <si>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</si>
  <si>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</si>
  <si>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</si>
  <si>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</si>
  <si>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</si>
  <si>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</si>
  <si>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</si>
  <si>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</si>
  <si>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</si>
  <si>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</si>
  <si>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</si>
  <si>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</si>
  <si>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</si>
  <si>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Plan de Previsión de Recursos Humanos_Decreto 612 del 2018_ Planes Institucionales y Estratégicos _</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</si>
  <si>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</si>
  <si>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</si>
  <si>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</si>
  <si>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</si>
  <si>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</si>
  <si>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</si>
  <si>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</si>
  <si>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</si>
  <si>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Plan Anual de Vacantes_Decreto 612 del 2018_ Planes Institucionales y Estratégicos _</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</si>
  <si>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</si>
  <si>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</si>
  <si>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</si>
  <si>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</si>
  <si>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</si>
  <si>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</si>
  <si>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</si>
  <si>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Plan Estrategico Sectorial_PES</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</si>
  <si>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</si>
  <si>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</si>
  <si>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</si>
  <si>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</si>
  <si>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</si>
  <si>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</si>
  <si>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</si>
  <si>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</si>
  <si>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</si>
  <si>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</si>
  <si>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</si>
  <si>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</si>
  <si>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</si>
  <si>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B_ENTIDADES 1. Propender por el fortalecimiento inst/nal como motor de cambio para recuperar la confianza de la ciudadanía (vínculo Estado_Ciudadanía).PND_TRANSF  _ Convergencia regional _ b. entidades públicas territoriales y nacionales fortalecidas</t>
  </si>
  <si>
    <t>Porcentual</t>
  </si>
  <si>
    <t>% de plan ejecutado / 100% de plan a ejecutar</t>
  </si>
  <si>
    <t>50.1.1</t>
  </si>
  <si>
    <t>50.1.2</t>
  </si>
  <si>
    <t># de Comités ejecutados / 2 Comités Programados</t>
  </si>
  <si>
    <t>50.2</t>
  </si>
  <si>
    <t>Enfoque Estrategico _ Diferencial</t>
  </si>
  <si>
    <t>Política Seguimiento y evaluación de la gestión institucional _DIMENSIÓN Evaluación de Resultados</t>
  </si>
  <si>
    <t># de Informes realizados y presentados / 3 Informes programados</t>
  </si>
  <si>
    <t>50.2.1</t>
  </si>
  <si>
    <t># de Informes realizados / 3 Informes programados</t>
  </si>
  <si>
    <t>50.2.2</t>
  </si>
  <si>
    <t># de Actas presentadas / 3 Actas programadas</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</si>
  <si>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</si>
  <si>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</si>
  <si>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</si>
  <si>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</si>
  <si>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</si>
  <si>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</si>
  <si>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</si>
  <si>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</si>
  <si>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</si>
  <si>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Plan Estrategico Sectorial_PES;
C_PORTABILIDAD 2. Promover y aumentar la reutilización y transmisión segura de la información PND_TRANSF _ Seguridad humana y justicia social _ c. portabilidad de datos para el empoderamiento ciudadano</t>
  </si>
  <si>
    <t>20.1.1</t>
  </si>
  <si>
    <t># de plan formulado / 1 plan a formular</t>
  </si>
  <si>
    <t>20.1.2</t>
  </si>
  <si>
    <t>20.2</t>
  </si>
  <si>
    <t>Plan Estrategico Sectorial_PES;
B_ENTIDADES 1. Propender por el fortalecimiento inst/nal como motor de cambio para recuperar la confianza de la ciudadanía (vínculo Estado_Ciudadanía).PND_TRANSF  _ Convergencia regional _ b. entidades públicas territoriales y nacionales fortalecidas</t>
  </si>
  <si>
    <t>20.2.1</t>
  </si>
  <si>
    <t>20.2.2</t>
  </si>
  <si>
    <t>20.3</t>
  </si>
  <si>
    <t>D_GOB 1. Generar la interacción fiable, eficiente y segura entre el Estado y los habitantes del territorio PND_TRANSF _ Convergencia regional _ d. GOB digital para la gente</t>
  </si>
  <si>
    <t>20.3.1</t>
  </si>
  <si>
    <t>20.3.2</t>
  </si>
  <si>
    <t>20.4</t>
  </si>
  <si>
    <t>Plan Estrategico Sectorial_PES;
D_GOB 1. Generar la interacción fiable, eficiente y segura entre el Estado y los habitantes del territorio PND_TRANSF _ Convergencia regional _ d. GOB digital para la gente</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</si>
  <si>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</si>
  <si>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</si>
  <si>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</si>
  <si>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</si>
  <si>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</si>
  <si>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</si>
  <si>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</si>
  <si>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</si>
  <si>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</si>
  <si>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</si>
  <si>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</si>
  <si>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</si>
  <si>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</si>
  <si>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</si>
  <si>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</si>
  <si>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</si>
  <si>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</si>
  <si>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</si>
  <si>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</si>
  <si>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</si>
  <si>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Plan Estratégico de Talento Humano_Decreto 612 del 2018_ Planes Institucionales y Estratégicos _</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</si>
  <si>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</si>
  <si>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</si>
  <si>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</si>
  <si>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</si>
  <si>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</si>
  <si>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</si>
  <si>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</si>
  <si>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</si>
  <si>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</si>
  <si>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</si>
  <si>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</si>
  <si>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Plan de Incentivos Institucionales_Decreto 612 del 2018_ Planes Institucionales y Estratégicos _</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</si>
  <si>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</si>
  <si>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</si>
  <si>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</si>
  <si>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</si>
  <si>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</si>
  <si>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</si>
  <si>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</si>
  <si>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Plan Institucional de Capacitación_Decreto 612 del 2018_ Planes Institucionales y Estratégicos _</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</si>
  <si>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</si>
  <si>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</si>
  <si>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</si>
  <si>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</si>
  <si>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</si>
  <si>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</si>
  <si>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</si>
  <si>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Plan de Trabajo Anual en Seguridad y Salud en el Trabajo_Decreto 612 del 2018_ Planes Institucionales y Estratégicos _</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</si>
  <si>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</si>
  <si>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</si>
  <si>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</si>
  <si>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</si>
  <si>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</si>
  <si>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</si>
  <si>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</si>
  <si>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</si>
  <si>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</si>
  <si>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Plan Anual de Adquisiciones_Decreto 612 del 2018_ Planes Institucionales y Estratégicos _</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</si>
  <si>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</si>
  <si>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</si>
  <si>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</si>
  <si>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</si>
  <si>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</si>
  <si>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</si>
  <si>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</si>
  <si>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</si>
  <si>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</si>
  <si>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</si>
  <si>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</si>
  <si>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</si>
  <si>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</si>
  <si>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</si>
  <si>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</si>
  <si>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</si>
  <si>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</si>
  <si>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</si>
  <si>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</si>
  <si>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</si>
  <si>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</si>
  <si>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</si>
  <si>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</si>
  <si>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</si>
  <si>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</si>
  <si>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</si>
  <si>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</si>
  <si>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</si>
  <si>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</si>
  <si>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</si>
  <si>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</si>
  <si>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</si>
  <si>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</si>
  <si>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</si>
  <si>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</si>
  <si>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</si>
  <si>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</si>
  <si>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</si>
  <si>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</si>
  <si>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</si>
  <si>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</si>
  <si>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</si>
  <si>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</si>
  <si>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</si>
  <si>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</si>
  <si>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</si>
  <si>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</si>
  <si>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</si>
  <si>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</si>
  <si>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</si>
  <si>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</si>
  <si>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</si>
  <si>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 de informes de seguimiento a la implementación de la sistematización de eventos elaborados / 3 informes de seguimiento a la implementación de la sistematización de eventos a elaborar</t>
  </si>
  <si>
    <t>3100-DIRECCION DE INVESTIGACIONES DE PROTECCION AL CONSUMIDOR</t>
  </si>
  <si>
    <t>3100.1</t>
  </si>
  <si>
    <t>C_COMPETENCIA 7. Hacer análisis y monitoreos de mercados digitales. PND_TRANSF_ Productiva, internacionalización y acción clímatica _ c. políticas de competencia, consumidor e infraestructura de la calidad modernas</t>
  </si>
  <si>
    <t># de actuaciones oficiosas realizadas / 80 actuaciones oficiosas a realizar</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</si>
  <si>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</si>
  <si>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</si>
  <si>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</si>
  <si>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</si>
  <si>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</si>
  <si>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</si>
  <si>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</si>
  <si>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</si>
  <si>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</si>
  <si>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</si>
  <si>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</si>
  <si>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</si>
  <si>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</si>
  <si>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</si>
  <si>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</si>
  <si>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</si>
  <si>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</si>
  <si>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</si>
  <si>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</si>
  <si>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</si>
  <si>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</si>
  <si>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</si>
  <si>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</si>
  <si>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</si>
  <si>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</si>
  <si>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</si>
  <si>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</si>
  <si>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</si>
  <si>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</si>
  <si>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</si>
  <si>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</si>
  <si>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</si>
  <si>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</si>
  <si>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</si>
  <si>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</si>
  <si>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</si>
  <si>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</si>
  <si>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</si>
  <si>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</si>
  <si>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</si>
  <si>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</si>
  <si>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</si>
  <si>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</si>
  <si>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</si>
  <si>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</si>
  <si>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</si>
  <si>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</si>
  <si>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</si>
  <si>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</si>
  <si>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</si>
  <si>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</si>
  <si>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</si>
  <si>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</si>
  <si>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</si>
  <si>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</si>
  <si>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</si>
  <si>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</si>
  <si>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</si>
  <si>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</si>
  <si>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</si>
  <si>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B_APROVECHAMIENTO 2, Brindar acompañamiento a inventores y promover el uso de la información de patentes PND_TRANSF _ Seguridad humana y justicia social _ b. aprovechamiento de la propiedad intelectual (pi)</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</si>
  <si>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</si>
  <si>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</si>
  <si>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</si>
  <si>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</si>
  <si>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</si>
  <si>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</si>
  <si>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</si>
  <si>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</si>
  <si>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Plan Estrategico Sectorial_PES;
B_APROVECHAMIENTO 1. Fomentar estrategias de sensibilización para el aprovechamiento y uso responsable de los derechos de propiedad intelectual (PI) PND_TRANSF _ Seguridad humana y justicia social _ b. aprovechamiento de la propiedad intelectual (pi)</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</si>
  <si>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</si>
  <si>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</si>
  <si>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</si>
  <si>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</si>
  <si>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</si>
  <si>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</si>
  <si>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</si>
  <si>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</si>
  <si>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</si>
  <si>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</si>
  <si>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</si>
  <si>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</si>
  <si>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</si>
  <si>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</si>
  <si>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</si>
  <si>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</si>
  <si>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</si>
  <si>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</si>
  <si>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</si>
  <si>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</si>
  <si>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</si>
  <si>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</si>
  <si>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</si>
  <si>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</si>
  <si>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</si>
  <si>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</si>
  <si>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</si>
  <si>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</si>
  <si>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</si>
  <si>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</si>
  <si>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</si>
  <si>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</si>
  <si>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</si>
  <si>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</si>
  <si>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</si>
  <si>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</si>
  <si>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</si>
  <si>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</si>
  <si>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</si>
  <si>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</si>
  <si>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</si>
  <si>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</si>
  <si>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</si>
  <si>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</si>
  <si>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</si>
  <si>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</si>
  <si>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</si>
  <si>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</si>
  <si>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</si>
  <si>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</si>
  <si>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</si>
  <si>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</si>
  <si>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</si>
  <si>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</si>
  <si>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</si>
  <si>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</si>
  <si>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</si>
  <si>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</si>
  <si>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</si>
  <si>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</si>
  <si>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</si>
  <si>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</si>
  <si>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</si>
  <si>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</si>
  <si>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</si>
  <si>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</si>
  <si>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</si>
  <si>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</si>
  <si>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</si>
  <si>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</si>
  <si>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</si>
  <si>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</si>
  <si>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</si>
  <si>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</si>
  <si>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</si>
  <si>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</si>
  <si>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</si>
  <si>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</si>
  <si>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</si>
  <si>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</si>
  <si>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</si>
  <si>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</si>
  <si>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</si>
  <si>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</si>
  <si>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</si>
  <si>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</si>
  <si>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</si>
  <si>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</si>
  <si>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</si>
  <si>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</si>
  <si>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</si>
  <si>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</si>
  <si>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</si>
  <si>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</si>
  <si>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C_COMP 8. Construir mecanismos de autorregulación que fortalezcan la protección al consumidor y de competencia PND_TRANSF_ Productiva, internacionalización y acción clímatica _ c. políticas de competencia, consumidor e infraestructura de calidad modernas</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</si>
  <si>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</si>
  <si>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</si>
  <si>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</si>
  <si>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</si>
  <si>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</si>
  <si>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</si>
  <si>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</si>
  <si>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</si>
  <si>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</si>
  <si>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</si>
  <si>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</si>
  <si>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</si>
  <si>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</si>
  <si>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</si>
  <si>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</si>
  <si>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</si>
  <si>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</si>
  <si>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</si>
  <si>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</si>
  <si>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</si>
  <si>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</si>
  <si>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</si>
  <si>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</si>
  <si>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</si>
  <si>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</si>
  <si>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</si>
  <si>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</si>
  <si>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</si>
  <si>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</si>
  <si>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</si>
  <si>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</si>
  <si>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</si>
  <si>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</si>
  <si>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</si>
  <si>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</si>
  <si>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</si>
  <si>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</si>
  <si>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</si>
  <si>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</si>
  <si>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</si>
  <si>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</si>
  <si>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</si>
  <si>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</si>
  <si>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</si>
  <si>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</si>
  <si>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</si>
  <si>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CONPES</t>
  </si>
  <si>
    <t>C_PORTABILIDAD 2. Promover y aumentar la reutilización y transmisión segura de la información PND_TRANSF _ Seguridad humana y justicia social _ c. portabilidad de datos para el empoderamiento ciudadano</t>
  </si>
  <si>
    <t># de Documento publicado / 1 Documento programado</t>
  </si>
  <si>
    <t>7000.1.1</t>
  </si>
  <si>
    <t># de Informe realizado / 1 Informes a realizar</t>
  </si>
  <si>
    <t>7000.1.2</t>
  </si>
  <si>
    <t># de Documento elaborado / 1 Documento programado</t>
  </si>
  <si>
    <t>7000.1.3</t>
  </si>
  <si>
    <t>7000.2</t>
  </si>
  <si>
    <t>Plan Estrategico Sectorial_PES;
C_COMPETENCIA 7. Hacer análisis y monitoreos de mercados digitales. PND_TRANSF_ Productiva, internacionalización y acción clímatica _ c. políticas de competencia, consumidor e infraestructura de la calidad modernas</t>
  </si>
  <si>
    <t># de Sensibilización realizada / 1 Sensibilización programada</t>
  </si>
  <si>
    <t>7000.2.1</t>
  </si>
  <si>
    <t>7000.2.2</t>
  </si>
  <si>
    <t>7000.3</t>
  </si>
  <si>
    <t>C_PORTABILIDAD 1. Fortalecer el empoderamiento de las personas sobre sus datos y mejorar la prestación de servicios públicos (comunicaciones). PND_TRANSF _ Seguridad humana y justicia social _ c. portabilidad de datos para el empoderamiento ciudadano</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</si>
  <si>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</si>
  <si>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</si>
  <si>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</si>
  <si>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</si>
  <si>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</si>
  <si>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</si>
  <si>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</si>
  <si>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</si>
  <si>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</si>
  <si>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</si>
  <si>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</si>
  <si>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</si>
  <si>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</si>
  <si>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</si>
  <si>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</si>
  <si>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</si>
  <si>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</si>
  <si>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</si>
  <si>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</si>
  <si>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</si>
  <si>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</si>
  <si>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</si>
  <si>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</si>
  <si>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</si>
  <si>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</si>
  <si>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</si>
  <si>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</si>
  <si>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</si>
  <si>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</si>
  <si>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</si>
  <si>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</si>
  <si>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</si>
  <si>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</si>
  <si>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</si>
  <si>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</si>
  <si>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</si>
  <si>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</si>
  <si>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D_GOB 5. Modernizar las entidades a través de incentivos para el uso de datos PND_TRANSF _ Convergencia regional _ d. GOB digital para la gente</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</si>
  <si>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</si>
  <si>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</si>
  <si>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</si>
  <si>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</si>
  <si>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</si>
  <si>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</si>
  <si>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</si>
  <si>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</si>
  <si>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</si>
  <si>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</si>
  <si>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</si>
  <si>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</si>
  <si>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</si>
  <si>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</si>
  <si>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</si>
  <si>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</si>
  <si>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</si>
  <si>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</si>
  <si>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</si>
  <si>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</si>
  <si>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</si>
  <si>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</si>
  <si>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</si>
  <si>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</si>
  <si>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</si>
  <si>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</si>
  <si>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</si>
  <si>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</si>
  <si>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</si>
  <si>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</si>
  <si>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</si>
  <si>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</si>
  <si>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</si>
  <si>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</si>
  <si>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</si>
  <si>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</si>
  <si>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</si>
  <si>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</si>
  <si>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</si>
  <si>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</si>
  <si>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</si>
  <si>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</si>
  <si>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</si>
  <si>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</si>
  <si>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</si>
  <si>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</si>
  <si>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</si>
  <si>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 de seguimientos a la implementación de la Estrategia realizados / 3 seguimientos a la implementación de la estrategia a realizar</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</si>
  <si>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</si>
  <si>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</si>
  <si>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</si>
  <si>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</si>
  <si>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</si>
  <si>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</si>
  <si>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</si>
  <si>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</si>
  <si>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</si>
  <si>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</si>
  <si>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</si>
  <si>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</si>
  <si>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</si>
  <si>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</si>
  <si>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</si>
  <si>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</si>
  <si>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</si>
  <si>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</si>
  <si>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</si>
  <si>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</si>
  <si>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</si>
  <si>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</si>
  <si>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</si>
  <si>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 de seguimientos a la implementación de las actividades planeadas y desarrolladas realizados / 4 seguimientos a la implementación de las actividades planeadas y desarrolladas a realizar</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</si>
  <si>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</si>
  <si>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</si>
  <si>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</si>
  <si>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</si>
  <si>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</si>
  <si>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</si>
  <si>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</si>
  <si>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</si>
  <si>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</si>
  <si>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</si>
  <si>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</si>
  <si>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</si>
  <si>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</si>
  <si>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</si>
  <si>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</si>
  <si>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</si>
  <si>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</si>
  <si>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</si>
  <si>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</si>
  <si>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</si>
  <si>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</si>
  <si>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B_APROVECHAMIENTO 1. Fomentar estrategias de sensibilización para el aprovechamiento y uso responsable de los derechos de propiedad intelectual (PI) PND_TRANSF _ Seguridad humana y justicia social _ b. aprovechamiento de la propiedad intelectual (pi)</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</si>
  <si>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</si>
  <si>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</si>
  <si>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</si>
  <si>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</si>
  <si>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</si>
  <si>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</si>
  <si>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</si>
  <si>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</si>
  <si>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</si>
  <si>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</si>
  <si>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</si>
  <si>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</si>
  <si>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</si>
  <si>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</si>
  <si>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</si>
  <si>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</si>
  <si>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</si>
  <si>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</si>
  <si>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</si>
  <si>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</si>
  <si>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</si>
  <si>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</si>
  <si>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</si>
  <si>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</si>
  <si>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</si>
  <si>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</si>
  <si>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</si>
  <si>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</si>
  <si>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</si>
  <si>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</si>
  <si>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</si>
  <si>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</si>
  <si>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</si>
  <si>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</si>
  <si>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</si>
  <si>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</si>
  <si>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 de Propuestas enviadas / 1 Propuesta por enviar</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</si>
  <si>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</si>
  <si>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</si>
  <si>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</si>
  <si>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</si>
  <si>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</si>
  <si>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</si>
  <si>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</si>
  <si>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 de unificaciones realizadas / 1 unificaciones por unificar</t>
  </si>
  <si>
    <t>2000.6.4</t>
  </si>
  <si>
    <t>4000-DESPACHO DEL SUPERINTENDENTE DELEGADO PARA ASUNTOS JURISDICCIONALES</t>
  </si>
  <si>
    <t>4000.1</t>
  </si>
  <si>
    <t># de demandas gestionadas / 100 demandas a gestionar</t>
  </si>
  <si>
    <t>4000.1.1</t>
  </si>
  <si>
    <t>4000.2</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</si>
  <si>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</si>
  <si>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</si>
  <si>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</si>
  <si>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</si>
  <si>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</si>
  <si>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</si>
  <si>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</si>
  <si>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</si>
  <si>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</si>
  <si>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</si>
  <si>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</si>
  <si>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</si>
  <si>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</si>
  <si>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</si>
  <si>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</si>
  <si>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</si>
  <si>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</si>
  <si>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</si>
  <si>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</si>
  <si>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</si>
  <si>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</si>
  <si>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</si>
  <si>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</si>
  <si>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</si>
  <si>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</si>
  <si>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</si>
  <si>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</si>
  <si>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</si>
  <si>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</si>
  <si>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</si>
  <si>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</si>
  <si>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</si>
  <si>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</si>
  <si>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</si>
  <si>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</si>
  <si>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</si>
  <si>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</si>
  <si>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</si>
  <si>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</si>
  <si>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</si>
  <si>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</si>
  <si>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</si>
  <si>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</si>
  <si>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</si>
  <si>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</si>
  <si>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</si>
  <si>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</si>
  <si>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</si>
  <si>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</si>
  <si>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</si>
  <si>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</si>
  <si>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</si>
  <si>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</si>
  <si>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</si>
  <si>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</si>
  <si>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</si>
  <si>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</si>
  <si>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</si>
  <si>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</si>
  <si>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</si>
  <si>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</si>
  <si>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30.3.1</t>
  </si>
  <si>
    <t># de Plan de trabajo diseñado / 1 Plan de trabajo programado</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</si>
  <si>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</si>
  <si>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</si>
  <si>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</si>
  <si>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</si>
  <si>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</si>
  <si>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</si>
  <si>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</si>
  <si>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</si>
  <si>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</si>
  <si>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</si>
  <si>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</si>
  <si>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</si>
  <si>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</si>
  <si>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</si>
  <si>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Programa de Transparencia y Ética Pública Programa de Transparencia y Ética Pública PTEP</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</si>
  <si>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</si>
  <si>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</si>
  <si>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</si>
  <si>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</si>
  <si>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</si>
  <si>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</si>
  <si>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</si>
  <si>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</si>
  <si>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</si>
  <si>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</si>
  <si>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</si>
  <si>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</si>
  <si>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C_COMP 1. Reducir comportamiento rentista de agentes, sujetos de inspección, vigilancia y control por Superin. PND_TRANSF_ Productiva, internacionalización y acción clímatica _ c. políticas de competencia, consumidor e infraestructura de calidad modernas</t>
  </si>
  <si>
    <t>% de Departamentos beneficiados / 56% de Departamentos del pais</t>
  </si>
  <si>
    <t>1000.1.1</t>
  </si>
  <si>
    <t># de programas  establecidos / 1 programas a establecer</t>
  </si>
  <si>
    <t>1000.1.2</t>
  </si>
  <si>
    <t>% de estrategias desarrolladas del programa / 100% de total de estrategias del programa</t>
  </si>
  <si>
    <t>1000.2</t>
  </si>
  <si>
    <t>Plan Estrategico Sectorial_PES;
C_COMP 8. Construir mecanismos de autorregulación que fortalezcan la protección al consumidor y de competencia PND_TRANSF_ Productiva, internacionalización y acción clímatica _ c. políticas de competencia, consumidor e infraestructura de calidad modernas</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</si>
  <si>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</si>
  <si>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</si>
  <si>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</si>
  <si>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</si>
  <si>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</si>
  <si>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</si>
  <si>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</si>
  <si>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</si>
  <si>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</si>
  <si>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</si>
  <si>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</si>
  <si>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</si>
  <si>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</si>
  <si>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</si>
  <si>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</si>
  <si>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</si>
  <si>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</si>
  <si>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</si>
  <si>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</si>
  <si>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</si>
  <si>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C_COMPETENCIA 3. Fortalecer la autoridad de competencia. PND_TRANSF_ Productiva, internacionalización y acción clímatica _ c. políticas de competencia, consumidor e infraestructura de la calidad modernas</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</si>
  <si>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</si>
  <si>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</si>
  <si>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</si>
  <si>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</si>
  <si>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</si>
  <si>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</si>
  <si>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</si>
  <si>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</si>
  <si>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</si>
  <si>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</si>
  <si>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</si>
  <si>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</si>
  <si>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</si>
  <si>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</si>
  <si>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</si>
  <si>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</si>
  <si>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</si>
  <si>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</si>
  <si>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</si>
  <si>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</si>
  <si>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</si>
  <si>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</si>
  <si>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</si>
  <si>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</si>
  <si>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</si>
  <si>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</si>
  <si>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</si>
  <si>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</si>
  <si>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</si>
  <si>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</si>
  <si>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</si>
  <si>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</si>
  <si>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</si>
  <si>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</si>
  <si>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</si>
  <si>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 de diagnósticos en accesibilidad de los cursos del campus virtual realizados / 100% de diagnósticos en accesibilidad de los cursos del campus virtual a realizar</t>
  </si>
  <si>
    <t>71.3.2</t>
  </si>
  <si>
    <t>% de planes de trabajo de los cursos que requieren ser optimizados elaborados / 100% de planes de trabajo de los cursos a elaborar</t>
  </si>
  <si>
    <t>71.3.3</t>
  </si>
  <si>
    <t># de plan de trabajo de optimización del campus virtual ejecutado / 3 plan de trabajo de optimización del campus virtual a ejecutar</t>
  </si>
  <si>
    <t>71.3.4</t>
  </si>
  <si>
    <t># de informes de resultados de la optimización del campus virtual elaborados / 1 informes de resultados de la optimización del campus virtual a elaborar</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</si>
  <si>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</si>
  <si>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</si>
  <si>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</si>
  <si>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</si>
  <si>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</si>
  <si>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</si>
  <si>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</si>
  <si>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</si>
  <si>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</si>
  <si>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</si>
  <si>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 de estudio socializado / 1 estudio programado</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</si>
  <si>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</si>
  <si>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</si>
  <si>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</si>
  <si>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</si>
  <si>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</si>
  <si>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</si>
  <si>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 de lineamiento socializados / 2 lineamiento programado</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</si>
  <si>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</si>
  <si>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</si>
  <si>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</si>
  <si>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 de Informe de evaluación realizado / 4 Informe de evaluación realizado</t>
  </si>
  <si>
    <t>6000.1.1</t>
  </si>
  <si>
    <t># de Campaña planificada / 1 Campaña programada</t>
  </si>
  <si>
    <t>6000.1.2</t>
  </si>
  <si>
    <t># de Cronograma elaborado / 1 Cronograma programado</t>
  </si>
  <si>
    <t>6000.1.3</t>
  </si>
  <si>
    <t>% de Actividades ejecutadas / 100% de Actividades programadas</t>
  </si>
  <si>
    <t>6000.1.4</t>
  </si>
  <si>
    <t># de Informe de evaluación realizado / 1 Informe de evaluación realizado</t>
  </si>
  <si>
    <t>6000.2</t>
  </si>
  <si>
    <t>6000.2.1</t>
  </si>
  <si>
    <t>6000.2.2</t>
  </si>
  <si>
    <t>6000.2.3</t>
  </si>
  <si>
    <t>6000.2.4</t>
  </si>
  <si>
    <t>6000.3</t>
  </si>
  <si>
    <t>6000.3.1</t>
  </si>
  <si>
    <t>6000.3.2</t>
  </si>
  <si>
    <t>6000.3.3</t>
  </si>
  <si>
    <t>6000.3.4</t>
  </si>
  <si>
    <t>6000.4</t>
  </si>
  <si>
    <t>% de Correo electrónico de remisión y proyecto de acto administrativo ajustado / Único entregable / 100% de Correo electrónico de remisión y proyecto de acto administrativo ajustado / Único entregable</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</si>
  <si>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</si>
  <si>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</si>
  <si>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</si>
  <si>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</si>
  <si>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</si>
  <si>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</si>
  <si>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</si>
  <si>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</si>
  <si>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</si>
  <si>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</si>
  <si>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 de Correo electrónico de remisión (o memo de traslado) y proyecto de acto administrativo  / Único entregable / 85% de Correo electrónico de remisión (o memo de traslado) y proyecto de acto administrativo  / Único entregable</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</si>
  <si>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</si>
  <si>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</si>
  <si>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</si>
  <si>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</si>
  <si>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</si>
  <si>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</si>
  <si>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</si>
  <si>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</si>
  <si>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</si>
  <si>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</si>
  <si>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 de Documento  de los pasos 5 al 6  ajustado y correo electrónico de remisión  al Grupo de Trabajo de Regulación / Único entregable / 75% de Documento  de los pasos 5 al 6  ajustado y correo electrónico de remisión  al Grupo de Trabajo de Regulación / Único entregable</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</si>
  <si>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</si>
  <si>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</si>
  <si>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</si>
  <si>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</si>
  <si>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</si>
  <si>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</si>
  <si>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</si>
  <si>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</si>
  <si>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</si>
  <si>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</si>
  <si>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</si>
  <si>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</si>
  <si>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</si>
  <si>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</si>
  <si>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</si>
  <si>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</si>
  <si>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</si>
  <si>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</si>
  <si>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</si>
  <si>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</si>
  <si>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</si>
  <si>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</si>
  <si>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</si>
  <si>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</si>
  <si>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</si>
  <si>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</si>
  <si>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</si>
  <si>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 de avance en las actividades programadas / 1% de plan a ejecutar</t>
  </si>
  <si>
    <t>3003.2</t>
  </si>
  <si>
    <t>% de encuentros realizados / 40% de invitaciones enviadas</t>
  </si>
  <si>
    <t>3003.2.1</t>
  </si>
  <si>
    <t># de invitaciones realizadas / 4000 invitaciones programadas</t>
  </si>
  <si>
    <t>3003.2.2</t>
  </si>
  <si>
    <t># de jornadas realizadas / 4 jornadas programadas</t>
  </si>
  <si>
    <t>3003.2.3</t>
  </si>
  <si>
    <t>% de Arreglos directos agendados / 40% de Invitaciones realizadas</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</si>
  <si>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</si>
  <si>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</si>
  <si>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</si>
  <si>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</si>
  <si>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</si>
  <si>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</si>
  <si>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</si>
  <si>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 de casas abiertas en departamentos sin presencia de la Red Nacional de Protección del Consumidor / 5 casas programadas</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</si>
  <si>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</si>
  <si>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</si>
  <si>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</si>
  <si>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</si>
  <si>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</si>
  <si>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</si>
  <si>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</si>
  <si>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</si>
  <si>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</si>
  <si>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</si>
  <si>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3003-GRUPO DE TRABAJO DE APOYO A LA RED NACIONAL DE PROTECCIÓN  AL CONSUMIDOR;
71-GRUPO DE TRABAJO DE FORMACION;
73-GRUPO DE TRABAJO DE COMUNICACION</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</si>
  <si>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</si>
  <si>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</si>
  <si>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</si>
  <si>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</si>
  <si>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</si>
  <si>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</si>
  <si>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</si>
  <si>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</si>
  <si>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 de informes realizados / 1 informes programados</t>
  </si>
  <si>
    <t>3003.6</t>
  </si>
  <si>
    <t>105-GRUPO DE TRABAJO DE CONTRATACIÓN;
3003-GRUPO DE TRABAJO DE APOYO A LA RED NACIONAL DE PROTECCIÓN  AL CONSUMIDOR</t>
  </si>
  <si>
    <t>3003.6.1</t>
  </si>
  <si>
    <t># de estudios previos elaborados / 1 estudios previos a elaborar</t>
  </si>
  <si>
    <t>3003.6.2</t>
  </si>
  <si>
    <t># de Cartilla revisada y/o ajustada / 1 Cartilla programada a revisar y/o ajustar</t>
  </si>
  <si>
    <t>3003.6.3</t>
  </si>
  <si>
    <t># de Informe de socialización de la cartilla a los grupos de valor / 1 Cartilla programada a socializar</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</si>
  <si>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</si>
  <si>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</si>
  <si>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</si>
  <si>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</si>
  <si>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</si>
  <si>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</si>
  <si>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3003.6.7</t>
  </si>
  <si>
    <t>3003.6.8</t>
  </si>
  <si>
    <t># de informes presentados / 4 informes programados</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</si>
  <si>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</si>
  <si>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</si>
  <si>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</si>
  <si>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</si>
  <si>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</si>
  <si>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</si>
  <si>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</si>
  <si>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</si>
  <si>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</si>
  <si>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</si>
  <si>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</si>
  <si>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</si>
  <si>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</si>
  <si>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</si>
  <si>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</si>
  <si>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</si>
  <si>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</si>
  <si>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</si>
  <si>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</si>
  <si>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</si>
  <si>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</si>
  <si>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</si>
  <si>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</si>
  <si>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</si>
  <si>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</si>
  <si>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</si>
  <si>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</si>
  <si>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</si>
  <si>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</si>
  <si>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</si>
  <si>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</si>
  <si>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</si>
  <si>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</si>
  <si>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</si>
  <si>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</si>
  <si>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</si>
  <si>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</si>
  <si>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</si>
  <si>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</si>
  <si>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</si>
  <si>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</si>
  <si>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</si>
  <si>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</si>
  <si>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</si>
  <si>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</si>
  <si>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</si>
  <si>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</si>
  <si>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</si>
  <si>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</si>
  <si>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</si>
  <si>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</si>
  <si>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</si>
  <si>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</si>
  <si>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</si>
  <si>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</si>
  <si>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</si>
  <si>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</si>
  <si>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</si>
  <si>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</si>
  <si>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</si>
  <si>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</si>
  <si>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</si>
  <si>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</si>
  <si>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</si>
  <si>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</si>
  <si>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</si>
  <si>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</si>
  <si>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100.3.4</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</si>
  <si>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</si>
  <si>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</si>
  <si>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</si>
  <si>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</si>
  <si>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</si>
  <si>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</si>
  <si>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</si>
  <si>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</si>
  <si>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</si>
  <si>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</si>
  <si>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</si>
  <si>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</si>
  <si>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Plan Institucional de Archivos de la Entidad –PINAR_Decreto 612 del 2018_ Planes Institucionales y Estratégicos _</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</si>
  <si>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</si>
  <si>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</si>
  <si>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</si>
  <si>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</si>
  <si>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</si>
  <si>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</si>
  <si>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</si>
  <si>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</si>
  <si>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</si>
  <si>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</si>
  <si>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</si>
  <si>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</si>
  <si>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</si>
  <si>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</si>
  <si>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</si>
  <si>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</si>
  <si>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</si>
  <si>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</si>
  <si>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</si>
  <si>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</si>
  <si>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</si>
  <si>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</si>
  <si>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</si>
  <si>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</si>
  <si>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</si>
  <si>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</si>
  <si>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</si>
  <si>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</si>
  <si>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</si>
  <si>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</si>
  <si>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</si>
  <si>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</si>
  <si>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</si>
  <si>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</si>
  <si>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</si>
  <si>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</si>
  <si>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</si>
  <si>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</si>
  <si>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</si>
  <si>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</si>
  <si>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</si>
  <si>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</si>
  <si>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</si>
  <si>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</si>
  <si>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</si>
  <si>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</si>
  <si>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</si>
  <si>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</si>
  <si>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</si>
  <si>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</si>
  <si>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</si>
  <si>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</si>
  <si>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</si>
  <si>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</si>
  <si>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</si>
  <si>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</si>
  <si>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</si>
  <si>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</si>
  <si>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</si>
  <si>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</si>
  <si>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</si>
  <si>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</si>
  <si>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</si>
  <si>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</si>
  <si>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</si>
  <si>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</si>
  <si>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</si>
  <si>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</si>
  <si>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</si>
  <si>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</si>
  <si>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</si>
  <si>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</si>
  <si>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</si>
  <si>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</si>
  <si>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</si>
  <si>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</si>
  <si>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</si>
  <si>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</si>
  <si>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</si>
  <si>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</si>
  <si>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</si>
  <si>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</si>
  <si>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</si>
  <si>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</si>
  <si>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</si>
  <si>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</si>
  <si>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</si>
  <si>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</si>
  <si>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</si>
  <si>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</si>
  <si>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</si>
  <si>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</si>
  <si>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</si>
  <si>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</si>
  <si>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</si>
  <si>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</si>
  <si>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</si>
  <si>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</si>
  <si>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</si>
  <si>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</si>
  <si>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</si>
  <si>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</si>
  <si>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</si>
  <si>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</si>
  <si>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</si>
  <si>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</si>
  <si>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</si>
  <si>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</si>
  <si>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</si>
  <si>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</si>
  <si>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</si>
  <si>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</si>
  <si>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</si>
  <si>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</si>
  <si>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</si>
  <si>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Actividad sin participaci�n</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</si>
  <si>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</si>
  <si>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</si>
  <si>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</si>
  <si>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</si>
  <si>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</si>
  <si>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</si>
  <si>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</si>
  <si>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</si>
  <si>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</si>
  <si>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</si>
  <si>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</si>
  <si>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</si>
  <si>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</si>
  <si>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</si>
  <si>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</si>
  <si>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</si>
  <si>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</si>
  <si>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</si>
  <si>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</si>
  <si>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</si>
  <si>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</si>
  <si>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</si>
  <si>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</si>
  <si>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</si>
  <si>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</si>
  <si>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</si>
  <si>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</si>
  <si>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</si>
  <si>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</si>
  <si>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podra consultar:</t>
  </si>
  <si>
    <t>Dimensión</t>
  </si>
  <si>
    <t>Actividad sin participación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</si>
  <si>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</si>
  <si>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</si>
  <si>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</si>
  <si>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</si>
  <si>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</si>
  <si>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</si>
  <si>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</si>
  <si>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</si>
  <si>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</si>
  <si>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</si>
  <si>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</si>
  <si>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</si>
  <si>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</si>
  <si>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</si>
  <si>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</si>
  <si>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</si>
  <si>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</si>
  <si>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</si>
  <si>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</si>
  <si>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</si>
  <si>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</si>
  <si>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</si>
  <si>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</si>
  <si>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</si>
  <si>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</si>
  <si>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</si>
  <si>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</si>
  <si>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</si>
  <si>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</si>
  <si>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</si>
  <si>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</si>
  <si>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</si>
  <si>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</si>
  <si>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</si>
  <si>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</si>
  <si>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</si>
  <si>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</si>
  <si>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</si>
  <si>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</si>
  <si>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</si>
  <si>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</si>
  <si>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</si>
  <si>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</si>
  <si>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</si>
  <si>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</si>
  <si>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</si>
  <si>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</si>
  <si>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</si>
  <si>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</si>
  <si>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</si>
  <si>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</si>
  <si>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</si>
  <si>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</si>
  <si>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</si>
  <si>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</si>
  <si>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</si>
  <si>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</si>
  <si>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</si>
  <si>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</si>
  <si>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</si>
  <si>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</si>
  <si>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</si>
  <si>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</si>
  <si>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</si>
  <si>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</si>
  <si>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</si>
  <si>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</si>
  <si>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</si>
  <si>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</si>
  <si>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</si>
  <si>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</si>
  <si>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</si>
  <si>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</si>
  <si>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</si>
  <si>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</si>
  <si>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</si>
  <si>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</si>
  <si>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</si>
  <si>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</si>
  <si>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</si>
  <si>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</si>
  <si>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</si>
  <si>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</si>
  <si>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</si>
  <si>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</si>
  <si>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</si>
  <si>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</si>
  <si>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</si>
  <si>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</si>
  <si>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</si>
  <si>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</si>
  <si>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</si>
  <si>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</si>
  <si>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</si>
  <si>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</si>
  <si>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</si>
  <si>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</si>
  <si>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</si>
  <si>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</si>
  <si>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</si>
  <si>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</si>
  <si>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</si>
  <si>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</si>
  <si>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</si>
  <si>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</si>
  <si>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</si>
  <si>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</si>
  <si>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</si>
  <si>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</si>
  <si>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</si>
  <si>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</si>
  <si>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</si>
  <si>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</si>
  <si>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</si>
  <si>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</si>
  <si>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</si>
  <si>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</si>
  <si>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</si>
  <si>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</si>
  <si>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</si>
  <si>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</si>
  <si>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</si>
  <si>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</si>
  <si>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</si>
  <si>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</si>
  <si>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</si>
  <si>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</si>
  <si>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</si>
  <si>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</si>
  <si>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</si>
  <si>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</si>
  <si>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</si>
  <si>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</si>
  <si>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</si>
  <si>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</si>
  <si>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</si>
  <si>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</si>
  <si>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</si>
  <si>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</si>
  <si>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</si>
  <si>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</si>
  <si>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</si>
  <si>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</si>
  <si>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</si>
  <si>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</si>
  <si>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</si>
  <si>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</si>
  <si>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</si>
  <si>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</si>
  <si>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</si>
  <si>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</si>
  <si>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</si>
  <si>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</si>
  <si>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</si>
  <si>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</si>
  <si>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</si>
  <si>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</si>
  <si>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</si>
  <si>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</si>
  <si>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</si>
  <si>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</si>
  <si>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</si>
  <si>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</si>
  <si>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</si>
  <si>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</si>
  <si>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</si>
  <si>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</si>
  <si>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</si>
  <si>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</si>
  <si>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</si>
  <si>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</si>
  <si>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</si>
  <si>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</si>
  <si>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</si>
  <si>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</si>
  <si>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</si>
  <si>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</si>
  <si>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</si>
  <si>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</si>
  <si>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</si>
  <si>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</si>
  <si>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</si>
  <si>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</si>
  <si>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</si>
  <si>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</si>
  <si>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</si>
  <si>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</si>
  <si>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</si>
  <si>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</si>
  <si>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</si>
  <si>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</si>
  <si>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</si>
  <si>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</si>
  <si>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</si>
  <si>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</si>
  <si>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</si>
  <si>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</si>
  <si>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</si>
  <si>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</si>
  <si>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</si>
  <si>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</si>
  <si>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</si>
  <si>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</si>
  <si>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</si>
  <si>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</si>
  <si>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</si>
  <si>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</si>
  <si>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</si>
  <si>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</si>
  <si>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</si>
  <si>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</si>
  <si>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</si>
  <si>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</si>
  <si>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</si>
  <si>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</si>
  <si>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</si>
  <si>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</si>
  <si>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</si>
  <si>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</si>
  <si>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</si>
  <si>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</si>
  <si>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</si>
  <si>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</si>
  <si>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</si>
  <si>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</si>
  <si>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</si>
  <si>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</si>
  <si>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</si>
  <si>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</si>
  <si>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</si>
  <si>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</si>
  <si>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</si>
  <si>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</si>
  <si>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</si>
  <si>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Reportar las Jornadas de Formación (Capacitaciones, Sensibilizaciones, Jornada de Información) en Metrología Legal y Reglamentos Técnicos. (Reporte mensual de las jornadas de formación realizadas)</t>
  </si>
  <si>
    <t># de Reporte  Jornadas de Formación (Capacitaciones, Sensibilizaciones, Jornada de Información) en Metrología Legal y Reglamentos Técnicos realizadas / 10 Reporte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</si>
  <si>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</si>
  <si>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</si>
  <si>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 xml:space="preserve">Seguimiento a </t>
  </si>
  <si>
    <t>Primer trimestre</t>
  </si>
  <si>
    <t xml:space="preserve">Avance porcentual </t>
  </si>
  <si>
    <t xml:space="preserve">Avance ponderado </t>
  </si>
  <si>
    <t xml:space="preserve">Actividades </t>
  </si>
  <si>
    <t>Verificación Seguimiento</t>
  </si>
  <si>
    <t>Corte</t>
  </si>
  <si>
    <t>Ficha</t>
  </si>
  <si>
    <t>Estado</t>
  </si>
  <si>
    <t>Reponderación</t>
  </si>
  <si>
    <t>Porcentaje de avance</t>
  </si>
  <si>
    <t>Descripción de lo anvanzado</t>
  </si>
  <si>
    <t>Fecha de ejecución</t>
  </si>
  <si>
    <t>Porcentaje de avance verificado</t>
  </si>
  <si>
    <t>Descripción de la verificación de la OAP</t>
  </si>
  <si>
    <t>Fecha de ejecución verificada</t>
  </si>
  <si>
    <t>Eficiencia</t>
  </si>
  <si>
    <t>Logro ponderado</t>
  </si>
  <si>
    <t>Diciembre</t>
  </si>
  <si>
    <t>141</t>
  </si>
  <si>
    <t>En Ejecucion</t>
  </si>
  <si>
    <t>GRUPO DE TRABAJO DE GESTIÓN DOCUMENTAL Y ARCHIVO</t>
  </si>
  <si>
    <t>Abril</t>
  </si>
  <si>
    <t>Reportado</t>
  </si>
  <si>
    <t>Mayo</t>
  </si>
  <si>
    <t>No Iniciado</t>
  </si>
  <si>
    <t>1er trim</t>
  </si>
  <si>
    <t>Cumplida</t>
  </si>
  <si>
    <t>Se da cumplimiento a la actividad, teniendo en cuenta que se realizó la publicación del documento del PINAR en la Sede Electrónica de la Entidad en el enlace de Transparencia y Acceso a la Información Pública, en cumplimiento al Decreto 612 del 2018.</t>
  </si>
  <si>
    <t>Se avala el cumplimiento de la presente actividad mediante la publicación del plan institucional de archivo</t>
  </si>
  <si>
    <t>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t>
  </si>
  <si>
    <t xml:space="preserve">Se avala el cumplimiento de la presente actividad mediante plan de trabajo Pinar. Se recomienda para el seguimiento pasar el plan de trabajo al formato establecido por OAP </t>
  </si>
  <si>
    <t>13</t>
  </si>
  <si>
    <t>GRUPO DE TRABAJO DE CONCEPTOS Y APOYO LEGAL</t>
  </si>
  <si>
    <t xml:space="preserve">Se verifica el cumplimiento de la actividad tras revisar los anexos </t>
  </si>
  <si>
    <t>Vencido</t>
  </si>
  <si>
    <t>Noviembre</t>
  </si>
  <si>
    <t>3100</t>
  </si>
  <si>
    <t>DIRECCION DE INVESTIGACIONES DE PROTECCION AL CONSUMIDOR</t>
  </si>
  <si>
    <t>Se verificaron las denuncias recibidas en 2024 y se identificaron las personas naturales y/o jurídicas de comercio electrónico con mayor número de quejas.</t>
  </si>
  <si>
    <t>Se verifica evidencia presentada por el área.</t>
  </si>
  <si>
    <t>Mediante acta de comité de gestión, 16 de enero de 2025, se establecieron los sectores para las actuaciones administrativas a realizar.</t>
  </si>
  <si>
    <t>Se remite acta donde se puede evidenciar los sectores que se van a visitar en 2025, de acuerdo con lo establecido en la actividad del plan de acción.</t>
  </si>
  <si>
    <t>octubre</t>
  </si>
  <si>
    <t>Mediante memorando N°25-55627-7 del 3 de abril de 2025, se remitió programación de las visitas a realizar en el segundo trimestre.</t>
  </si>
  <si>
    <t>Se avala programación trimestral mensual</t>
  </si>
  <si>
    <t>Se actualizó, al 31 de marzo de 2025, el listado de los recursos de reposición.</t>
  </si>
  <si>
    <t>Se realiza validación cualitativa de la actualización del listado.</t>
  </si>
  <si>
    <t>50</t>
  </si>
  <si>
    <t>OFICINA DE CONTROL INTERNO</t>
  </si>
  <si>
    <t>De acuerdo con el plan anual de auditoría 2025 aprobado por el Comité de Coordinación de Control Interno, en cual se encuentran registradas 67  actividades a realizar por la Oficina de Control Interno, como son, los Informes de auditorías internas basadas en riesgos, informes de auditorías SIGI e informes de ley y seguimiento u otros. Para el primer trimestre de 2025 esta Oficina realizó 16 Informes de Ley y seguimiento mencionados a continuación: Informe de PQRSF, Seguimiento al SUIT, Informe Derechos de Autor, Seguimiento plan de mejoramiento CGR- SIRECI, Informe EKOGUI, Informe Austeridad en el Gato Público, PACC, Seguimiento plan de mejoramiento Institucional, Informe Evaluación al Estado del Sistema de Control Interno, Informe Evaluación por Dependencias, Informe SIGEP, Seguimiento plan de mejoramiento AGN, Reporte Congreso, Rendición de la cuenta Anual SIRECI, Reporte de Riesgo, Informe Evaluación Control Interno Contable. Razón por la cual su avance es del 24%.</t>
  </si>
  <si>
    <t xml:space="preserve">Se verifica el avance registrado con las evidencias aportadas </t>
  </si>
  <si>
    <t>6000</t>
  </si>
  <si>
    <t>DESPACHO DEL SUPERINTENDENTE DELEGADO PARA EL CONTROL Y VERIFICACIÓN DE REGLAMENTOS TÉCNICOS Y METROLOGÍA LEGAL</t>
  </si>
  <si>
    <t>Agosto</t>
  </si>
  <si>
    <t>Se presenta como evidencia el correo electrónico de remisión, junto con la matriz de comentarios para el Reglamento Técnico de Medidores de Agua.</t>
  </si>
  <si>
    <t>Se revisan los entregables y en la matriz de comentarios y se evidencia la justificación a la no necesidad de modificar el proyecto de acto administrativo, razón por lo cual no se solicita esta ultima evidencia y se verifica el cumplimiento con los demás anexos (correo - matriz de comentarios)</t>
  </si>
  <si>
    <t>Se cumple la actividad con el envío del correo del proyecto: Técnico de Medidores de Gas.</t>
  </si>
  <si>
    <t xml:space="preserve">Se evidencia el cumplimiento de la actividad </t>
  </si>
  <si>
    <t>Se anexa correo emitido por el Grupo de Regulación, con los comentarios y observaciones jurídicas, junto con el proyecto de acto administrativo.</t>
  </si>
  <si>
    <t xml:space="preserve">Se aprueba seguimiento en atención a los anexos adjuntos </t>
  </si>
  <si>
    <t>Julio</t>
  </si>
  <si>
    <t>Septiembre</t>
  </si>
  <si>
    <t>3003</t>
  </si>
  <si>
    <t>GRUPO DE TRABAJO DE APOYO A LA RED NACIONAL DE PROTECCIÓN  AL CONSUMIDOR</t>
  </si>
  <si>
    <t xml:space="preserve">El presente informe contiene el seguimiento detallado de los servicios de atención, capacitación, sensibilización y divulgación llevadas a cabo durante el primer trimestre de 2025 en la Red Nacional de Protección al Consumidor. Se refleja un avance porcentual ponderado del 13% (ver Plan de trabajo Actividad 3003.1.3) </t>
  </si>
  <si>
    <t xml:space="preserve">Se verifica el avance registrado con las evidencias reportadas </t>
  </si>
  <si>
    <t xml:space="preserve">Se verifica el cumplimiento de la actividad </t>
  </si>
  <si>
    <t>El reporte inicialmente registrado no corresponde a esta actividad</t>
  </si>
  <si>
    <t xml:space="preserve">Se acepta la justificación </t>
  </si>
  <si>
    <t>Durante el primer trimestre del año 2025, se logró un avance del 24% en el reporte de actividades, destacándose el fortalecimiento de los mecanismos de resolución directa de conflictos entre consumidores y proveedores. Esta estrategia se implementó mediante el trabajo articulado con las Casas del Consumidor a nivel nacional, las cuales desempeñan un papel fundamental en la orientación, acompañamiento y protección efectiva de los derechos de los ciudadanos. Como resultado de estas acciones, se realizaron 964 invitaciones al mecanismo de Arreglo Directo, lo que evidencia un esfuerzo significativo por promover soluciones eficaces y oportunas a las controversias en materia de consumo, reduciendo así la necesidad de recurrir a instancias judiciales y fomentando relaciones más equilibradas entre las partes involucradas.</t>
  </si>
  <si>
    <t>La evidencia reportada evidencia el avance porcentual registrado</t>
  </si>
  <si>
    <t>Las jornadas programadas se distribuyeron estratégicamente a lo largo del año, ejecutándose conforme al cronograma establecido en los meses de marzo (finales), junio, septiembre y noviembre. Esta planificación tuvo como principal propósito incentivar a las Casas de Consumidor de Bienes y Servicios (CCBS) y a las Rutas del Consumidor para que promuevan el uso del arreglo directo como un método alternativo y eficaz para la solución de conflictos entre consumidores y proveedores de bienes y servicios en todo el país. Esta herramienta busca facilitar la resolución pacífica y ágil de controversias, reduciendo la carga de los mecanismos judiciales tradicionales. A la fecha, se ha logrado un avance del 25%, reflejo del compromiso institucional con la promoción de mecanismos alternativos de resolución de conflictos y el fortalecimiento de la protección al consumidor.</t>
  </si>
  <si>
    <t>La evidencia reportada, permite verificar el avance porcentual reportado</t>
  </si>
  <si>
    <t xml:space="preserve">En cadena de correos enviado como evidencia se observa en uno de ellos la aprobación por parte del coordinador Arturo Martínez Ochoa el día 8 de febrero </t>
  </si>
  <si>
    <t xml:space="preserve">Informe Cubrimiento a Alcaldías en el Primer Trimestre del Año , en el primer trimestre se reporta 35  Alcaldías Visitadas por la RNPC lo que equivale de acuerdo a la meta de 440 municipios al 8%
Las evidencias   de la actividad  se encuentran  en  el Informe. </t>
  </si>
  <si>
    <t xml:space="preserve">las evidencias permiten verificar el avance de la actividad </t>
  </si>
  <si>
    <t>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t>
  </si>
  <si>
    <t xml:space="preserve">Se verifica el cumplimiento de la actividad con la evidencia aportada </t>
  </si>
  <si>
    <t>"Ligas y asociaciones de consumidores, así como universidades en su condición de Entidades Sin Ánimo de Lucro de Reconocida Idoneidad, para mejorar su impacto en la protección de los consumidores de bienes y servicios a través de la participación en el fondo de iniciativas del programa Consufondo, fortalecidas (Informe Final de ejecución del programa Consufondo)."</t>
  </si>
  <si>
    <t>#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t>
  </si>
  <si>
    <t>Junio</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</si>
  <si>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</si>
  <si>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142</t>
  </si>
  <si>
    <t>GRUPO DE TRABAJO DE SERVICIOS ADMINISTRATIVOS Y RECURSOS FÍSICOS</t>
  </si>
  <si>
    <t>4000</t>
  </si>
  <si>
    <t>DESPACHO DEL SUPERINTENDENTE DELEGADO PARA ASUNTOS JURISDICCIONALES</t>
  </si>
  <si>
    <t>Demandas de protección al consumidor, en fase de calificación, gestionadas. (Informe consolidado/ único entregable)..</t>
  </si>
  <si>
    <t># de Acciones de protección al consumidor gestionadas / 42000 Acciones de protección al consumidor por gestionar</t>
  </si>
  <si>
    <t>Gestionar las demandas de protección al consumidor (Informe mensual consolidado/ único entregable)</t>
  </si>
  <si>
    <t>4000.4.2</t>
  </si>
  <si>
    <t>Finalizar con archivo el trámite para la verificación del cumplimiento de los expedientes sin noticia de incumplimiento en relación con las sentencias, transacciones y conciliaciones respecto de las sociedades FAST COLOMBIA SAS y ULTRA AIR S.A.S proferidas a 31 de marzo de 2025 (Listado en excel mensual de finalización)</t>
  </si>
  <si>
    <t>% de procesos en verificación del cumplimiento finalizados con archivo / 100% de Procesos en verificación del cumplimiento a finalizar con archivo</t>
  </si>
  <si>
    <t xml:space="preserve">4000-5-1 De acuerdo con la meta establecida de definir fechas de las jornadas de territorialización, se remite correo electrónico con las fechas de las jornadas, lo que equivale al 100 %  </t>
  </si>
  <si>
    <t xml:space="preserve">Se verifica cumplimiento de la actividad con las evidencias reportadas </t>
  </si>
  <si>
    <t>II Congreso de autoridades administrativas investidas con funciones jurisdiccionales en materia de competencia desleal, propiedad industrial y derecho de consumo, realizado. (fotografías del evento realizado /único entregable)</t>
  </si>
  <si>
    <t>2010</t>
  </si>
  <si>
    <t>DIRECCION DE SIGNOS DISTINTIVOS</t>
  </si>
  <si>
    <t>Se valida cualitativamente</t>
  </si>
  <si>
    <t>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t>
  </si>
  <si>
    <t>Se valida la evidencia correspondiente.</t>
  </si>
  <si>
    <t>2000</t>
  </si>
  <si>
    <t>DESPACHO DEL SUPERINTENDENTE DELEGADO PARA LA PROPIEDAD INDUSTRIAL</t>
  </si>
  <si>
    <t>Se valida avance cualitativo</t>
  </si>
  <si>
    <t>Se elaboró la estructura del protocolo y se definió el contenido del mismo. Este documento ha sido desarrollado con base en los modelos establecidos por el Sistema Integrado de Gestión Institucional (SIGI)</t>
  </si>
  <si>
    <t>Se evidencia el cumplimiento de la actividad.</t>
  </si>
  <si>
    <t>En sesión de trabajo realizada el 10 de febrero de 2025, se concertó y aprobó el cronograma para identificar el plan de trabajo a desarrollar para el diseño de la solución, mapa de ruta y documentación inicial para el manejo del expediente electrónico.</t>
  </si>
  <si>
    <t>Se adjuntan los documentos requeridos para validar el seguimiento.</t>
  </si>
  <si>
    <t>Se identificaron los tipos de evidencia y fuentes que requieren conservación en los trámites de PI, actividad liderada por la Dirección de Nuevas Creaciones, en concurso con la Dirección de Signos Distintivos, la OTI y el GT de Vía Administrativa de la Delegatura de PI.</t>
  </si>
  <si>
    <t>Se constata el cumplimiento de la evidencia, conforme a lo dispuesto en la actividad del plan de acción.</t>
  </si>
  <si>
    <t>Se realizó el análisis de las leyes  y regulaciones sobre la conservación de evidencias digitales por parte de la OAJ (radicado 25-67392) y se realizó un documento complementario por parte de la Dirección de Nuevas Creaciones que está liderando las actividades de este producto.</t>
  </si>
  <si>
    <t>Se valida la evidencia, conforme a la actividad del plan de acción.</t>
  </si>
  <si>
    <t>2023</t>
  </si>
  <si>
    <t>GRUPO DE TRABAJO DE CENTRO DE INFORMACIÓN TECNOLÓGICA Y APOYO A LA GESTIÓN DE PROPIEDAD LA INDUSTRIAL</t>
  </si>
  <si>
    <t xml:space="preserve">Se elaboró la matriz de metas y seguimiento de ejecución del programa CATI del año 2025
</t>
  </si>
  <si>
    <t>Se valida la evidencia. Respecto del seguimiento es importante remitir la matriz diligenciada por mes con el fin de validar los seguimientos realizados en la actividad de ejecutar el programa de CATIS.</t>
  </si>
  <si>
    <t>Se valida el cumplimiento y entregable de la actividad.</t>
  </si>
  <si>
    <t>Se elaboró matriz de fases y etapas para el seguimiento de ejecución del programa PI MiPYMES para 2025.</t>
  </si>
  <si>
    <t>Se valida la evidencia. Respecto del seguimiento es importante remitir la matriz diligenciada por mes con el fin de validar los seguimientos realizados en la actividad de ejecutar el programa de MIPIMES.</t>
  </si>
  <si>
    <t>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t>
  </si>
  <si>
    <t>Se elaboró matriz de programación de jornadas y seguimiento de ejecución del programa Propiedad Industrial para emprendedores PI-e para 2025.</t>
  </si>
  <si>
    <t>Se valida matriz correspondiente. Importante realizar el seguimiento mensual con el fin de observar el nivel de avance.</t>
  </si>
  <si>
    <t>Se elaboró matriz de etapas para el seguimiento de ejecución de la estrategia Marcas de Paz para 2025.</t>
  </si>
  <si>
    <t xml:space="preserve">Se valida la evidencia. Es importante que el área realice seguimiento mensual a la matriz y que la envié a través del aplicativo. </t>
  </si>
  <si>
    <t>Se elaboró el cronograma de actividades para la elaboración de los 2 boletines tecnológicos del presente año.</t>
  </si>
  <si>
    <t>Se valida plan de trabajo</t>
  </si>
  <si>
    <t>Se realizó la propuesta de restructuración del Premio Nacional al inventor colombiano, y se envió a la Delegada de PI, para sus observaciones.</t>
  </si>
  <si>
    <t>Se verifica el cumplimiento, conforme lo identificado en la actividad del plan de acción.</t>
  </si>
  <si>
    <t>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t>
  </si>
  <si>
    <t>Se valida información remitida por el área en cuanto a las socializaciones realizadas.</t>
  </si>
  <si>
    <t>30</t>
  </si>
  <si>
    <t>OFICINA ASESORA DE PLANEACIÓN</t>
  </si>
  <si>
    <t>Se identifican los dos proyectos transversales de interés estratégico, pero no se han sometido a revisión del despacho. Estos proyectos están asociados a Lenguaje claro y Lecciones aprendidas/buenas prácticas.</t>
  </si>
  <si>
    <t>Aunque se identificaron los proyectos estratégicos, no se puede calificar la actividad al 50%. Esto se debe a que, al ser aprobados por el Despacho, los proyectos podrían cambiar y afectar la información inicial. Además, la actividad aún no está aprobada, que es lo que se necesita para considerarla cumplida.</t>
  </si>
  <si>
    <t xml:space="preserve">Se elaboró el plan de trabajo para la estrategia en el formato solicitado, con los hitos de establecidos por el SUIT. </t>
  </si>
  <si>
    <t>Se da cumplimiento a la actividad</t>
  </si>
  <si>
    <t xml:space="preserve">Se da cumplimiento al primer hito del plan de trabajo con la inscripción de la estrategia en el SUIT, se incluye evidencia del registro en el SUIT para demostrar el cumplimiento. </t>
  </si>
  <si>
    <t>Se verifica seguimiento efectuado al plan de trabajo.</t>
  </si>
  <si>
    <t xml:space="preserve">Se publica en la sede electrónica el plan de ejecución y monitoreo del PTEP, con énfasis en el cierre de brechas entre el PAAC y el estándar del Programa. </t>
  </si>
  <si>
    <t>Se valida el cumplimiento de la actividad.</t>
  </si>
  <si>
    <t>20</t>
  </si>
  <si>
    <t>OFICINA DE TECNOLOGÍA E INFORMÁTICA</t>
  </si>
  <si>
    <t xml:space="preserve">Se formula el plan de intercambio </t>
  </si>
  <si>
    <t xml:space="preserve">Se verifica el cumplimiento de la actividad de acuerdo al soporte anexo </t>
  </si>
  <si>
    <t>Se realiza el plan de trabajo de gobierno de datos</t>
  </si>
  <si>
    <t xml:space="preserve">Se verifica el cumplimiento de la actividad con las evidencias suministradas </t>
  </si>
  <si>
    <t xml:space="preserve">se formula el plan de seguridad </t>
  </si>
  <si>
    <t xml:space="preserve">Se verifica el cumplimiento de la actividad con el anexo aportado </t>
  </si>
  <si>
    <t>Formular plan estratégico de tecnologías de información PETI</t>
  </si>
  <si>
    <t xml:space="preserve">Se verifica el cumplimiento de la actividad dentro de los tiempos establecidos </t>
  </si>
  <si>
    <t>60</t>
  </si>
  <si>
    <t>GRUPO DE TRABAJO DE GESTIÓN JUDICIAL ADSCRITO A LA OFICINA ASESORA JURÍDICA</t>
  </si>
  <si>
    <t>Se informó a las Delegaturas  mediante memorando, las actividades previstas para la ejecución de la Política de Prevención del Daño Antijurídico que se deben realizar durante la vigencia 2025.</t>
  </si>
  <si>
    <t xml:space="preserve">Se verifica el cumplimiento de la actividad con las evidencias reportadas </t>
  </si>
  <si>
    <t>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t>
  </si>
  <si>
    <t xml:space="preserve">Se verifica el cumplimiento de la actividad con solitud a través de correo el día 5 de febrero </t>
  </si>
  <si>
    <t>3000</t>
  </si>
  <si>
    <t>DESPACHO DEL SUPERINTENDENTE DELEGADO PARA LA PROTECCIÓN DEL CONSUMIDOR</t>
  </si>
  <si>
    <t>Se remite evidencias del envío de las plantillas a OSCAE respecto a los cursos virtuales que se requieren desarrollar en temas de Genero y FINTECH</t>
  </si>
  <si>
    <t>Se validan las evidencias presentadas por el área en cuanto a las plantillas de género y FINTECH</t>
  </si>
  <si>
    <t>Se remite las evidencias respecto a la actividad 3000.3.1 para revisión</t>
  </si>
  <si>
    <t>Se valida informe y lista de asistencia de la campaña "Me informo y cuido mi dinero".</t>
  </si>
  <si>
    <t>Se realiza la reunión de definición del plan de difusión y los grupos objetivos, se remite los soportes requeridos</t>
  </si>
  <si>
    <t>Se valida evidencia presentada por el área que constata el cumplimiento de la actividad dentro de los tiempos.</t>
  </si>
  <si>
    <t>Se remite las evidencias donde se definió el plan de trabajo para realizar las capacitaciones internas correspondientes a la actividad 3000.5.1</t>
  </si>
  <si>
    <t xml:space="preserve">Se establece plan de trabajo, informe de la reunión y listado de asistencia de las ciudades a visitar. </t>
  </si>
  <si>
    <t>71</t>
  </si>
  <si>
    <t>GRUPO DE TRABAJO DE FORMACION</t>
  </si>
  <si>
    <t>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t>
  </si>
  <si>
    <t>Se avala el cumplimiento de la presente actividad, donde se evidencia los lineamientos marcas de paz.</t>
  </si>
  <si>
    <t>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t>
  </si>
  <si>
    <t>Se avala el cumplimiento de la presente actividad mediante los documentos soporte allegados.</t>
  </si>
  <si>
    <t>100</t>
  </si>
  <si>
    <t>SECRETARIA GENERAL</t>
  </si>
  <si>
    <t xml:space="preserve">Se remite el diagnóstico realizado sobre los canales de radicación de la Entidad y su grado de congestión. Este producto fue adelantando por la OTI, Atención al ciudadano y Gestión Documental. </t>
  </si>
  <si>
    <t xml:space="preserve">Se avala cumplimiento de la presente actividad </t>
  </si>
  <si>
    <t xml:space="preserve">Se realiza el diagnostico y es socializado a las áreas pertinentes </t>
  </si>
  <si>
    <t xml:space="preserve">OAP  aprueba el cumplimiento de la presente actividad </t>
  </si>
  <si>
    <t xml:space="preserve">Se remite el Plan de Trabajo para una sede electrónica accesible que se realizó con base en el diagnóstico obtenido en la actividad anterior. </t>
  </si>
  <si>
    <t xml:space="preserve">Se avala el cumplimiento de la presente actividad con el plan de trabajo presentado </t>
  </si>
  <si>
    <t>Se realizó el documento que expone la estrategia de sostenibilidad para la Entidad en el 2025.</t>
  </si>
  <si>
    <t xml:space="preserve">Se aprueba el cumplimiento de la presente actividad </t>
  </si>
  <si>
    <t>1000</t>
  </si>
  <si>
    <t>DESPACHO DEL SUPERINTENDENTE DELEGADO PARA LA PROTECCIÓN DE LA COMPETENCIA</t>
  </si>
  <si>
    <t>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t>
  </si>
  <si>
    <t>Se avala plan de trabajo presentado por el área, el cual contempla los programas que se van a ejecutar para dar cumplimiento al producto. El área carga los programas planteados para dar cumplimiento al PES.
Se avala soporte del PAED enviado a la delegada, como menciona la actividad.</t>
  </si>
  <si>
    <t xml:space="preserve">Se definió el alcance requerido, para cada uno de los cinco (5) estudios que se desarrollarán en la Delegatura para la Protección de la Competencia durante la vigencia 2025, mediante acta. </t>
  </si>
  <si>
    <t>Se valida seguimiento de la acción y se constata su cumplimiento.</t>
  </si>
  <si>
    <t>El viernes 29 de marzo de 2025 se llevó a cabo la primera reunión de discusión en el marco del articulado de la modificación a la Decisión 608 de la CAN. Esta corresponde a la primera de seis reuniones programadas, lo que representa un avance del 17 % en el desarrollo de la actividad.</t>
  </si>
  <si>
    <t>7000</t>
  </si>
  <si>
    <t>DESPACHO DEL SUPERINTENDENTE DELEGADO PARA LA PROTECCIÓN DE DATOS PERSONALES</t>
  </si>
  <si>
    <t xml:space="preserve">Se diligenció y envió al Grupo de Comunicaciones de OSCAE el brief de la campaña sobre datos biométricos en copropiedades. </t>
  </si>
  <si>
    <t>Se valida soporte correspondiente</t>
  </si>
  <si>
    <t>12</t>
  </si>
  <si>
    <t>GRUPO DE TRABAJO DE REGULACIÓN</t>
  </si>
  <si>
    <t>A través de correo electrónico se requirió a las Delegaturas realizar el análisis a la normatividad vigente, con el fin de llevar a cabo la depuración normativa.</t>
  </si>
  <si>
    <t>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t>
  </si>
  <si>
    <t>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t>
  </si>
  <si>
    <t xml:space="preserve">Se verifico el cumplimiento de la actividad con los soportes allegados </t>
  </si>
  <si>
    <t>73</t>
  </si>
  <si>
    <t>GRUPO DE TRABAJO DE COMUNICACION</t>
  </si>
  <si>
    <t>Se elaboró el documento de Estrategia de Comunicaciones SIC 2025 y el respectivo plan de trabajo para su materialización, el cual está avalado por la Coordinación del Grupo de Comunicaciones.</t>
  </si>
  <si>
    <t xml:space="preserve">Se avala el cumplimiento de la presente actividad con documento de estrategia de comunicaciones y plan de trabajo  </t>
  </si>
  <si>
    <t>37</t>
  </si>
  <si>
    <t>GRUPO DE TRABAJO DE ESTUDIOS ECONÓMICOS</t>
  </si>
  <si>
    <t>Se realiza la ficha técnica del Estudio Económico 2024/2025-Licencia obligatoria.</t>
  </si>
  <si>
    <t>Se verifica el avance porcentual registrado con la evidencia, esta actividad vence hasta el mes de diciembre, si se quiere que el sistema la de como cumplida se hace necesario modificar la fecha de fin</t>
  </si>
  <si>
    <t>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t>
  </si>
  <si>
    <t xml:space="preserve">De acuerdo con el reporte registrado y los soportes allegados, la actividades se considera cumplída </t>
  </si>
  <si>
    <t>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t>
  </si>
  <si>
    <t xml:space="preserve">se verifica el cumplimiento con los soportes presentados </t>
  </si>
  <si>
    <t>111</t>
  </si>
  <si>
    <t>GRUPO DE TRABAJO DE ADMINISTRACIÓN DE PERSONAL</t>
  </si>
  <si>
    <t>Se reenvía nuevamente conforme a las instrucciones de la OAP, dando cumplimiento al producto y a las actividades propuestas dentro de los plazos establecidos.</t>
  </si>
  <si>
    <t xml:space="preserve">Se avala el cumplimiento de la presente producto </t>
  </si>
  <si>
    <t>Se da cumplimento al producto y a las actividades propuestas en las fechas establecidas</t>
  </si>
  <si>
    <t xml:space="preserve">Se avala el cumplimiento de la presente actividad mediante documento de plan de previsión de recursos humano </t>
  </si>
  <si>
    <t xml:space="preserve">Se avala el cumplimiento de la presente actividad mediante la publicación del plan de previsión de recursos humanos </t>
  </si>
  <si>
    <t xml:space="preserve">Se avala el cumplimiento del presente producto plan de vacantes </t>
  </si>
  <si>
    <t xml:space="preserve">Se avala el cumplimiento de la presente actividad mediante documento plan de vacantes </t>
  </si>
  <si>
    <t>Se avala el cumplimiento de la presente actividad publicación del plan de vacantes.</t>
  </si>
  <si>
    <t>se realiza el Manual de usuario y acta de entrega final elaborados</t>
  </si>
  <si>
    <t xml:space="preserve">Se avala el cumplimiento de la presente actividad mediante acta de entrega y manual del usuario </t>
  </si>
  <si>
    <t>Fomentar la apropiación de la herramienta a través de un recurso pedagógico y la encuesta de satisfacción   (Video didáctico para el diligenciamiento de la herramienta y resultados  de la encuesta de satisfacción)</t>
  </si>
  <si>
    <t>72</t>
  </si>
  <si>
    <t>GRUPO DE TRABAJO DE ATENCION AL CIUDADANO</t>
  </si>
  <si>
    <t>Se ha desarrollado 2 de las 8 actividades formuladas para la vigencia.</t>
  </si>
  <si>
    <t>se avala el avance cualitativo dado a la presente actividad</t>
  </si>
  <si>
    <t>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t>
  </si>
  <si>
    <t xml:space="preserve">Se avala el cumplimiento de la presente actividad mediante documento donde se evidencia la estrategia de relacionamiento con el ciudadano  </t>
  </si>
  <si>
    <t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t>
  </si>
  <si>
    <t xml:space="preserve">Se avala el cumplimiento de la presente actividad con las capturas e pantalla y link de publicación estrategias  </t>
  </si>
  <si>
    <t xml:space="preserve">Se encuentra en desarrollo la etapa de identificación y priorización de los documentos que serán traducidos en lenguaje claro en el marco de la metodología de Laboratorios de simplicidad. </t>
  </si>
  <si>
    <t>Se avala el avance dado a la presente actividad</t>
  </si>
  <si>
    <t xml:space="preserve">Se avala el cumplimiento de la presente actividad, Se ajusta el eficacia al 95% por cuanto la fecha de cumplimiento era 31-03-2025 y su cumplimiento fue el 01-04-2025. </t>
  </si>
  <si>
    <t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t>
  </si>
  <si>
    <t xml:space="preserve">Se avala cualitativo dado al presente producto. Se recomienda ajustar la unidad de medida y la formula de calculo del presente producto. </t>
  </si>
  <si>
    <t>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t>
  </si>
  <si>
    <t xml:space="preserve">OAP avala el cumplimiento de la presente actividad con el entregable que da cuenta la intervención de canales </t>
  </si>
  <si>
    <t>La instalación de la señalización inclusiva se realizará en la nueva sede de la SIC una vez realizado el traslado de sus operaciones.</t>
  </si>
  <si>
    <t>Se avala el avance cualitativo dado a la presente actividad.</t>
  </si>
  <si>
    <t xml:space="preserve">Se elaboró la Estrategia de Participación Ciudadana SIC 2025 V01 y el plan de trabajo para su realización. El plan de trabajo está formulado en el formato dispuesto por la Función Pública.
 </t>
  </si>
  <si>
    <t xml:space="preserve">Se avala el cumplimiento de la presente actividad </t>
  </si>
  <si>
    <t>Se sometió a consulta de la ciudadanía en general la Estrategia de Participación Ciudadana y se divulgó a través de la página web y en las redes sociales.</t>
  </si>
  <si>
    <t xml:space="preserve">Se avala cumplimiento de la presente actividad mediante la publicación en la sede electrónica estrategia participación y relacionamiento 2025 </t>
  </si>
  <si>
    <t>105</t>
  </si>
  <si>
    <t>GRUPO DE TRABAJO DE CONTRATACIÓN</t>
  </si>
  <si>
    <t>3200</t>
  </si>
  <si>
    <t>DIRECCIÓN DE INVESTIGACIONES DE PROTECCIÓN DE USUARIOS DE SERVICIOS DE COMUNICACIONES</t>
  </si>
  <si>
    <t>Se da cumplimiento a la reunión de definición de plan de trabajo
Se anexa Acta de reunión</t>
  </si>
  <si>
    <t>Se verifica el cumplimiento de la actividad, de acuerdo con lo estipulado en el plan de acción.</t>
  </si>
  <si>
    <t>Se realiza el listado inventario inicial de recursos de reposición</t>
  </si>
  <si>
    <t xml:space="preserve">Se observa el inventario de los recursos que se encuentran pendientes dentro del rango de fecha indicado para esta actividad, el cual es soportado por el correo de entrega del inventario, </t>
  </si>
  <si>
    <t>2020</t>
  </si>
  <si>
    <t>DIRECCIÓN DE NUEVAS CREACIONES</t>
  </si>
  <si>
    <t>117</t>
  </si>
  <si>
    <t>GRUPO DE TRABAJO DE DESARROLLO DE TALENTO HUMANO</t>
  </si>
  <si>
    <t>Se elaboró el Plan Estratégico de Talento Humano y se realizó la publicación en página web de la SIC e Intrasic.</t>
  </si>
  <si>
    <t xml:space="preserve">Se avala el cumplimiento del presente producto mediante los entregables establecidos en el mismo </t>
  </si>
  <si>
    <t>Se elaboró el documento del Plan Estratégico de Talento Humano para la vigencia 2025.</t>
  </si>
  <si>
    <t xml:space="preserve">Se avala el cumplimiento de la presente actividad mediante el documento denominado Plan estratégico de talento humano </t>
  </si>
  <si>
    <t>Se realizó la publicación del Plan Estratégico de Talento Humano tanto en la página web de la entidad como en la Intrasic.</t>
  </si>
  <si>
    <t xml:space="preserve">Se avala el cumplimiento de la presente actividad mediante la publicación del plan estratégico de talento humano </t>
  </si>
  <si>
    <t>Se estableció el plan de trabajo con acciones, fechas y responsables, para el cumplimiento de los objetivos de mejora efr.</t>
  </si>
  <si>
    <t xml:space="preserve">Se avala el cumplimiento de la presente actividad mediante el plan de trabajo EFR </t>
  </si>
  <si>
    <t>Se elaboró el plan de bienestar social y estímulos y fue aprobado  por el Comité Institucional de Gestión y Desempeño en reunión celebrada el 29 de enero de 2025.</t>
  </si>
  <si>
    <t xml:space="preserve">Se avala el cumplimiento de la presente actividad.  </t>
  </si>
  <si>
    <t>Mediante Resolución 2240 de 2025 se adoptó el Plan de Bienestar Social y Estímulos y se publicó el la resolución en la página web e intrasic.</t>
  </si>
  <si>
    <t>Se avala el cumplimiento de la presente actividad mediante la resolución del plan de bienestar</t>
  </si>
  <si>
    <t>Se elaboró el Plan Institucional de Capacitación 2025 y fue aprobado  por el Comité Institucional de Gestión y Desempeño en reunión celebrada el 29 de enero de 2025.</t>
  </si>
  <si>
    <t>Se aprueba cumplimiento de la presente actividad</t>
  </si>
  <si>
    <t>Mediante Resolución 2241 de 2025 se adoptó el plan de capacitación y se publicó en la página web e intrasic.</t>
  </si>
  <si>
    <t>Se avala el cumplimiento de la presente actividad mediante la resolución de capacitaciones para la vigencia 2025.</t>
  </si>
  <si>
    <t>Mediante Resolución 2242 de 2025 se adoptó el Plan Anual de trabajo para el Sistema de Gestión de Seguridad y Salud en el Trabajo de la Superintendencia de Industria y Comercio para la vigencia 2025.
Se ajusta a las observaciones realizada por la OAP</t>
  </si>
  <si>
    <t>Se avala el cumplimiento de la presente actividad</t>
  </si>
  <si>
    <t>130</t>
  </si>
  <si>
    <t>DIRECCIÓN FINANCIERA</t>
  </si>
  <si>
    <t>7100</t>
  </si>
  <si>
    <t>DIRECCIÓN DE INVESTIGACIONES DE PROTECCIÓN DE DATOS PERSONALES</t>
  </si>
  <si>
    <t>Se elaboró y envío el cronograma de las 6 capacitaciones sobre la adecuada inscripción en el Registro Nacional de Bases de Datos -RNBD al grupo de comunicaciones</t>
  </si>
  <si>
    <t>Se evidencia soporte.</t>
  </si>
  <si>
    <t>1a Capacitación "Actualización Anual del Registro Nacional de Bases de Datos-RNBD" - Febrero 20 de 2025
2a Capacitación "Actualización Anual del Registro Nacional de Bases de Datos-RNBD" - marzo 6 de 2025
3a Capacitación "Actualización Anual del Registro Nacional de Bases de Datos-RNBD" - marzo 20 de 2025</t>
  </si>
  <si>
    <t>Se evidencia cumplimiento de la actividad y de sus entregables.</t>
  </si>
  <si>
    <t xml:space="preserve">INFORMES SOBRE CAPACITACIONES DICTADAS POR LOS COLABORADORES DE LA DIRECCIÓN DE INV. DE PROTECCIÓN DE DATOS SOBRE LA ACTUALIZACIÓN ANUAL DEL REGISTRO NACIONAL DE BASES DE DATOS -RNBD </t>
  </si>
  <si>
    <t>Se constatan los 3 informes a los que hace referencia la actividad.</t>
  </si>
  <si>
    <t>Se elaboró y envío el documento técnico con los diagramas de componentes y definiciones requeridas para la integración del detector de políticas con el Registro Nacional de Bases de Datos</t>
  </si>
  <si>
    <t>Se avala el cumplimiento de la actividad.</t>
  </si>
  <si>
    <t>7200</t>
  </si>
  <si>
    <t>DIRECCION DE HABEAS DATA</t>
  </si>
  <si>
    <t>Registro Seguimiento Area</t>
  </si>
  <si>
    <t>Registro Seguimiento verificado OAP</t>
  </si>
  <si>
    <t>Porcentaje de avance verificado (Eficacia)</t>
  </si>
  <si>
    <t xml:space="preserve">Ponderador </t>
  </si>
  <si>
    <t xml:space="preserve">Logro </t>
  </si>
  <si>
    <t>Avance ponderado</t>
  </si>
  <si>
    <t xml:space="preserve">Tipo </t>
  </si>
  <si>
    <t>Etiquetas de columna</t>
  </si>
  <si>
    <t>Suma de Avance ponderado</t>
  </si>
  <si>
    <t xml:space="preserve">Avance Cualitativo </t>
  </si>
  <si>
    <t>(1) Frente al 100% que pesan las actividades Compartidas</t>
  </si>
  <si>
    <t>NP</t>
  </si>
  <si>
    <t xml:space="preserve">EFICACIA  DE PRODUCTO </t>
  </si>
  <si>
    <t xml:space="preserve">EFICIENCIA </t>
  </si>
  <si>
    <t xml:space="preserve">EFICACIA DE LA GESTIÓN </t>
  </si>
  <si>
    <t>ACTIVIDADES REPORTADAS EN OTRAS FICHAS (2)</t>
  </si>
  <si>
    <t>ACTIVIDADES PROPIAS (1)</t>
  </si>
  <si>
    <t>TOTAL PLAN 2025</t>
  </si>
  <si>
    <t>FICHAS / AREAS</t>
  </si>
  <si>
    <t>2025-02-03</t>
  </si>
  <si>
    <t>2025-12-12</t>
  </si>
  <si>
    <t>2025-02-28</t>
  </si>
  <si>
    <t>2025-03-03</t>
  </si>
  <si>
    <t>2025-03-29</t>
  </si>
  <si>
    <t>2025-01-13</t>
  </si>
  <si>
    <t>2025-01-31</t>
  </si>
  <si>
    <t>2025-01-27</t>
  </si>
  <si>
    <t>2025-04-30</t>
  </si>
  <si>
    <t>2025-04-01</t>
  </si>
  <si>
    <t>2025-11-28</t>
  </si>
  <si>
    <t>2025-06-03</t>
  </si>
  <si>
    <t>2025-07-01</t>
  </si>
  <si>
    <t>2025-01-20</t>
  </si>
  <si>
    <t>2025-12-22</t>
  </si>
  <si>
    <t>2025-01-02</t>
  </si>
  <si>
    <t>2025-03-01</t>
  </si>
  <si>
    <t>2025-05-02</t>
  </si>
  <si>
    <t>2025-06-27</t>
  </si>
  <si>
    <t>2025-10-01</t>
  </si>
  <si>
    <t>2025-12-31</t>
  </si>
  <si>
    <t>2025-12-02</t>
  </si>
  <si>
    <t>2025-03-28</t>
  </si>
  <si>
    <t>2025-11-21</t>
  </si>
  <si>
    <t>2025-11-24</t>
  </si>
  <si>
    <t>2025-01-15</t>
  </si>
  <si>
    <t>2025-03-04</t>
  </si>
  <si>
    <t>2025-03-14</t>
  </si>
  <si>
    <t>2025-02-07</t>
  </si>
  <si>
    <t>2025-12-19</t>
  </si>
  <si>
    <t>2025-04-11</t>
  </si>
  <si>
    <t>2025-03-31</t>
  </si>
  <si>
    <t>2025-10-31</t>
  </si>
  <si>
    <t>2025-04-22</t>
  </si>
  <si>
    <t>2025-11-04</t>
  </si>
  <si>
    <t>2025-11-18</t>
  </si>
  <si>
    <t>2025-12-01</t>
  </si>
  <si>
    <t>2025-02-18</t>
  </si>
  <si>
    <t>2025-04-08</t>
  </si>
  <si>
    <t>2025-01-14</t>
  </si>
  <si>
    <t>2025-07-31</t>
  </si>
  <si>
    <t>2025-09-30</t>
  </si>
  <si>
    <t>2025-12-15</t>
  </si>
  <si>
    <t>2025-12-16</t>
  </si>
  <si>
    <t>2025-08-29</t>
  </si>
  <si>
    <t>2025-08-01</t>
  </si>
  <si>
    <t>2025-08-15</t>
  </si>
  <si>
    <t>2025-04-21</t>
  </si>
  <si>
    <t>2025-05-05</t>
  </si>
  <si>
    <t>2025-05-23</t>
  </si>
  <si>
    <t>2025-05-26</t>
  </si>
  <si>
    <t>2025-12-10</t>
  </si>
  <si>
    <t>2025-01-30</t>
  </si>
  <si>
    <t>2025-07-11</t>
  </si>
  <si>
    <t>2025-02-25</t>
  </si>
  <si>
    <t>2025-03-25</t>
  </si>
  <si>
    <t>2025-03-26</t>
  </si>
  <si>
    <t>2025-04-25</t>
  </si>
  <si>
    <t>2025-04-28</t>
  </si>
  <si>
    <t>2025-05-30</t>
  </si>
  <si>
    <t>2025-06-20</t>
  </si>
  <si>
    <t>2025-06-24</t>
  </si>
  <si>
    <t>2025-04-15</t>
  </si>
  <si>
    <t>2025-02-01</t>
  </si>
  <si>
    <t>2025-09-15</t>
  </si>
  <si>
    <t>2025-11-15</t>
  </si>
  <si>
    <t>2025-02-17</t>
  </si>
  <si>
    <t>2025-02-24</t>
  </si>
  <si>
    <t>2025-08-18</t>
  </si>
  <si>
    <t>2025-11-14</t>
  </si>
  <si>
    <t>2025-06-15</t>
  </si>
  <si>
    <t>2025-10-15</t>
  </si>
  <si>
    <t>2025-05-01</t>
  </si>
  <si>
    <t>2025-03-15</t>
  </si>
  <si>
    <t>2025-03-17</t>
  </si>
  <si>
    <t>2025-04-05</t>
  </si>
  <si>
    <t>2025-04-07</t>
  </si>
  <si>
    <t>2025-11-26</t>
  </si>
  <si>
    <t>2025-05-12</t>
  </si>
  <si>
    <t>2025-05-13</t>
  </si>
  <si>
    <t>2025-10-17</t>
  </si>
  <si>
    <t>2025-09-26</t>
  </si>
  <si>
    <t>2025-08-28</t>
  </si>
  <si>
    <t>2025-02-04</t>
  </si>
  <si>
    <t>2025-09-01</t>
  </si>
  <si>
    <t>2025-09-25</t>
  </si>
  <si>
    <t>2025-10-14</t>
  </si>
  <si>
    <t>2025-10-22</t>
  </si>
  <si>
    <t>2025-10-23</t>
  </si>
  <si>
    <t>2025-06-09</t>
  </si>
  <si>
    <t>2025-03-20</t>
  </si>
  <si>
    <t>2025-03-21</t>
  </si>
  <si>
    <t>2025-05-06</t>
  </si>
  <si>
    <t>2025-05-08</t>
  </si>
  <si>
    <t>2025-05-09</t>
  </si>
  <si>
    <t>2025-02-11</t>
  </si>
  <si>
    <t>2025-03-18</t>
  </si>
  <si>
    <t>2025-05-29</t>
  </si>
  <si>
    <t>2025-07-30</t>
  </si>
  <si>
    <t>2025-10-30</t>
  </si>
  <si>
    <t>2025-07-04</t>
  </si>
  <si>
    <t>2025-02-14</t>
  </si>
  <si>
    <t>2025-12-30</t>
  </si>
  <si>
    <t>2025-07-15</t>
  </si>
  <si>
    <t>2025-01-07</t>
  </si>
  <si>
    <t>2025-07-18</t>
  </si>
  <si>
    <t>2025-12-05</t>
  </si>
  <si>
    <t>2025-09-05</t>
  </si>
  <si>
    <t>2025-09-08</t>
  </si>
  <si>
    <t>2025-10-20</t>
  </si>
  <si>
    <t>2025-11-07</t>
  </si>
  <si>
    <t>2025-11-10</t>
  </si>
  <si>
    <t>2025-04-18</t>
  </si>
  <si>
    <t>2025-03-07</t>
  </si>
  <si>
    <t>2025-03-10</t>
  </si>
  <si>
    <t>2025-04-14</t>
  </si>
  <si>
    <t>2025-06-02</t>
  </si>
  <si>
    <t>2025-11-20</t>
  </si>
  <si>
    <t>2025-06-06</t>
  </si>
  <si>
    <t>2025-07-16</t>
  </si>
  <si>
    <t>2025-11-03</t>
  </si>
  <si>
    <t>2025-02-15</t>
  </si>
  <si>
    <t>2025-09-19</t>
  </si>
  <si>
    <t>2025-11-17</t>
  </si>
  <si>
    <t>2025-04-04</t>
  </si>
  <si>
    <t>2025-02-19</t>
  </si>
  <si>
    <t>2025-03-05</t>
  </si>
  <si>
    <t>2025-03-06</t>
  </si>
  <si>
    <t>2025-07-21</t>
  </si>
  <si>
    <t>2025-10-03</t>
  </si>
  <si>
    <t>2025-10-06</t>
  </si>
  <si>
    <t>2025-09-29</t>
  </si>
  <si>
    <t>2025-02-21</t>
  </si>
  <si>
    <t>2025-07-28</t>
  </si>
  <si>
    <t>2025-06-16</t>
  </si>
  <si>
    <t>2025-05-16</t>
  </si>
  <si>
    <t>2025-05-19</t>
  </si>
  <si>
    <t>2025-06-04</t>
  </si>
  <si>
    <t>2025-09-12</t>
  </si>
  <si>
    <t xml:space="preserve">Se avala el cumplimiento de la presente actividad en donde se allega documento donde se define la estrategia para el paso al expediente electrónico, así mismo se adjunta anexo que contiene cronograma </t>
  </si>
  <si>
    <t>En cumplimiento de la actividad propuesta para la ejecución del Plan de Trabajo del Plan Institucional de Archivos 2025, se adjunta el plan de trabajo diligenciado con el avance cualitativo y sus respectivos soportes. Este documento refleja las acciones a desarrollar durante la vigencia, orientadas al fortalecimiento de la gestión documental institucional, en concordancia con los lineamientos establecidos por el Archivo General de la Nación. Asimismo, se evidencia la planificación de las actividades a ejecutar a través del PES, PGD, Plan de Acción, Plan de Trabajo de MIPG y PETI, con sus respectivas metas y responsables, lo cual permitirá hacer seguimiento al cumplimiento progresivo de los objetivos propuestos en el marco del Plan.</t>
  </si>
  <si>
    <t xml:space="preserve">Se avala el avance dado a la presente actividad. Se recomienda en la justificación indicar los principales logros efectuados con los diferentes planes que se están ejecutando </t>
  </si>
  <si>
    <t>Observado</t>
  </si>
  <si>
    <t>El 30 de abril de 2025, se remitió el cronograma de las actuaciones a realizar.</t>
  </si>
  <si>
    <t>Se valida el cronograma. Es importante que se realice seguimiento al mismo y que se remita en la siguiente actividad una vez se vaya dando cumplimiento a las visitas de inspección.</t>
  </si>
  <si>
    <t>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t>
  </si>
  <si>
    <t xml:space="preserve">Se verifica el cumplimiento de la actividad con las evidencias aportadas </t>
  </si>
  <si>
    <t>Se anexa correo de solicitud de publicación para consulta pública del proyecto de acto administrativo ajustado, dirigido al grupo de regulación y aportando la versión definitiva de este documento.</t>
  </si>
  <si>
    <t>Se evidencia el cumplimiento de la actividad con los soportes anexos</t>
  </si>
  <si>
    <t>El avance porcentual registrado corresponde con las evidencias presentadas</t>
  </si>
  <si>
    <t>Se actualiza la Cartilla para acceder al Programa CONSUFONDO para la vigencia 2025. Se revisa y aprueba por parte de la Coordinación de la RNPC</t>
  </si>
  <si>
    <t xml:space="preserve">Las evidencias reportas permiten validar el cumplimiento de la actividad </t>
  </si>
  <si>
    <t>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t>
  </si>
  <si>
    <t>Se valida cumplimiento de la actividad</t>
  </si>
  <si>
    <t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t>
  </si>
  <si>
    <t>Se valida el 100% del cumplimiento.</t>
  </si>
  <si>
    <t>Se Definió la estructura y el contenido del Protocolo, actividad liderada por la Dirección de Nuevas creaciones, en conjunto con la Dirección de Signos Distintivos, la OTI y el GT de Vía administrativa de la Delegatura de PI.</t>
  </si>
  <si>
    <t>Se valida estructura del protocolo</t>
  </si>
  <si>
    <t>Se realizó la priorización de los requerimientos para el desarrollo de la versión 2.7.</t>
  </si>
  <si>
    <t>Se valida el desarrollo de la actividad</t>
  </si>
  <si>
    <t>Se valida avance de la actividad.</t>
  </si>
  <si>
    <t>Se trabajó en la estructuración de los documento propuesta de:
a) Visión y objetivos de gobierno
b) Modelo operativo de gestión
Y se realiza presentación propuesta de modelo operativo pendiente de aprobación.</t>
  </si>
  <si>
    <t xml:space="preserve">El avance porcentual registrado corresponde con las evidencias presentadas </t>
  </si>
  <si>
    <t>Se realizó la consolidación de los riesgos de seguridad, con sus respectivos tratamientos, fechas y responsables.</t>
  </si>
  <si>
    <t>Se adelantan las actividades respectivas enmarcadas en el PETI</t>
  </si>
  <si>
    <t>Se remite la evidencia de envío del concepto grafico realizado por OSCAE, en relación con la campaña de Decálogo de Vivienda.</t>
  </si>
  <si>
    <t>Se evidencia la elaboración del concepto gráfico de la 2 de las 4 campañas a desarrollar en 2025.</t>
  </si>
  <si>
    <t>Se valida la evidencia para la segunda campaña.</t>
  </si>
  <si>
    <t>Se dio inicio a la ejecución de las actividades para la elaboración del programa en el mes de febrero. Al corte del 31 de marzo de 2025, ya se cuenta con el cumplimiento al 100% de la primera actividad 71.2.1.. Diseñando el documento titulado: Programa estratégico de enfoque diferencial para la Inclusión de población vulnerable en la oferta académica del Grupo de Trabajo de Formación, el cual se adjunta a este reporte.
Adicionalmente, se ha avanzado en el plan de trabajo propuesto para este producto en un 20%, finalizando con corte al 30 de abril las siguientes actividades: 1.1. Identificación de Población Objetivo y  1.2. Análisis de Necesidades Específicas.
El avance en el producto (32%) sale de la suma del ponderado del 30% de la actividad 71.2.1, la cuál ya se completó al 100%, más el 2%, de la actividad 71.2.3 que sale de multiplicar el 20% de avance del plan de trabajo por el 10% del ponderado de esa actividad como quedó establecido en el plan de acción.</t>
  </si>
  <si>
    <t>Se avala el avance cuantitativo dado del presente producto se han realizado 2 de las 9 del programa de enfoque diferencial. Se ajusta el porcentaje de avance al 22 % teniendo en cuenta la formula de cálculo propuesta para el producto.</t>
  </si>
  <si>
    <t>% de plan de trabajo del programa de enfoque diferencial ejecutado  / 100% de plan de trabajo del programa de enfoque diferencial a ejecutar</t>
  </si>
  <si>
    <t>Con corte al 30 de abril de 2025, se han ejecutado las siguientes dos actividades del plan de trabajo propuesto, cumpliendo de esta forma con un avance del 20%, se adjunta las respectivas evidencias que dan cuenta de su cumplimiento:
1. Identificación de Población Objetivo
2. Análisis de Necesidades Específicas</t>
  </si>
  <si>
    <t xml:space="preserve">Se ajusta el avance dado a la presente actividad se han realizado 2 de las 9 actividades del  programa de enfoque diferencial se tiene un avance del 22 % </t>
  </si>
  <si>
    <t>% de  plan de trabajo de optimización del campus virtual ejecutado / 100% de plan de trabajo de optimización del campus virtual a ejecutar</t>
  </si>
  <si>
    <t>Durante el mes de abril 2025, se realizaron 34  jornadas de  académicas,  que  contaron con una participación total de 114 personas, distribuidas en sesiones virtuales y presenciales. Dentro de las jornadas académicas se realizaron 4 capacitaciones en modalidad virtual,  estas contaron  con una 
participación de 84 personas,  y 30 personas de manera presencial, lo cual refleja un impacto mayor y el interés de las personas por conocer sobre esta temática</t>
  </si>
  <si>
    <t>Se avala el avance del 20% dado a la presente actividad, por cuanto se han presentado 2 informes de los 10 a presentar en el informe se describe como va la ejecución de las 290 capacitaciones programadas en el producto. 71.4</t>
  </si>
  <si>
    <t xml:space="preserve">Se remite el Plan de Trabajo inicial para la unificación y optimización de radicación en la Sede Electrónica. </t>
  </si>
  <si>
    <t>Se avala el cumplimiento de la presente actividad se evidencia plan de trabajo para la unificación y optimización de radicación en la sede electrónica.</t>
  </si>
  <si>
    <t>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entregará un primer avance consolidado con información de los estudios el 30 de mayo de 2025.</t>
  </si>
  <si>
    <t>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t>
  </si>
  <si>
    <t xml:space="preserve">El avance porcentual registrado corresponde con las evidencias presentadas- La actividad con fecha de fin 5 de abril, fue reportada el 8 de mayo se afecta el indicador de eficiencia </t>
  </si>
  <si>
    <t>Se carga documento que contiene la ficha técnica del estudio del mercado de licores en Colombia 2025</t>
  </si>
  <si>
    <t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t>
  </si>
  <si>
    <t xml:space="preserve">El porcentaje reportado corresponde con las evidencias anexa. Se afecta eficiencia por reporte fuera de tiempos </t>
  </si>
  <si>
    <t>Se elaboró el documento de Diagnóstico de las necesidades para las comunicaciones internas, el cual está avalado por la Coordinación del Grupo de Comunicaciones.</t>
  </si>
  <si>
    <t>Se elaboró el documento de estrategia de comunicaciones internas y el respectivo plan de trabajo para su realización, el cual se encuentra avalado por la Coordinación del GIT Comunicación.</t>
  </si>
  <si>
    <t>Se avala el cumplimiento de la presente actividad se plantea estrategia y plan de ejecución de la misma</t>
  </si>
  <si>
    <t xml:space="preserve">Se realizó el documento de propuesta con las necesidades de sistematización de los procesos de planeación, ejecución y seguimiento a los eventos y se elaboró la propuesta de implementación </t>
  </si>
  <si>
    <t xml:space="preserve">Se avala el cumplimiento de la presente actividad mediante documento donde se evidencian las necesidades de sistematización de los eventos de la Entidad  </t>
  </si>
  <si>
    <t>Se remitió a las Delegaturas los comentarios de la consulta pública realizada en el marco de la depuración normativa.</t>
  </si>
  <si>
    <t xml:space="preserve">se da cumplimiento en un 50 % en esta actividad ya que se crea y se publica  el video didáctico de la herramienta </t>
  </si>
  <si>
    <t xml:space="preserve">Se avala el avance dado a la presente actividad se adjunta link de video herramienta de gestión del conocimiento </t>
  </si>
  <si>
    <t xml:space="preserve">Se realizó el taller de adaptación al cambio dirigido a los líderes del área </t>
  </si>
  <si>
    <t>Se avala el cumplimiento de la presente actividad se allega lista de asistencia donde se evidencia taller de liderazgo para el cambio.</t>
  </si>
  <si>
    <t>Durante el mes de abril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días de la secretarias, bienvenida bebe, turnos de semana santa, Higiene mental, emprender con propósito, Café del conocimiento, Escuela de liderazgo, La SIC te acompaña, Ejercicio es salud, Gimnasia cerebral, Reconocimiento pensionados, Fondo Nacional del Ahorro, Reconocimiento a la Antigüedad Laboral, Reconocimiento a los servidores públicos según su profesión.</t>
  </si>
  <si>
    <t>Se avala el avance dado a la presente actividad mediante las evidencias allegadas y el plan de trabajo que se esta ejecutando.</t>
  </si>
  <si>
    <t>Se elaboró requerimiento para el plan piloto de una herramienta con componente de IA</t>
  </si>
  <si>
    <t>Se avala desarrollo de la mesa de trabajo del 25 de abril.</t>
  </si>
  <si>
    <t>Descripción de lo avanzado</t>
  </si>
  <si>
    <t xml:space="preserve">Se da cumplimiento a la actividad haciendo entrega de dos archivos que contienen la información correspondiente a la actividad propuesta. La cual contiene el documento SISTEMA DE GESTIÓN DE DOCUMENTOS ELECTRÓNICOS DE ARCHIVO SGDEA - ESTRATEGIA – EXPEDIENTE ELECTRÓNICO y un Anexo del documento con cronograma de implementación y sus avances. </t>
  </si>
  <si>
    <t xml:space="preserve">Se presenta documento de Estrategia de Difusión el cual incluye actividades, responsables fechas y las metas de atenciones, capacitaciones, divulgaciones, para revisión, comentarios y aprobación </t>
  </si>
  <si>
    <t>Se adjunta correo de aprobación por parte del Coordinador de la RNPC y la Delegada de Protección al consumidor, así como Documento Final Estrategia y Cronograma de Trabajo</t>
  </si>
  <si>
    <t>Se elaboró y remitió a través de correo electrónico al Grupo de Comunicaciones el Brief con la propuesta de la estrategia de divulgación del "Buscador de Conceptos", en donde se busca fomentar su uso y acceso a todos los grupos de valor, grupos de interés y ciudadanía en general.</t>
  </si>
  <si>
    <t>El Grupo de Comunicaciones elaboró el concepto gráfico de la campaña de divulgación del Buscador de Conceptos, con todos los ejes temáticos y los lineamientos necesarios para desarrollar la estrategia.</t>
  </si>
  <si>
    <t>Se remite aprobación por parte de la Delegada María Carolina Ramírez, con respecto al concepto grafico realizado por OSCAE, aprobación que permite la publicación de dicho concepto grafico.</t>
  </si>
  <si>
    <t>Se encuentra en ejecución 1 de 3 actividades, relacionada con el diseño de la Estrategia Sinergia.</t>
  </si>
  <si>
    <t>Se diseñó la Estrategia Sinergia Interinstitucional para jornadas conjuntas de atención a la ciudadanía 2025 la cual tiene objetivos, contextos y el paso a paso para desarrollar las jornadas de relacionamiento con las superintendencias priorizadas. El documento incluye el plan de trabajo y cronograma con cada una de las etapas para su ejecución.</t>
  </si>
  <si>
    <t>Se realizó mesas de trabajo entre la Dirección de Habeas Data y la Dirección de Investigaciones para determinar el enfoque del primer informe de monitoreo respecto a  Ley 1266 de 2008</t>
  </si>
  <si>
    <t>SUPERINTENDENCIA DE INDUSTRIA Y COMERCIO
 INDICADORES DE SEGUIMIENTO AL PLAN DE ACCIÓN VIGENCIA 2025</t>
  </si>
  <si>
    <t>COMPORTAMIENTO SEGUIMIENTO PA A NIVEL AREAS/DEPENDENCIAS</t>
  </si>
  <si>
    <t>PARA FICHA PROPIA</t>
  </si>
  <si>
    <t>PAI</t>
  </si>
  <si>
    <t xml:space="preserve">PLAN DE ACCIÓN INSTITUCIONAL </t>
  </si>
  <si>
    <t>(4) Frente al 100% que pesan las actividades propias</t>
  </si>
  <si>
    <t>(3) NP No tiene Actividades Compartidas para el periodo evaluado</t>
  </si>
  <si>
    <t xml:space="preserve">EFICACIA  DE PRODUCTO (3) </t>
  </si>
  <si>
    <t>(3) NP No tiene programados productos para el periodo evaluado</t>
  </si>
  <si>
    <t>Producto/Actividad</t>
  </si>
  <si>
    <t>2025-07-23</t>
  </si>
  <si>
    <t>2025-07-24</t>
  </si>
  <si>
    <t>Publicar el documento final en la pagina web de la entidad (Captura de pantalla con la publicación del documento).</t>
  </si>
  <si>
    <t>2025-07-02</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</si>
  <si>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</si>
  <si>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</si>
  <si>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</si>
  <si>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</si>
  <si>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</si>
  <si>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</si>
  <si>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2025-08-19</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</si>
  <si>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</si>
  <si>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</si>
  <si>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PLAN DE ACCION CONSOLIDADO 2025 VERSION 11  2025-06-02 09:00:00</t>
  </si>
  <si>
    <t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t>
  </si>
  <si>
    <t>Se avala el cumplimiento de la presente actividad mediante plan de trabajo. Se descuentan 5 puntos en eficiencia por cuanto el cumplimiento debió reportarse 5 días después del vencimiento esto era el 23 de mayo y el registro del cargue del cumplimiento aparece el 3 de junio de 2025.</t>
  </si>
  <si>
    <t xml:space="preserve">Se presenta informe del mes de mayo de los servicios complementarios de radicación, traslado y salida de comunicaciones de la Entidad. A mayo se han realizado 1.478.412 radicaciones equivalente a un 44.03% sobre la meta que corresponde a 3.357.800.
</t>
  </si>
  <si>
    <t>Al 31 de mayo, la dependencia lleva 1.478.412 de 3357800 para un avance del 44%</t>
  </si>
  <si>
    <t>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t>
  </si>
  <si>
    <t xml:space="preserve">Se verifica el cumplimiento de la actividad con los soportes anexos </t>
  </si>
  <si>
    <t xml:space="preserve">Las evidencias reportadas permiten verificar el cumplimiento de la actividad </t>
  </si>
  <si>
    <t xml:space="preserve">Durante el periodo de enero a mayo de 2025 se han realizado un total de 85.097 atenciones, 11.250 Divulgaciones, 1053 capacitaciones y 1084 sensibilizaciones a cargo del equipo de la RNPC en todo el territorio Nacional, esto muestra un avance ponderado en el plan de trabajo de 30%.  </t>
  </si>
  <si>
    <t xml:space="preserve">Se verifica el avance porcentual con las evidencias reportadas </t>
  </si>
  <si>
    <t>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t>
  </si>
  <si>
    <t xml:space="preserve">se remiten los convenios suscritos entre la Superintendencia de Industria y Comercio (SIC) y la Alcaldía Distrital de Santa Marta, así como entre la SIC y el Departamento para la Prosperidad Social (DPS). Igualmente, se anexan capturas de pantalla que acreditan la aprobación y suscripción de dichos convenios a través de la plataforma SECOP II, toda vez que la firma de dichos convenios se hace de manera digital.
</t>
  </si>
  <si>
    <t xml:space="preserve">Durante el mes de mayo, se logró un avance significativo en el componente de traducción étnica de la Guía NNA. En particular, se consolidó la propuesta de diagramación para la versión en lengua Wayuunaiki, la cual fue aprobada por la Coordinación de la Red Nacional de Protección al Consumidor. Asimismo, se avanzó en la gestión del evento de socialización de la Guía NNA traducida, diligenciando la solicitud en el formato requerido por OSCAE. Como resultado de este proceso, se coordinó la realización del evento entre el 16 y el 18 de septiembre en el corregimiento de Nazareth, Alta Guajira, una zona priorizada por su alta concentración de población Wayuu; tiene como objetivo impactar a 100 personas, entre niñas, niños, adolescentes (NNA) y sus cuidadores. </t>
  </si>
  <si>
    <t xml:space="preserve">Se verifica el avance cualitativo </t>
  </si>
  <si>
    <t>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t>
  </si>
  <si>
    <t xml:space="preserve">Se verifica el cumplimiento de la actividad con las evidencias reportadas, se afecta el calculo de eficiencia dado que esta actividad tenia fecha de vencimiento el 14 de abril </t>
  </si>
  <si>
    <t xml:space="preserve">De acuerdo a las estrategia para la reducción de emisiones, adaptación al cambio climático y la transición energética y la protección del medio ambiente, se registrado un avance del 42%, para un total de 14 actividades realizadas. Dentro de estas estrategias se desarrollaron campañas sobre el uso eficiente de los recursos naturales agua y energía, el cero papel y diminución del tóner, permitiendo la reducción de la huella de carbono. Por otro lado, sobre la implementación de estrategias para la transición energética, se ejecutan actividades sobre el uso de papel y tóner ecológico, implementación de luces leds y el no uso de plástico de un solo uso. Medidas que ayudan a la diminución de aspectos ambientales en el cual se identifican en la Entidad para generar estrategias amigables con el medio ambiente.  </t>
  </si>
  <si>
    <t xml:space="preserve">Se avala el avance dado al presente producto el cual se encuentra en ejecución. </t>
  </si>
  <si>
    <t>De acuerdo a las estrategias de ejecución las campañas ambientales, para el mes de mayo se realizó una campaña relaciona con el uso eficiente y racional del agua a través de INTRASIC, en donde se socializado buenas practicas sobre este valioso recurso, registrando avance en el plan de trabajo del 33%, para un total de 8 actividades ejecutadas.</t>
  </si>
  <si>
    <t xml:space="preserve">Se avala el avance dado a la presente actividad se han ejecutado 8 de las 24 actividades propuestas en el plan de trabajo. Se evidencia entregable BUENAS PRÁCTICAS PARA EL USO EFICIENTE Y EL AHORRO DEL AGUA.
 </t>
  </si>
  <si>
    <t>De acuerdo a las estrategias de transición energéticas, para el mes de mayo se realizó 2 actividades, registrando avance en el plan de trabajo del 56%, para un total de 5 actividades ejecutadas. Sobre la implementación de estrategias para la transición energética, se ejecutan actividades sobre el uso de papel y tóner ecológico, implementación de luces leds y el no uso de plástico de un solo uso. Medidas que ayudan a la diminución de aspectos ambientales en el cual se identifican en la Entidad para generar estrategias amigables con el medio ambiente.</t>
  </si>
  <si>
    <t xml:space="preserve">Se avala el avance dado a la presente actividad se han ejecutado 5 de las 9 actividades propuestas en el plan de trabajo. se evidencia informe Transición al papel ecológico. </t>
  </si>
  <si>
    <t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t>
  </si>
  <si>
    <t>Se avala el cumplimiento de la presente actividad, mediante la matriz de identificación de aspectos, evaluación y control de impactos ambientales.</t>
  </si>
  <si>
    <t>4000-1-1 De enero a mayo de 2025, y de acuerdo con la meta establecida de finalizar 100 acciones de competencia desleal y propiedad industrial que hayan sido admitidas a 31 de diciembre de 2024, se evidenció un avance de 69 procesos lo que equivale al 69%.</t>
  </si>
  <si>
    <t>Se verifica el avance porcentual con las evidencias reportadas</t>
  </si>
  <si>
    <t>4000-2-1 De enero a mayo de 2025, y de acuerdo con la meta establecida de gestionar 42000 demandas de protección al consumidor, se evidencia un avance de 18.664 procesos calificados a tiempo lo que equivale al 44.4%.</t>
  </si>
  <si>
    <t>Al 31 de mayo de 2025, se gestionaron 18651 acciones de protección al consumidor, logrando un avance del  44%</t>
  </si>
  <si>
    <t>4000-3-1 De enero a mayo de 2025, y de acuerdo con la meta establecida de finalizar 20000 acciones de protección al consumidor admitidas y pendientes de decisión a 31 de diciembre de 2024, se evidencia un avance de 10.242 procesos lo que equivale al 51.21%.</t>
  </si>
  <si>
    <t>Al 30 de mayo de 2025, se finalizaron 10242 acciones de 20000, logrando una meta del 51%</t>
  </si>
  <si>
    <t>4000-4-1 De enero a mayo de 2025, y de acuerdo con la meta establecida de finalizar el trámite para la verificación del cumplimiento de 6430 sentencias, transacciones y conciliaciones a favor del consumidor legalmente celebradas hasta el 31 de diciembre de 2023, se evidencia un avance de 5.470 procesos finalizados lo que equivale al 85.07%.</t>
  </si>
  <si>
    <t xml:space="preserve">Al 30 de mayo de 2025, se han finalizado 5470 procesos de verificación de 6430 procesos, para un avance del 85% </t>
  </si>
  <si>
    <t>4000-5-2 De acuerdo con la meta establecida de realizar seis (6) jornadas de territorialización, se adjunta el listado, piezas publicitarias y correo de la segunda y tercera jornada realizadas en las ciudades de Cali- Valle del Cauca los días 8 y 9 de mayo de 2025 y Medellín- Antioquia los días 14 y 15 de mayo de 2025, se evidencia un avance de 50%.</t>
  </si>
  <si>
    <t>4000-6-1 De acuerdo con la meta establecida de solicitar la publicación de la fecha del evento en el calendario de eventos de la entidad al Grupo de trabajo de Comunicaciones, se evidencia el cumplimiento de la actividad que equivale al 100%.</t>
  </si>
  <si>
    <t>Se verifica el cumplimiento con las evidencias reportadas</t>
  </si>
  <si>
    <t>Se reporta el avance del Producto del Plan de Acción 2010.1 de acuerdo con la ponderación establecida previamente para cada una de las actividades.
                             Meta % Pond     % Avance   Total
Actividad 1		80	 99,0%	     40.6       32.15
Actividad 2		70	 0,2%	     40.9         0.05
Actividad 3		70	 0,2%	     71.6         0.10
Actividad 4		70	 0,6%	        0             0
Total                                                                     32.3
El avance se hizo a parir de 1. Decidir las clases de Signos Distintivos sin oposición al 31 de diciembre de 2024.
2. Decidir las clases de Signos Distintivos con oposición radicados al 31 de diciembre de 2024.
3. Decidir las acciones de cancelación con traslado vencido al 14 de noviembre de 2025.</t>
  </si>
  <si>
    <t>Se valida avance registrado</t>
  </si>
  <si>
    <t>De acuerdo al stock que es de 53.432 clases, se tuvo un avance del 40.6%, este avance se obtiene al comparar las 21.720 clases decididas a corte 31 de mayo, con el stock previsto de las  53.432 clases.</t>
  </si>
  <si>
    <t>Se valida avance registrado para la actividad.</t>
  </si>
  <si>
    <t xml:space="preserve">De acuerdo al stock que es de 5.026 clases, se tuvo un avance del 40.9%, este avance se obtiene al comparar las 2.056 clases decididas a corte 31 de mayo, con el stock previsto de 5.026 clases.
</t>
  </si>
  <si>
    <t>Se valida avance reportado para la actividad.</t>
  </si>
  <si>
    <t>Presentamos avances en la actividad 2010.1.3, decidiendo solicitudes de acción de cancelación desde 15 de enero hasta el 31 de mayo de 2025. 
Se decidieron 405 acciones de cancelación, según stock de 566 con traslado vencido a corte 31 de mayo de 2025, obteniendo un avance del 71.6%.</t>
  </si>
  <si>
    <t>Se valida avance registrado en la actividad.</t>
  </si>
  <si>
    <t xml:space="preserve">El avance del cumplimiento del producto se ha dado mediante las siguientes acciones realizadas:
Envío de la siguiente información desde la Dirección de Signos Distintivos a la OSCAE:  i) documento información preliminar sobre D.O. y usuarios autorizados; ii) listado de signos distintivos notorios, iii), reporte de D.O por regiones; se recibió la retroalimentación mediante observaciones e inquietudes a la información enviada..
Una vez recibidos las observaciones, la Dirección de Signos Distintivos hizo los ajustes respectivos, correspondientes a: i) archivo base revisado de denominación de origen. ii) requerimiento de información a publicar, iii) periodicidad de la publicación de la información, iv) solicitud a la Oficina de Tecnología e Informática OTI, v) creación del micrositio en la sede electrónica
</t>
  </si>
  <si>
    <t>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t>
  </si>
  <si>
    <t>Se verifica cumplimiento de la actividad</t>
  </si>
  <si>
    <t>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t>
  </si>
  <si>
    <t>Se verifica el avance cualitativo</t>
  </si>
  <si>
    <t>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t>
  </si>
  <si>
    <t>Al 31 de mayo de 2025 con los CATI se han realizado 4.369 orientaciones personalizadas en Propiedad Industrial a 2.706 usuarios y 173 asistencias en búsqueda de información tecnológica (92 en patentes y 81 en diseños industriales), lo que ha resultado en la presentación de 756 solicitudes de propiedad industrial (699 marcas, 42 diseños industriales y 15 patentes). Los usuarios orientados están ubicados en 260 municipios de 31 departamentos del país.
De los cuales 710 orientaciones en Propiedad Industrial corresponden a 461 MiPymes y 24 asistencias en búsqueda de información tecnológica (5 en patentes y 19 en diseños industriales).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t>
  </si>
  <si>
    <t>Se avala seguimiento presentado</t>
  </si>
  <si>
    <t>En el mes de mayo se realizó una reunión con CONFECAMARAS, en la que se le explico y socializo el programa PI para MIPYMES. A la reunión virtual asistieron representantes de las diferentes cámaras de comercio del país.
El 29 de mayo, se dio una charla sobre el programa PI para MIPYMES en el marco de la rueda de soluciones la macrorrueda Colombia país de la belleza 2025 y bloque de soluciones virtual de PROCOLOMBIA. A la charla asistieron empresas nacionales que están en proceso de exportación de sus productos o servicios.</t>
  </si>
  <si>
    <t>Las Mesas de integración para la conexión de actores del ecosistema de innovación involucrados en temas de Propiedad Industrial y transferencia tecnológica, se encuentran en ejecución. A corte del 30 de mayo, se definió la estructura para la realización de las Mesas de integración para la conexión de actores del ecosistema de innovación involucrados en temas de Propiedad Industrial y transferencia tecnológica, y se llevó a cabo una reunión con la Red Joinn –Oficinas de Transferencia de Resultados de Investigación OTRIs conformada CienTech, Connect, OTRI Estratégica de Oriente, Reddi Colombia y Tecnnova . En la reunión se les explicó la propuesta para la realización de las Mesas de integración, la cual fue celebrada por los asistentes y se acordó hacer la propuesta de fechas para la realización de las mesas en el 2025.</t>
  </si>
  <si>
    <t>Se valida  seguimiento presentado.</t>
  </si>
  <si>
    <t>El 14 de mayo, se llevó a cabo una reunión con la Red Joinn –Oficinas de Transferencia de Resultados de Investigación OTRIs conformada CienTech, Connect, OTRI Estratégica de Oriente, Reddi Colombia y Tecnnova . En la reunión se les explico la propuesta para la realización de las Mesas de integración para la conexión de actores del ecosistema de innovación involucrados en temas de Propiedad Industrial y transferencia tecnológica, la cual fue celebrada por los asistentes y se acordó hacer la propuesta de fechas para la realización de las mesas en el 2025.</t>
  </si>
  <si>
    <t>Se valida seguimiento presentado.</t>
  </si>
  <si>
    <t>Los Programas de fomento para el uso estratégico de la propiedad industrial en la Economía Popular, como son el programa Pie y Marcas de Paz se encuentran en ejecución. Los avances de cada programa están cargados en las actividades 2023.3.2 y 2023.3.4.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t>
  </si>
  <si>
    <t>Al 31 de mayo de 2025 se ha iniciado la ejecución de 21 PI-e. Se han finalizado 9 PI-e y 12 PI-e se encuentran en ejecución
Los resultados a la fecha son:
1.031 emprendedores inscritos
942 emprendedores en la etapa de conceptos de PI y charla informativa
820 diagnósticos realizados
770 emprendedores en las sensibilizaciones
706 emprendedores orientados en PI
324 Solicitudes de PI radicadas:
-288 Marcas
-35 Diseños Industriales
-1 Patente   
La estrategia PI-e en el mes de mayo se ha realizado en articulación con diferentes instituciones a nivel nacional.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t>
  </si>
  <si>
    <t>Se avala avance presentado</t>
  </si>
  <si>
    <t>Hasta el 30 de mayo, se han beneficiado 85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85 marcas asociadas a estos proyectos, se han brindado 73 orientaciones y se han radicado 56 solicitudes de registro de marca.
Estos proyectos productivos tienen presencia en 56 municipios del país.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t>
  </si>
  <si>
    <t>Se avala seguimiento presentado.</t>
  </si>
  <si>
    <t>El primer boletín tecnológico relacionado con usos de la coca, se encuentra en ejecución. En el mes de mayo se culminó con la elaboración de los capítulos de Presentación, Futuro en el ahora, Contexto, Tendencias y Anexos del I Boletín tecnológico. Adicionalmente, se inició el proceso de edición y corrección de estilo de los documentos.
Por otra parte, el 28 de mayo de 2025 se realizó un mailing para promover la consulta de la sección de boletines tecnológicos en la página web de la entidad.
El porcentaje de avance se calcula a partir del porcentaje reportado en el formato del Plan de Trabajo para los boletines tecnológicos, el cual, para este mes, es del 30,36%.</t>
  </si>
  <si>
    <t>Se valida avance presentado.</t>
  </si>
  <si>
    <t>En el mes de mayo se culminó con la elaboración de los capítulos de Presentación, Futuro en el ahora, Contexto, Tendencias y Anexos del I Boletín tecnológico. Adicionalmente, se inició el proceso de edición y corrección de estilo de los documentos.
El porcentaje de avance se calcula a partir del porcentaje reportado en el formato del Plan de Trabajo para los boletines tecnológicos, el cual, para este mes, es del 30,36%.</t>
  </si>
  <si>
    <t>Se hace seguimiento al plan de trabajo y se valida avance del 30,36%</t>
  </si>
  <si>
    <t>El 28 de mayo de 2025 se realizó un mailing para promover la consulta de la sección de boletines tecnológicos en la página web de la entidad.</t>
  </si>
  <si>
    <t>La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se encuentra en ejecución.  Durante abril y mayo de 2025, se realizaron actividades de sensibilización sobre marcas colectivas con actores del sector agropecuario y gastronómico, en el marco del programa TU MARCA, NUESTRA MARCA. Las sesiones contaron con la participación de:
-Unidad Solidaria (1 de abril): involucró a actores territoriales que apoyan la comercialización en la cadena agropecuaria.
-Agencia de Desarrollo Rural (ADR) (3 de abril): participaron actores territoriales que acompañan a las asociaciones del sector lácteo.
-Productores de Caquetá (28 de mayo): se sensibilizó a 15 productores de 8 asociaciones lácteas acompañadas por la ADR.</t>
  </si>
  <si>
    <t>El 28 de mayo se sensibilizaron a 15 productores agropecuarios de 8 Asociaciones del sector lácteo que están siendo acompañadas en procesos de comercialización por la Agencia de Desarrollo Rural en el departamento de Caquetá.</t>
  </si>
  <si>
    <t>En mayo se inscribieron 16 inventores con 18 postulaciones: 15 en la categoría Inventor Individual (9 cumplieron requisitos de preselección, pero 3 corresponden a la misma patente, por lo que solo se preseleccionará una); 2 en Micros y Pequeñas Empresas (ninguna cumplió requisitos); y 1 en Mujeres Inventoras (no cumple requisitos, ya que la información no corresponde a una solicitud de patente). El 13 de mayo se realizó un webinar sobre las bases del premio, resolviendo dudas, además de 17 orientaciones virtuales para apoyar a los interesados. Se aprobó la medalla, certificado y reconocimientos para la ceremonia de premiación por la Delegatura de PI.
El porcentaje de avance se calcula ponderando las actividades completadas: 20% por la propuesta de reestructuración, 10% por socializar la propuesta con actores clave, y 7% por la última actividad, el premio al inventor, que tiene un peso del 70% y un avance reportado del 10% en abril.</t>
  </si>
  <si>
    <t>Se reporta avance cualitativo teniendo en cuenta que es una única unidad.</t>
  </si>
  <si>
    <t>En mayo se inscribieron 16 inventores con 18 postulaciones: 15 en la categoría Inventor individual (9 cumplieron requisitos de preselección, pero 3 corresponden a la misma solicitud de patente, por lo que solo se preseleccionará una); 2 en Micros y Pequeñas empresas (ninguna cumplió requisitos de preselección); y 1 en Mujeres Inventoras (no cumple requisitos, ya que la información no se relaciona con una solicitud de patente). El 13 de mayo se realizó un webinar sobre las bases del premio y se resolvieron dudas. Además, se llevaron a cabo 17 orientaciones virtuales para apoyar a los interesados. Se propuso la medalla, certificado y reconocimientos para la ceremonia de premiación, lo cual fue aprobado por la Delegatura de PI.</t>
  </si>
  <si>
    <t>A 31 de mayo de 2025 se han suscrito 2.396 recursos apelación, reposición, revocatoria directa y queja presentados contra las decisiones proferidas por los Directores de Signos Distintivos y Nuevas Creaciones y la Superintendente de Industria y Comercio de los 12.422 casos en stock, lo cual corresponde un 19.28% de avance. Mismo entregable actividad 2000.1.1</t>
  </si>
  <si>
    <t>Se han suscrito 2396 actos que resuelven recursos de 124222 al 31 de mayo, para un avance del 19%</t>
  </si>
  <si>
    <t>A 31 de mayo de 2025 se han suscrito 2.396 recursos apelación, reposición, revocatoria directa y queja presentados contra las decisiones proferidas por los Directores de Signos Distintivos y Nuevas Creaciones y la Superintendente de Industria y Comercio de los 12.422 casos en stock, lo cual corresponde un 19.28% de avance</t>
  </si>
  <si>
    <t>El Protocolo para la promoción, sensibilización y orientación al ciudadano en temas de Propiedad Industrial, mediante comunicación clara, oportuna y veraz se encuentra en ejecución. A corte del 30 de mayo, se definió la estructura y contenido del protocolo y se definieron los lineamientos que se desarrollarán en el protocolo. Este último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t>
  </si>
  <si>
    <t>Se valida registro cualitativo</t>
  </si>
  <si>
    <t>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t>
  </si>
  <si>
    <t>Se valida entregable de la actividad.</t>
  </si>
  <si>
    <t>Con base en los lineamientos definidos para el Protocolo para la promoción, sensibilización y orientación al ciudadano en temas de Propiedad Industrial, mediante comunicación clara, oportuna y veraz, se procederá a redactar el protocolo.</t>
  </si>
  <si>
    <t>Se realizó el tercer seguimiento correspondiente al mes de mayo de 2025.</t>
  </si>
  <si>
    <t>Se valida reporte cualitativo</t>
  </si>
  <si>
    <t>El cronograma elaborado contempla otros hitos para el desarrollo del producto, por tanto, se presenta el plan de trabajo a corte 31 de mayo de 2025. Respecto del avance de la actividad se realizó el informe de seguimiento a las actividades planeadas en el cronograma de trabajo para el expediente electrónico del mes de mayo siendo este el tercer seguimiento de la actividad.</t>
  </si>
  <si>
    <t>Se presentó un plan de trabajo preliminar, con el propósito de convocar las mesas técnicas correspondientes para la ejecución coordinada de la actividad, la cual es liderada por la Dirección de Nuevas creaciones en articulación con la Dirección de Signos Distintivos, la OTI y el Grupo de Trabajo de Vía Administrativa de la Delegatura de PI.</t>
  </si>
  <si>
    <t>Se realizó la puesta en producción de la versión 2.6 de actualización del SIPI</t>
  </si>
  <si>
    <t>Se valida avance del producto</t>
  </si>
  <si>
    <t>Se valida primera actualización SIPI.</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</si>
  <si>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</si>
  <si>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</si>
  <si>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Se elaboraron y entregaron al despacho de la Delegada para la Propiedad Industrial las 2 propuestas de modificación y actualización de la Circular Única.</t>
  </si>
  <si>
    <t>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t>
  </si>
  <si>
    <t>Se valida identificación de necesidades para: (i) Vía administrativa y (ii) las Direcciones de Nuevas Creación, Signos distintivos.</t>
  </si>
  <si>
    <t>Se valida ejecución de la actividad</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</si>
  <si>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</si>
  <si>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</si>
  <si>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</si>
  <si>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 xml:space="preserve">De manera general se destaca: 
Diseño la capa de interoperabilidad interna
Análisis escenarios iniciales presentados en vigencias anteriores para el gobierno técnico de interoperabilidad
Sesión de acompañamiento con el MINTIC y se estableció acciones para ejecutar monitoreo de consumo de servicios de la plataforma
</t>
  </si>
  <si>
    <t xml:space="preserve">Los anexos y el seguimiento al plan de trabajo corresponden con el porcentaje registrado </t>
  </si>
  <si>
    <t>Se realiza el reporte del avance de ejecución del Plan SGSI, donde se evidencia que, de 24 actividades propuestas, 6 ya se encuentran al 100%, 7 ya dieron inicio y tienen avance de ejecución, 5 actividades ya dieron inicio, pero aún no cuentan con avance de ejecución, y las otras 6 actividades están distribuidas para dar inicio en el transcurso del año. Logro Ponderado acumulado 34%
Adicional a esto, es importante resaltar que este plan  cuenta con dos actividades asociadas al (PES).
3-3 Vulnerabilidades críticas remediadas o solucionadas, Esta actividad tiene una meta del 100% y se lleva un avance del 41.66% a corte mayo se han realizado (13) escaneos de vulnerabilidades.  
 soporte: 3-3 GTIFSG Gestión de Vulnerabilidades 30-04-2025, 3-3 GTIFSG Gestión de Vulnerabilidades 30-05-2025
6-3 BIA actualizado y publicado en el módulo SIGI): Se adelantan las respectivas mesas de trabajo con la finalidad de realizar el levantamiento de servicios que se presta en cada una.</t>
  </si>
  <si>
    <t>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t>
  </si>
  <si>
    <t xml:space="preserve">Las evidencias reportadas permiten confirmar el avance reportado </t>
  </si>
  <si>
    <t>El primer conversatorio será realizado en el mes de junio, en el cual se abordarán las conclusiones y posibles lineamientos para fortalecer la representación judicial en la era digital.</t>
  </si>
  <si>
    <t xml:space="preserve">Se aprueba seguimiento cualitativo </t>
  </si>
  <si>
    <t>Se adjuntan las propuestas pedagógicas realizadas por la oficina de Formación de OSCAE respecto a los cursos de Fintech y Genero. Adicionalmente se remite correo remitido por Formación.</t>
  </si>
  <si>
    <t>Se validan las dos propuestas pedagógicas: Fintech y Género</t>
  </si>
  <si>
    <t>Se remite informe de realización de charlas enmarcadas en el producto "Me informo y cuido mi dinero" realizadas en las ciudades de Quibdó y Popayán.
Dentro del informe están incluidas las fotografías de las actividades realizadas.
El porcentaje de avance se estableció de la siguiente manera:
       1 capacitación * 100%
X=  ----------------------------
            8 capacitaciones 
1 capacitación (Medellín) = 12.5%
2 capacitaciones (Quibdó) = 25%
3 capacitaciones (Popayán) = 37.5%
4 capacitaciones (Risaralda) = 50%
5 capacitaciones (Montería) = 62.5%
6 capacitaciones (Nariño) = 75%
7 capacitaciones (Caquetá) = 87.5%
8 capacitaciones (Amazonas) = 100%
A la fecha se han realizado tres capacitaciones relacionadas a la estrategia "Me informo y cuido mi dinero" en ese orden de ideas se tiene un porcentaje de avance frente a esta actividad del 37,5%</t>
  </si>
  <si>
    <t>Se avalan las evidencias presentadas por el área.</t>
  </si>
  <si>
    <t>Se remite actas de capacitaciones realizadas en las ciudades de Pereira, Leticia, Bucaramanga, Popayán, Cali y Pasto, realizadas en las casas del consumidor de estas ciudades. Adicionalmente, se adjuntan fotografías y listados de asistencia.
Así se calculo los porcentajes de cada una de las capacitaciones:
       1 capacitación * 100%
X=  ----------------------------
            8 capacitaciones 
1 capacitación (Medellín) = 12.5% - ya fue reportada
2 capacitaciones (Pereira) = 25%
3 capacitaciones (Leticia) = 37.5%
4 capacitaciones (Bucaramanga) = 50%
5 capacitaciones (Popayán) = 62.5%
6 capacitaciones (Cali) = 75%
7 capacitaciones (Pasto) = 87.5%
8 capacitaciones (ciudad faltante) = 100%</t>
  </si>
  <si>
    <t>Se valida avance registrado.</t>
  </si>
  <si>
    <t xml:space="preserve">Con corte del 31 de mayo de 2025, se han realizado 4 jornadas de capacitación, de las 30 establecidas. Esta jornadas se han dictado en la modalidad videoconferencia en las ciudades de Bogotá (2) y presencialmente en el corregimiento de Cupica, municipio de Bahía Solano, Chocó. (1) y en el municipio de San Andrés de Tumaco, Nariño (1) . Con la participación de 108 asistentes. </t>
  </si>
  <si>
    <t>Se avala el avance dado a la presente a la presente actividad se llevan 4 capacitaciones de las 30 establecidas. Actividad en ejecución.</t>
  </si>
  <si>
    <t xml:space="preserve">Con corte del 31 de mayo de 2025, se han realizado 4 jornadas de capacitación, de las 30 establecidas. Esta jornadas se han dictado en la modalidad videoconferencia en las ciudades de Bogotá (2) y presencialmente en el corregimiento de Cupica, municipio de Bahía Solano, Chocó. (1) y en el municipio de San Andrés de Tumaco, Nariño (1) . Con la participación de 108 asistentes.  </t>
  </si>
  <si>
    <t>Se avala el avance cualitativo y cuantitativo dado a la presente actividad. Se han ejecutado 4 de las 30 capacitaciones programadas.</t>
  </si>
  <si>
    <t xml:space="preserve">Con corte al 31 de mayo de 2025, se llevan acumuladas 108 Jornadas de Formación de las 290 establecidas. Se adjunta el reporte mensual con los resultados de las Jornadas de Formación del mes de mayo. </t>
  </si>
  <si>
    <t>Se avala el avance cualitativo y cuantitativo dado al presente producto el cual se encuentra en ejecución.</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</si>
  <si>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</si>
  <si>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</si>
  <si>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</si>
  <si>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</si>
  <si>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 xml:space="preserve">De acuerdo con lo establecido en el Programa Anual de Estrategias de Divulgación (PAED), se programaron 25 capacitaciones dirigidas a 18 departamentos de Colombia. Desde el 1 de enero a 30 de mayo de 2025, se desarrollaron 6 capacitaciones, que cubrieron 4 departamentos. Por lo anterior, el PAED presenta un avance del 23%, con un cubrimiento del 22 % en los departamentos del país (4 departamentos de 18 en total). Sin embargo, se adicionó una capacitación al PAED, para un total de 26 capacitaciones y un avance de 6 de ellas. </t>
  </si>
  <si>
    <t>Se validan las 6 capacitaciones realizadas frente al plan de trabajo aportado por el área.</t>
  </si>
  <si>
    <t>Se validan las 6 capacitaciones realizadas frente al plan de trabajo.</t>
  </si>
  <si>
    <t>El 26 de mayo de 2025 se remitieron a la Oficina Asesora Jurídica remitir las Guías de Integraciones Empresariales y la Guía sobre la prohibición general en compras públicas, en el marco del producto establecido en el Plan de Acción. Presenta un avance del 50%, debido a que se remitieron 2 guías de las 4 establecidas.</t>
  </si>
  <si>
    <t>Se valida el cumplimiento de la actividad</t>
  </si>
  <si>
    <t>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entregará un primer avance consolidado con información de los estudios el 30 de mayo de 2025.
Los estudios definidos en el Plan Estratégico Sectorial son:
1.	Estudio sobre el mercado de medicamentos oftalmológicos.
2.	Estudio sobre el mercado de vehículos eléctricos en Colombia (2022–2024)</t>
  </si>
  <si>
    <t>Se valida evidencia presentada correspondiente a la segunda acta del producto</t>
  </si>
  <si>
    <t xml:space="preserve">Se realizó la entrega del primer borrador de la Matrices guía para identificar riesgos el 30 de abril de 2025, por parte de la contratista Jenith Linares a las funcionarias Juliana Feria y Laura Salazar para una revisión inicial. </t>
  </si>
  <si>
    <t>Se valida avance cualitativo.</t>
  </si>
  <si>
    <t>El 30 de mayo de 2025 se remitieron las matrices con la descripción de las actividades de los procedimientos de la Delegatura, elaboradas por la profesional Laura Salazar, a la Delegada para la Protección de la Competencia.</t>
  </si>
  <si>
    <t>Se avala evidencia presentada por el área.</t>
  </si>
  <si>
    <t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t>
  </si>
  <si>
    <t xml:space="preserve">Durante el mes de mayo se avanzó en la investigación y definición de lineamientos sobre el tratamiento de datos personales en los procesos de transferencia tecnológica. Lo anterior, con el fin de establecer con precisión los lineamientos sobre los que se realizará la sensibilización. </t>
  </si>
  <si>
    <t>Se avala evidencia</t>
  </si>
  <si>
    <t>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t>
  </si>
  <si>
    <t xml:space="preserve">Se valida el seguimiento realizado por el área. </t>
  </si>
  <si>
    <t>Se remitió el concepto gráfico y racional de la campaña y sus diferentes ejes temáticos a la Delegatura para la Protección de Datos Personales.</t>
  </si>
  <si>
    <t>Se valida el cumplimiento de la actividad. Se restan 5 puntos en eficiencia, ya que la evidencia no se cumplió en la fecha esperada (que era el 5 de mayo).</t>
  </si>
  <si>
    <t>Se revisó y aprobó correo electrónico por medio del cual se revisa y aprueba la propuesta recibida con el fin de seguir el proceso de realización de la campaña acordada.</t>
  </si>
  <si>
    <t>Se valida en cumplimiento de la actividad. Se castigan 5 puntos en eficiencia, teniendo en cuenta que el entregable de la actividad se reportó después de la fecha de cumplimiento.</t>
  </si>
  <si>
    <t>Las bases de datos están en proceso de constitución y de limpieza. En cuanto al estudio en conjunto con la Delegatura para la Protección del Consumidor nos encontramos recopilando la información haciendo un seguimiento bisemanal a plataformas de e-commerce. Por su parte, con el estudio en conjunto con la Delegatura para la Protección de la Competencia aún la Superintendencia se encuentra hablando con los representantes de los países miembros de la CAN para establecer un tema de investigación, por lo que no se ha iniciado el proceso de construcción de bases de datos</t>
  </si>
  <si>
    <t xml:space="preserve">Se aprueba el seguimiento cualitativo </t>
  </si>
  <si>
    <t>Se elabora el boletín de mayo, que corresponde al número 4 de 11 (4/11) para un total de 36,36%.</t>
  </si>
  <si>
    <t>Se divulga el BNE de mayo, correspondiente al número 4 de 11 (4/11) para un 36,36%.</t>
  </si>
  <si>
    <t>En el mes de mayo de 2025 se generó lo siguiente: 2.960 publicaciones teniendo en cuenta la directriz de manejo de imagen de la Presidencia de la República, a través de los siguientes medios: (5) comunicados de prensa; (14) noticias. Publicaciones en redes sociales: X: 2.561; LinkedIN: (34); Facebook: (173); Instagram: (161); TikTok: (12)</t>
  </si>
  <si>
    <t>Se avala el cumplimiento de la presente actividad la cual es a demanda se generaron 2.960 publicaciones de acuerdo al manejo de imagen de la presidencia de la Republica.</t>
  </si>
  <si>
    <t xml:space="preserve">Se avala el cumplimiento de la presente actividad, se descuentan 10 punto por cuanto la evidencia se allego en el mes de mayo. </t>
  </si>
  <si>
    <t>Se realizó el documento de propuesta para Identificar las necesidades de sistematización de los procesos de planeación, ejecución y seguimiento a los procesos digitales internos y externos</t>
  </si>
  <si>
    <t xml:space="preserve">Se avala el cumplimiento de la presente actividad. Se descuentan 10 puntos en eficiencia por cuanto la actividad debió cumplirse en el ms de marzo y se cumplió en mayo. </t>
  </si>
  <si>
    <t>Se preparó el proyecto de resolución, el cual constituye el resultado del proceso de consulta interna y externa llevado a cabo en desarrollo del ejercicio de depuración normativa.</t>
  </si>
  <si>
    <t>Se avala el avance cualitativo y cuantitativo dado a la presente actividad se han ejecutado 3 de las 16 actividades propuestas en el plan de trabajo estrategia de relacionamiento con la ciudadanía SIC 2025.</t>
  </si>
  <si>
    <t>Se avala el avance dado al presente producto el cual se encuentra en ejecución.</t>
  </si>
  <si>
    <t>Al corte, la estrategia presenta un avance de cumplimiento del 40%, en el mes de mayo se avanzó en la ejecución de las actividades No. 12 (Realizar seguimiento a la Estrategia de Participación Ciudadana SIC 2025) y 13 (Reportar mensualmente el indicador sectorial de "Estrategia de Participación Ciudadana Sectorial implementada) con un resultado del 33% y 42% de avance respectivamente.
Con respecto a la actividad No. 4 sobre la solicitud de asesoría al Sistema Nacional de Rendición de Cuentas (SNRdC) no se ha tenido respuesta a la petición radicada en el es de mayo.
Se publicará en el menú de transparencia la V02 de la Estrategia de acuerdo a los cambios registrados en el documento.</t>
  </si>
  <si>
    <t>Se avala el avance dado a la presente actividad, la cual se encuentra en ejecución.</t>
  </si>
  <si>
    <t>Se realizaron capacitaciones externas de acompañamiento a los operadores comunitarios respecto del Régimen diferencial de protección de usuarios  en los municipios de Lunguezaque Cundinamarca, Santuario y Pereira Quindío y Samaniego Nariño.</t>
  </si>
  <si>
    <t>Se validan las cuatro (4) capacitaciones realizadas en el presente corte, las cuales, sumadas a la previamente reportada, totalizan cinco (5) capacitaciones ejecutadas sobre un total de diez (10) programadas. Esto representa un avance del 50 % en la ejecución respecto a lo reportado.
Se recomienda anexar en todas las capacitaciones la lista de asistencia para complementar el análisis.</t>
  </si>
  <si>
    <t xml:space="preserve">Se establece que durante el periodo de enero a mayo de 2025, se han proyectado y enviado para suscripción de la superintendente de industria y comercio 754 solicitudes de patente de invención y modelos de utilidad de solicitudes con fecha de presentación entre los años 2022 y anteriores, para un avance del 47,66%. Para el periodo de mayo se proyectaron y enviaron para suscripción de la superintendente de industria y comercio 87 solicitudes.
Debido a que los tableros de plan de acción 2025 no han sido entregados por parte de la OTI el valor reportado se obtuvo a partir de la información recuperada de Tableau.
</t>
  </si>
  <si>
    <t>Se valida registro del producto</t>
  </si>
  <si>
    <t xml:space="preserve">Se han realizado 845 estudios por articulo 45 de solicitudes de patente de invención y modelos de utilidad de solicitudes con fecha de presentación entre los años 2022 y anteriores, para un avance del 31,28% de enero a mayo. Durante el periodo de mayo de 2025 se realizaron 218 estudios por artículo 45.
Debido a que los tableros de plan de acción 2025 no han sido entregados por parte de la OTI el valor reportado se obtuvo a partir de la información recuperada de Tableau.
</t>
  </si>
  <si>
    <t>Se establece que durante el periodo de enero a mayo de 2025, se han proyectado y enviado para suscripción de la superintendente de industria y comercio 754 solicitudes de patente de invención y modelos de utilidad de solicitudes con fecha de presentación entre los años 2022 y anteriores, para un avance del 47,66%. Para el periodo de mayo se proyectaron y enviaron para suscripción de la superintendente de industria y comercio 87 solicitudes.
Debido a que los tableros de plan de acción 2025 no han sido entregados por parte de la OTI el valor reportado se obtuvo a partir de la información recuperada de Tableau.</t>
  </si>
  <si>
    <t>Se valida registro de la actividad.</t>
  </si>
  <si>
    <t xml:space="preserve">Durante el mes de mayo de 2025 aún no se ha actualizado ningún formato predeterminado debido a que se está haciendo la respectiva revisión para identificar los aspectos que deberán ser actualizados en cada uno de los formatos. </t>
  </si>
  <si>
    <t>Durante el periodo de enero a mayo de 2025 se han revisado 24 de 48 formatos predeterminados empleados en la etapa de forma y de fondo de las patentes de invención y de modelo de utilidad, para un avance del 50%. Durante el mes de mayo se revisaron 10 formatos los cuales son: NC 521, NC 522, NC 523, NC 524, NC 525, NC 526, NC 1, NC 2, NC 136 y NC 503.</t>
  </si>
  <si>
    <t>Se valida avance registrado por el área</t>
  </si>
  <si>
    <t>Durante el mes de MAYO se realizaron las siguientes actividades: Documentar conceptos, metodologías y buenas prácticas de otras organizaciones relacionadas con la construcción de marca empleador y realizar intervenciones directas a los altos y medios mandos de la entidad, especialmente, a aquellos involucrados directamente en la correcta gestión del modelo efr</t>
  </si>
  <si>
    <t xml:space="preserve">Se avala el avance dado a la presente actividad se han ejecutado 7 de las 15 actividades del plan de trabajo propuesto para el mes de mayo se realizaron : RECOPILACIÓN INFORMACIÓN Y REFERENCIAS CONSTRUCCIÓN MARCA EMPLEADORA SIC 2025,  DIVULGACIÓN LÍDERES efr conoSICmiento 1CT 2025 y  IMPLEMENTACIÓN ESTRATEGIA DIVULGACIÓN LÍDERES efr.
</t>
  </si>
  <si>
    <t xml:space="preserve">Durante los meses de abril y mayo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días de la secretarias, día de la madre, día de la familia,  bienvenida bebe, turnos de semana santa, Higiene mental, emprender con propósito, Café del conocimiento, Escuela de liderazgo, La SIC te acompaña, Ejercicio es salud, Gimnasia cerebral, bienestar a la carta, Reconocimiento pensionados, Fondo Nacional del Ahorro, SIC con sentido TIC, Reconocimiento a la Antigüedad Laboral, Reconocimiento a los servidores públicos según su profesión.
</t>
  </si>
  <si>
    <t xml:space="preserve">Se ajusta el avance dado a la presente actividad se han ejecutado 117 actividades de las 327 programadas </t>
  </si>
  <si>
    <t>Durante el mes de mayo se realizaron los eventos de capacitaciones de acuerdo al plan de SST: Primeros auxilios básicos, Investigación de accidente de trabajo, Movimiento Inteligente y Técnicas de estiramiento, Normatividad Ley 1010 de 2006 y Ley 2365 de 2024 y Trabajo en equipo.</t>
  </si>
  <si>
    <t xml:space="preserve">Se avala el avance dado al mes de mayo se han efectuado 6 de las 66 capacitaciones programadas se evidencian lista de asistencia para capacitación primeros auxilios, accidentes de trabajo técnicas de estiramiento, normativa Ley 1010 y ley 2365 y trabajo en equipo. </t>
  </si>
  <si>
    <t xml:space="preserve">Durante el mes de mayo se realizaron las siguientes actividades de SST: Actas mensuales reunión copasst, Política del SIGI 2025, Objetivos 2025 del sistema de gestión seguridad y salud en el trabajo,  Registro y análisis del indicador (En la hoja de Excel se encuentran los 6) </t>
  </si>
  <si>
    <t xml:space="preserve">Se avala el avance dado a la presente actividad se han ejecutado 43 actividades de las 118 programadas de Seguridad y salud en el trabajo : Acta comité Copasst, política sigi, registro y análisis del indicador y objetivos 2025 sistema  de gestión y sst </t>
  </si>
  <si>
    <t>Se generó tablero de control de ingresos con corte al mes de abril de 2025 y se efectuó el correspondiente envío de la información a las Delegaturas y a la Secretaría General, Por tanto se reporta un avance del 16% correspondiente a un (1) monitoreo efectuado de los seis (6) programados</t>
  </si>
  <si>
    <t>Se avala el avance dado a la presente actividad se ha ejecutado 1 de los 6 monitoreos programados.</t>
  </si>
  <si>
    <t xml:space="preserve">Se avala el avance cualitativo dado a la presente actividad </t>
  </si>
  <si>
    <t>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t>
  </si>
  <si>
    <t xml:space="preserve">Se avala el cumplimiento de la presente actividad mediante documento que da cuenta del análisis de la cartea con los procesos de cobro coactivo de la SIC </t>
  </si>
  <si>
    <t xml:space="preserve">Producto Eliminado </t>
  </si>
  <si>
    <t>Actividad propia Eliminada</t>
  </si>
  <si>
    <t>Actividad sin participaci�n Eliminada</t>
  </si>
  <si>
    <t>SEGUIMIENTO PLAN DE ACCIÓN 2025 desde 01-01-2025 Al 30-05-2025</t>
  </si>
  <si>
    <t>Reponderador  =+(W24*100)</t>
  </si>
  <si>
    <t>Registro 01-01-2025 a 13-06-2025</t>
  </si>
  <si>
    <t>PERIODO EVALUADO del 01-01-2025 al 30-05-2025</t>
  </si>
  <si>
    <t>Resultado entre 0,0% y 79,99%</t>
  </si>
  <si>
    <t>Resultado entre 80,0% y 89,99%</t>
  </si>
  <si>
    <t>Resultado entre 90,0% y 100,0%</t>
  </si>
  <si>
    <t>Se anexa memorando de solicitud de concepto de abogacía de la competencia, con radicado 25-120355, junto con (i) proyecto de acto administrativo; (ir) cuestionario de incidencia sobre la libre competencia; (iii) análisis de impacto normativo ex ante completo y (iv) matriz de comentarios de la consulta pública y análisis de impacto normativo del anteproyecto.</t>
  </si>
  <si>
    <t xml:space="preserve">De manera general se destaca: 
Diseño la capa de interoperabilidad interna
Análisis escenarios iniciales presentados en vigencias anteriores para el gobierno técnico de interoperabilidad
sesión de acompañamiento con el MINTIC y se establecido acciones para ejecutar monitoreo de consumo de servicios de la plataforma
</t>
  </si>
  <si>
    <t>El martes 27 de mayo de 2025 se adelantó la segunda reunión de discusión  en el marco del articulado de la modificación a la Decisión 608 de la CAN. Esta corresponde a la segunda de seis reuniones programadas, lo que representa un avance del 33 % en el desarrollo de la actividad.</t>
  </si>
  <si>
    <t>De las16 actividades propuestas en la Estrategia de relacionamiento con la ciudadanía SIC 2025 se han ejecutado en su totalidad 3 actividades las cuales  son el diseño y la divulgación de la estrategia que se encuentra publicada en el menú de Servicios a la ciudadanía desde febrero del 2025 y la propuesta de intervención de canales/servicios con enfoque diferencial. Se encuentran en ejecución actividades como el desarrollo del primer laboratorio de simplicidad relacionado con el home de SICFacilita sobre la metodología expedida por el DAFP. Así mismo, en el marco de la traducción de la Carta de trato digno en lenguaje inclusivo, como primer aspecto se actualizó el documento con criterios de lenguaje claro y comprensible. Las demás actividades se encuentran en tiempos de ejecución.</t>
  </si>
  <si>
    <t>En el mes de mayo de 2025 se realizaron (6) actividades con consulta ciudadana y/o alcance participativo para los ciudadanos y grupos de valor:
(1) Plan de Participación Ciudadana SIC 2025 para consulta ciudadana en el menú participa.
(2) Proyectos Normativos:  1)  “Lineamientos sobre el tratamiento de datos personales en el ecosistema fintech y los modelos de negocio, aplicaciones y procesos que utilizan medios tecnológicos para la prestación de servicios financieros" y (1) “Por la cual se adiciona a la Circular Única de la Superintendencia de Industria y Comercio lo relativo a la observancia de la marca país” 
(1) Evento de diálogo: Mujeres que Transforman: Ciencia, Innovación y Propiedad Industrial
(1) La SIC en el Territorio Cali Mayo 8 y 9 de 2025
(1) La SIC en el Territorio Medellín Mayo 14 y 15 de 2025</t>
  </si>
  <si>
    <t>Se han realizado mesas de trabajo con la Delegatura de Protección al Consumidor y Secretaría General. A la fecha hemos recibido insumos de todas las áreas, quienes dieron respuesta al cuestionario radicado por la OAJ y el Grupo de Estudios Económicos sobre nuevas fuentes de ingreso. Adicionalmente, la OAJ con OSCAE se encuentra estudiando la viabilidad jurídica y económica de ofrecer educación no formal o diplomados como una nueva fuente de ingreso.</t>
  </si>
  <si>
    <t>Se efectuaron mesas de trabajo conjuntas con el Grupo de Trabajo de Cobro Coactivo y la Dirección Financiera para establecer la metodología de análisis a implementar, posteriormente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t>
  </si>
  <si>
    <t>ficha</t>
  </si>
  <si>
    <t>repo</t>
  </si>
  <si>
    <t>avance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</si>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</sst>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dd/mm/yyyy"/>
    <numFmt numFmtId="165" formatCode="0.0"/>
    <numFmt numFmtId="166" formatCode="_-* #,##0_-;\-* #,##0_-;_-* &quot;-&quot;??_-;_-@_-"/>
    <numFmt numFmtId="167" formatCode="\ * #,##0\ ;\-* #,##0\ ;\ * &quot;- &quot;;\ @\ "/>
  </numFmts>
  <fonts count="64"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6"/>
      <color indexed="48"/>
      <name val="Calibri"/>
      <family val="2"/>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8"/>
      <color rgb="FFA40000"/>
      <name val="Calibri"/>
      <family val="2"/>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sz val="11"/>
      <color theme="1"/>
      <name val="Calibri"/>
      <family val="2"/>
      <scheme val="minor"/>
    </font>
    <font>
      <sz val="11"/>
      <color theme="0"/>
      <name val="Calibri"/>
      <family val="2"/>
      <scheme val="minor"/>
    </font>
    <font>
      <b/>
      <sz val="14"/>
      <color theme="1"/>
      <name val="Calibri"/>
      <family val="2"/>
      <scheme val="minor"/>
    </font>
    <font>
      <b/>
      <sz val="12"/>
      <name val="Calibri"/>
      <family val="2"/>
    </font>
    <font>
      <b/>
      <sz val="14"/>
      <color theme="0"/>
      <name val="Calibri"/>
      <family val="2"/>
    </font>
    <font>
      <sz val="10"/>
      <name val="Arial"/>
      <family val="2"/>
      <charset val="1"/>
    </font>
    <font>
      <b/>
      <sz val="9"/>
      <color rgb="FF000000"/>
      <name val="Calibri"/>
      <family val="2"/>
      <charset val="1"/>
    </font>
    <font>
      <b/>
      <sz val="11"/>
      <color rgb="FF000000"/>
      <name val="Calibri"/>
      <family val="2"/>
      <charset val="1"/>
    </font>
    <font>
      <sz val="12"/>
      <color rgb="FF000000"/>
      <name val="Calibri"/>
      <family val="2"/>
      <charset val="1"/>
    </font>
    <font>
      <b/>
      <sz val="12"/>
      <color rgb="FF000000"/>
      <name val="Calibri"/>
      <family val="2"/>
      <charset val="1"/>
    </font>
    <font>
      <b/>
      <sz val="20"/>
      <color rgb="FF000000"/>
      <name val="Calibri"/>
      <family val="2"/>
      <charset val="1"/>
    </font>
    <font>
      <b/>
      <sz val="12"/>
      <color rgb="FF002060"/>
      <name val="Calibri"/>
      <family val="2"/>
      <charset val="1"/>
    </font>
    <font>
      <b/>
      <sz val="12"/>
      <color rgb="FF18E609"/>
      <name val="Calibri"/>
      <family val="2"/>
    </font>
    <font>
      <b/>
      <sz val="12"/>
      <color rgb="FFFFFF00"/>
      <name val="Calibri"/>
      <family val="2"/>
      <charset val="1"/>
    </font>
    <font>
      <sz val="11"/>
      <color rgb="FFFFFF00"/>
      <name val="Calibri"/>
      <family val="2"/>
      <charset val="1"/>
    </font>
    <font>
      <b/>
      <sz val="12"/>
      <color rgb="FFEBF700"/>
      <name val="Calibri"/>
      <family val="2"/>
    </font>
    <font>
      <b/>
      <sz val="16"/>
      <color rgb="FFFF0000"/>
      <name val="Calibri"/>
      <family val="2"/>
      <charset val="1"/>
    </font>
    <font>
      <sz val="16"/>
      <color rgb="FFFF0000"/>
      <name val="Calibri"/>
      <family val="2"/>
      <charset val="1"/>
    </font>
    <font>
      <sz val="11"/>
      <color rgb="FF1F4E79"/>
      <name val="Calibri"/>
      <family val="2"/>
      <charset val="1"/>
    </font>
    <font>
      <b/>
      <sz val="12"/>
      <color rgb="FFFF0808"/>
      <name val="Calibri"/>
      <family val="2"/>
    </font>
    <font>
      <b/>
      <sz val="12"/>
      <name val="Calibri"/>
      <family val="2"/>
      <charset val="1"/>
    </font>
    <font>
      <b/>
      <sz val="14"/>
      <name val="Calibri"/>
      <family val="2"/>
      <charset val="1"/>
    </font>
    <font>
      <b/>
      <sz val="10"/>
      <name val="Arial"/>
      <family val="2"/>
    </font>
  </fonts>
  <fills count="46">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7" tint="0.39997558519241921"/>
        <bgColor indexed="64"/>
      </patternFill>
    </fill>
    <fill>
      <patternFill patternType="solid">
        <fgColor theme="9" tint="0.59999389629810485"/>
        <bgColor indexed="64"/>
      </patternFill>
    </fill>
    <fill>
      <patternFill patternType="solid">
        <fgColor indexed="57"/>
      </patternFill>
    </fill>
    <fill>
      <patternFill patternType="solid">
        <fgColor theme="3" tint="0.79998168889431442"/>
        <bgColor indexed="64"/>
      </patternFill>
    </fill>
    <fill>
      <patternFill patternType="solid">
        <fgColor rgb="FF18E609"/>
      </patternFill>
    </fill>
    <fill>
      <patternFill patternType="solid">
        <fgColor rgb="FFFF0808"/>
      </patternFill>
    </fill>
    <fill>
      <patternFill patternType="solid">
        <fgColor rgb="FFD9D9D9"/>
        <bgColor rgb="FFDAE3F3"/>
      </patternFill>
    </fill>
    <fill>
      <patternFill patternType="solid">
        <fgColor rgb="FFC5E0B4"/>
        <bgColor rgb="FFD9D9D9"/>
      </patternFill>
    </fill>
    <fill>
      <patternFill patternType="solid">
        <fgColor rgb="FFE1F59F"/>
        <bgColor rgb="FFFFFF99"/>
      </patternFill>
    </fill>
    <fill>
      <patternFill patternType="solid">
        <fgColor rgb="FFDAE3F3"/>
        <bgColor rgb="FFD9D9D9"/>
      </patternFill>
    </fill>
    <fill>
      <patternFill patternType="solid">
        <fgColor rgb="FFFFE699"/>
        <bgColor rgb="FFFFFF99"/>
      </patternFill>
    </fill>
    <fill>
      <patternFill patternType="solid">
        <fgColor rgb="FFBFBFBF"/>
        <bgColor rgb="FFA9D18E"/>
      </patternFill>
    </fill>
    <fill>
      <patternFill patternType="solid">
        <fgColor rgb="FF8FAADC"/>
        <bgColor rgb="FFA6A6A6"/>
      </patternFill>
    </fill>
    <fill>
      <patternFill patternType="solid">
        <fgColor rgb="FFA9D18E"/>
        <bgColor rgb="FFC5E0B4"/>
      </patternFill>
    </fill>
    <fill>
      <patternFill patternType="solid">
        <fgColor rgb="FFA6A6A6"/>
        <bgColor rgb="FF8FAADC"/>
      </patternFill>
    </fill>
    <fill>
      <patternFill patternType="solid">
        <fgColor rgb="FFBFBFBF"/>
      </patternFill>
    </fill>
    <fill>
      <patternFill patternType="solid">
        <fgColor rgb="FFFFD966"/>
        <bgColor rgb="FFFFE699"/>
      </patternFill>
    </fill>
    <fill>
      <patternFill patternType="solid">
        <fgColor rgb="FFFFD966"/>
      </patternFill>
    </fill>
    <fill>
      <patternFill patternType="solid">
        <fgColor indexed="23"/>
      </patternFill>
    </fill>
    <fill>
      <patternFill patternType="solid">
        <fgColor rgb="FFC00000"/>
        <bgColor indexed="64"/>
      </patternFill>
    </fill>
    <fill>
      <patternFill patternType="solid">
        <fgColor theme="2" tint="-0.249977111117893"/>
        <bgColor indexed="64"/>
      </patternFill>
    </fill>
  </fills>
  <borders count="146">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right style="thin">
        <color indexed="64"/>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diagonal/>
    </border>
    <border>
      <left/>
      <right style="hair">
        <color auto="1"/>
      </right>
      <top style="medium">
        <color indexed="64"/>
      </top>
      <bottom/>
      <diagonal/>
    </border>
    <border>
      <left style="hair">
        <color auto="1"/>
      </left>
      <right/>
      <top/>
      <bottom style="hair">
        <color auto="1"/>
      </bottom>
      <diagonal/>
    </border>
    <border>
      <left style="hair">
        <color auto="1"/>
      </left>
      <right/>
      <top style="medium">
        <color indexed="64"/>
      </top>
      <bottom style="hair">
        <color auto="1"/>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medium">
        <color indexed="64"/>
      </left>
      <right style="hair">
        <color auto="1"/>
      </right>
      <top/>
      <bottom style="medium">
        <color indexed="64"/>
      </bottom>
      <diagonal/>
    </border>
    <border>
      <left style="hair">
        <color auto="1"/>
      </left>
      <right style="medium">
        <color indexed="64"/>
      </right>
      <top/>
      <bottom style="medium">
        <color indexed="64"/>
      </bottom>
      <diagonal/>
    </border>
    <border>
      <left style="medium">
        <color indexed="64"/>
      </left>
      <right style="hair">
        <color auto="1"/>
      </right>
      <top/>
      <bottom/>
      <diagonal/>
    </border>
    <border>
      <left style="hair">
        <color auto="1"/>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auto="1"/>
      </right>
      <top/>
      <bottom/>
      <diagonal/>
    </border>
    <border>
      <left/>
      <right style="medium">
        <color auto="1"/>
      </right>
      <top style="medium">
        <color auto="1"/>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thin">
        <color auto="1"/>
      </right>
      <top/>
      <bottom/>
      <diagonal/>
    </border>
    <border>
      <left style="thin">
        <color auto="1"/>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rgb="FF336600"/>
      </right>
      <top style="medium">
        <color rgb="FF336600"/>
      </top>
      <bottom/>
      <diagonal/>
    </border>
    <border>
      <left style="thin">
        <color indexed="64"/>
      </left>
      <right/>
      <top style="thin">
        <color indexed="64"/>
      </top>
      <bottom style="medium">
        <color indexed="64"/>
      </bottom>
      <diagonal/>
    </border>
  </borders>
  <cellStyleXfs count="10">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xf numFmtId="43" fontId="41" fillId="0" borderId="0" applyFont="0" applyFill="0" applyBorder="0" applyAlignment="0" applyProtection="0"/>
    <xf numFmtId="9" fontId="41" fillId="0" borderId="0" applyFont="0" applyFill="0" applyBorder="0" applyAlignment="0" applyProtection="0"/>
    <xf numFmtId="0" fontId="46" fillId="0" borderId="0"/>
    <xf numFmtId="167" fontId="46" fillId="0" borderId="0" applyBorder="0" applyProtection="0"/>
  </cellStyleXfs>
  <cellXfs count="569">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14" fontId="8" fillId="3" borderId="48" xfId="1" applyNumberFormat="1" applyFont="1" applyFill="1" applyBorder="1" applyAlignment="1" applyProtection="1">
      <alignment horizontal="center" vertical="center" wrapText="1"/>
      <protection locked="0"/>
    </xf>
    <xf numFmtId="49" fontId="8" fillId="3" borderId="49"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5" fillId="3" borderId="57" xfId="0" applyFont="1" applyFill="1" applyBorder="1" applyAlignment="1">
      <alignment horizontal="center" vertical="center" wrapText="1"/>
    </xf>
    <xf numFmtId="0" fontId="21" fillId="0" borderId="0" xfId="2"/>
    <xf numFmtId="0" fontId="24" fillId="15" borderId="61" xfId="0" applyFont="1" applyFill="1" applyBorder="1" applyAlignment="1">
      <alignment horizontal="center" vertical="center" wrapText="1"/>
    </xf>
    <xf numFmtId="0" fontId="25" fillId="0" borderId="0" xfId="0" applyFont="1" applyAlignment="1">
      <alignment wrapText="1"/>
    </xf>
    <xf numFmtId="0" fontId="25" fillId="0" borderId="0" xfId="0" applyFont="1"/>
    <xf numFmtId="0" fontId="25" fillId="14" borderId="0" xfId="0" applyFont="1" applyFill="1"/>
    <xf numFmtId="0" fontId="21" fillId="0" borderId="0" xfId="2" applyAlignment="1">
      <alignment vertical="top" wrapText="1"/>
    </xf>
    <xf numFmtId="0" fontId="0" fillId="0" borderId="0" xfId="0" applyAlignment="1">
      <alignment vertical="top"/>
    </xf>
    <xf numFmtId="49" fontId="26" fillId="0" borderId="7" xfId="1" applyNumberFormat="1" applyFont="1" applyFill="1" applyBorder="1" applyAlignment="1" applyProtection="1">
      <alignment vertical="center" wrapText="1"/>
      <protection locked="0"/>
    </xf>
    <xf numFmtId="0" fontId="0" fillId="0" borderId="9" xfId="0" applyBorder="1" applyAlignment="1">
      <alignment vertical="center"/>
    </xf>
    <xf numFmtId="0" fontId="5" fillId="3" borderId="62" xfId="0" applyFont="1" applyFill="1" applyBorder="1" applyAlignment="1">
      <alignment horizontal="center" vertical="center" wrapText="1"/>
    </xf>
    <xf numFmtId="0" fontId="23" fillId="13" borderId="0" xfId="0" applyFont="1" applyFill="1" applyAlignment="1">
      <alignment horizontal="center"/>
    </xf>
    <xf numFmtId="49" fontId="26"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3" xfId="1" applyNumberFormat="1" applyFont="1" applyFill="1" applyBorder="1" applyAlignment="1" applyProtection="1">
      <alignment horizontal="center" vertical="center" wrapText="1"/>
      <protection locked="0"/>
    </xf>
    <xf numFmtId="0" fontId="27"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0" fillId="0" borderId="63" xfId="0" applyBorder="1" applyAlignment="1">
      <alignment horizontal="center" vertical="center"/>
    </xf>
    <xf numFmtId="0" fontId="0" fillId="0" borderId="64" xfId="0" applyBorder="1" applyAlignment="1">
      <alignment horizontal="center" vertical="center"/>
    </xf>
    <xf numFmtId="14" fontId="8" fillId="3" borderId="65" xfId="1" applyNumberFormat="1" applyFont="1" applyFill="1" applyBorder="1" applyAlignment="1" applyProtection="1">
      <alignment horizontal="center" vertical="center" wrapText="1"/>
      <protection locked="0"/>
    </xf>
    <xf numFmtId="14" fontId="5" fillId="3" borderId="62"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8" fillId="0" borderId="0" xfId="0" applyFont="1"/>
    <xf numFmtId="0" fontId="0" fillId="0" borderId="0" xfId="0" applyAlignment="1">
      <alignment vertical="top" wrapText="1"/>
    </xf>
    <xf numFmtId="0" fontId="29" fillId="0" borderId="0" xfId="2" applyFont="1" applyAlignment="1">
      <alignment vertical="top" wrapText="1"/>
    </xf>
    <xf numFmtId="0" fontId="31" fillId="0" borderId="0" xfId="0" applyFont="1" applyAlignment="1">
      <alignment vertical="top" wrapText="1"/>
    </xf>
    <xf numFmtId="0" fontId="30" fillId="0" borderId="0" xfId="0" applyFont="1" applyAlignment="1">
      <alignment vertical="top" wrapText="1"/>
    </xf>
    <xf numFmtId="0" fontId="30" fillId="0" borderId="0" xfId="0" applyFont="1" applyAlignment="1">
      <alignment vertical="top"/>
    </xf>
    <xf numFmtId="0" fontId="0" fillId="0" borderId="70" xfId="0" applyBorder="1" applyAlignment="1">
      <alignment vertical="top" wrapText="1"/>
    </xf>
    <xf numFmtId="0" fontId="0" fillId="5" borderId="70" xfId="0" applyFill="1"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6" fillId="0" borderId="13" xfId="0" applyFont="1" applyBorder="1" applyAlignment="1">
      <alignment horizontal="center" vertical="center" wrapText="1"/>
    </xf>
    <xf numFmtId="0" fontId="33" fillId="0" borderId="0" xfId="0" applyFont="1"/>
    <xf numFmtId="0" fontId="34" fillId="17" borderId="69" xfId="0" applyFont="1" applyFill="1" applyBorder="1" applyAlignment="1">
      <alignment vertical="center" wrapText="1"/>
    </xf>
    <xf numFmtId="0" fontId="34" fillId="0" borderId="0" xfId="0" applyFont="1" applyAlignment="1">
      <alignment wrapText="1"/>
    </xf>
    <xf numFmtId="49" fontId="8" fillId="3" borderId="73" xfId="1" applyNumberFormat="1" applyFont="1" applyFill="1" applyBorder="1" applyAlignment="1" applyProtection="1">
      <alignment horizontal="center" vertical="center" wrapText="1"/>
      <protection locked="0"/>
    </xf>
    <xf numFmtId="49"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14" fontId="8" fillId="3" borderId="75" xfId="1" applyNumberFormat="1" applyFont="1" applyFill="1" applyBorder="1" applyAlignment="1" applyProtection="1">
      <alignment horizontal="center" vertical="center" wrapText="1"/>
      <protection locked="0"/>
    </xf>
    <xf numFmtId="49" fontId="8" fillId="3" borderId="76" xfId="1" applyNumberFormat="1" applyFont="1" applyFill="1" applyBorder="1" applyAlignment="1" applyProtection="1">
      <alignment horizontal="center" vertical="center" wrapText="1"/>
      <protection locked="0"/>
    </xf>
    <xf numFmtId="14" fontId="8" fillId="3" borderId="77" xfId="1" applyNumberFormat="1" applyFont="1" applyFill="1" applyBorder="1" applyAlignment="1" applyProtection="1">
      <alignment horizontal="center" vertical="center" wrapText="1"/>
      <protection locked="0"/>
    </xf>
    <xf numFmtId="0" fontId="21" fillId="16" borderId="70" xfId="2" applyFill="1" applyBorder="1"/>
    <xf numFmtId="0" fontId="21" fillId="0" borderId="70" xfId="2" applyBorder="1"/>
    <xf numFmtId="49" fontId="8" fillId="19" borderId="75" xfId="1" applyNumberFormat="1" applyFont="1" applyFill="1" applyBorder="1" applyAlignment="1" applyProtection="1">
      <alignment horizontal="center" vertical="center" wrapText="1"/>
      <protection locked="0"/>
    </xf>
    <xf numFmtId="0" fontId="32" fillId="20" borderId="70" xfId="0" applyFont="1" applyFill="1" applyBorder="1" applyAlignment="1">
      <alignment horizontal="center" vertical="center" wrapText="1"/>
    </xf>
    <xf numFmtId="0" fontId="0" fillId="0" borderId="70" xfId="0" applyBorder="1" applyAlignment="1">
      <alignment horizontal="center" vertical="top" wrapText="1"/>
    </xf>
    <xf numFmtId="0" fontId="0" fillId="0" borderId="70" xfId="0" applyBorder="1" applyAlignment="1">
      <alignment horizontal="center" vertical="center" wrapText="1"/>
    </xf>
    <xf numFmtId="0" fontId="35" fillId="12" borderId="70" xfId="0" applyFont="1" applyFill="1" applyBorder="1" applyAlignment="1">
      <alignment horizontal="center" vertical="center" wrapText="1"/>
    </xf>
    <xf numFmtId="0" fontId="36" fillId="23" borderId="70" xfId="0" applyFont="1" applyFill="1" applyBorder="1" applyAlignment="1">
      <alignment horizontal="center" vertical="center" wrapText="1"/>
    </xf>
    <xf numFmtId="0" fontId="36" fillId="24" borderId="70" xfId="0" applyFont="1" applyFill="1" applyBorder="1" applyAlignment="1">
      <alignment horizontal="center" vertical="center" wrapText="1"/>
    </xf>
    <xf numFmtId="0" fontId="2" fillId="12" borderId="70" xfId="0" applyFont="1" applyFill="1" applyBorder="1" applyAlignment="1">
      <alignment horizontal="center" vertical="center" wrapText="1"/>
    </xf>
    <xf numFmtId="0" fontId="37" fillId="0" borderId="70" xfId="0" applyFont="1" applyBorder="1" applyAlignment="1">
      <alignment vertical="center" wrapText="1"/>
    </xf>
    <xf numFmtId="0" fontId="0" fillId="0" borderId="70" xfId="0" applyBorder="1" applyAlignment="1">
      <alignment vertical="center" wrapText="1"/>
    </xf>
    <xf numFmtId="0" fontId="38" fillId="0" borderId="70" xfId="0" applyFont="1" applyBorder="1" applyAlignment="1">
      <alignment horizontal="left" vertical="center" wrapText="1"/>
    </xf>
    <xf numFmtId="0" fontId="38" fillId="0" borderId="70" xfId="0" applyFont="1" applyBorder="1" applyAlignment="1">
      <alignment vertical="center" wrapText="1"/>
    </xf>
    <xf numFmtId="0" fontId="2" fillId="12" borderId="70" xfId="0" applyFont="1" applyFill="1" applyBorder="1" applyAlignment="1">
      <alignment horizontal="center" vertical="top" wrapText="1"/>
    </xf>
    <xf numFmtId="0" fontId="0" fillId="0" borderId="70" xfId="0" applyBorder="1" applyAlignment="1">
      <alignment vertical="top"/>
    </xf>
    <xf numFmtId="0" fontId="0" fillId="0" borderId="79" xfId="0" applyBorder="1" applyAlignment="1">
      <alignment vertical="top" wrapText="1"/>
    </xf>
    <xf numFmtId="0" fontId="5" fillId="5" borderId="53"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5" borderId="89" xfId="0" applyFont="1" applyFill="1" applyBorder="1" applyAlignment="1">
      <alignment horizontal="center" vertical="center" wrapText="1"/>
    </xf>
    <xf numFmtId="0" fontId="5" fillId="3" borderId="90" xfId="0" applyFont="1" applyFill="1" applyBorder="1" applyAlignment="1">
      <alignment horizontal="center" vertical="center" wrapText="1"/>
    </xf>
    <xf numFmtId="14" fontId="5" fillId="3" borderId="90" xfId="0" applyNumberFormat="1" applyFont="1" applyFill="1" applyBorder="1" applyAlignment="1">
      <alignment horizontal="center" vertical="center" wrapText="1"/>
    </xf>
    <xf numFmtId="14" fontId="5" fillId="3" borderId="91" xfId="0" applyNumberFormat="1" applyFont="1" applyFill="1" applyBorder="1" applyAlignment="1">
      <alignment horizontal="center" vertical="center" wrapText="1"/>
    </xf>
    <xf numFmtId="0" fontId="5" fillId="3" borderId="92"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3" xfId="0" applyNumberFormat="1" applyFont="1" applyFill="1" applyBorder="1" applyAlignment="1">
      <alignment horizontal="center" vertical="center" wrapText="1"/>
    </xf>
    <xf numFmtId="0" fontId="5" fillId="3" borderId="94" xfId="0" applyFont="1" applyFill="1" applyBorder="1" applyAlignment="1">
      <alignment horizontal="center" vertical="center" wrapText="1"/>
    </xf>
    <xf numFmtId="49" fontId="8" fillId="3" borderId="98" xfId="1" applyNumberFormat="1" applyFont="1" applyFill="1" applyBorder="1" applyAlignment="1" applyProtection="1">
      <alignment horizontal="center" vertical="center" wrapText="1"/>
      <protection locked="0"/>
    </xf>
    <xf numFmtId="49" fontId="8" fillId="3" borderId="81" xfId="1" applyNumberFormat="1" applyFont="1" applyFill="1" applyBorder="1" applyAlignment="1" applyProtection="1">
      <alignment horizontal="center" vertical="center" wrapText="1"/>
      <protection locked="0"/>
    </xf>
    <xf numFmtId="14" fontId="8" fillId="3" borderId="81" xfId="1" applyNumberFormat="1" applyFont="1" applyFill="1" applyBorder="1" applyAlignment="1" applyProtection="1">
      <alignment horizontal="center" vertical="center" wrapText="1"/>
      <protection locked="0"/>
    </xf>
    <xf numFmtId="14" fontId="8" fillId="3" borderId="99" xfId="1" applyNumberFormat="1" applyFont="1" applyFill="1" applyBorder="1" applyAlignment="1" applyProtection="1">
      <alignment horizontal="center" vertical="center" wrapText="1"/>
      <protection locked="0"/>
    </xf>
    <xf numFmtId="49" fontId="8" fillId="3" borderId="100" xfId="1" applyNumberFormat="1" applyFont="1" applyFill="1" applyBorder="1" applyAlignment="1" applyProtection="1">
      <alignment horizontal="center" vertical="center" wrapText="1"/>
      <protection locked="0"/>
    </xf>
    <xf numFmtId="0" fontId="5" fillId="3" borderId="101" xfId="0" applyFont="1" applyFill="1" applyBorder="1" applyAlignment="1">
      <alignment horizontal="center" vertical="center" wrapText="1"/>
    </xf>
    <xf numFmtId="0" fontId="5" fillId="3" borderId="105" xfId="0" applyFont="1" applyFill="1" applyBorder="1" applyAlignment="1">
      <alignment horizontal="center" vertical="center" wrapText="1"/>
    </xf>
    <xf numFmtId="0" fontId="40"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6" xfId="0" applyFont="1" applyBorder="1" applyAlignment="1">
      <alignment horizontal="center" vertical="center" wrapText="1"/>
    </xf>
    <xf numFmtId="0" fontId="6" fillId="0" borderId="88"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5" fillId="5" borderId="107" xfId="0" applyFont="1" applyFill="1" applyBorder="1" applyAlignment="1">
      <alignment horizontal="center" vertical="center" wrapText="1"/>
    </xf>
    <xf numFmtId="0" fontId="0" fillId="0" borderId="108" xfId="0" applyBorder="1" applyAlignment="1">
      <alignment vertical="center"/>
    </xf>
    <xf numFmtId="0" fontId="19" fillId="5" borderId="109" xfId="0" applyFont="1" applyFill="1" applyBorder="1" applyAlignment="1">
      <alignment vertical="center"/>
    </xf>
    <xf numFmtId="0" fontId="19" fillId="5" borderId="102" xfId="0" applyFont="1" applyFill="1" applyBorder="1" applyAlignment="1">
      <alignment vertical="center"/>
    </xf>
    <xf numFmtId="0" fontId="5" fillId="3" borderId="110" xfId="0" applyFont="1" applyFill="1" applyBorder="1" applyAlignment="1">
      <alignment horizontal="center" vertical="center" wrapText="1"/>
    </xf>
    <xf numFmtId="0" fontId="0" fillId="26" borderId="68" xfId="0" applyFill="1" applyBorder="1" applyAlignment="1">
      <alignment vertical="center"/>
    </xf>
    <xf numFmtId="0" fontId="43" fillId="26" borderId="68" xfId="0" applyFont="1" applyFill="1" applyBorder="1" applyAlignment="1">
      <alignment vertical="center"/>
    </xf>
    <xf numFmtId="14" fontId="21" fillId="0" borderId="0" xfId="2" applyNumberFormat="1"/>
    <xf numFmtId="0" fontId="3" fillId="0" borderId="0" xfId="0" applyFont="1" applyAlignment="1">
      <alignment horizontal="center" vertical="center" wrapText="1"/>
    </xf>
    <xf numFmtId="14" fontId="0" fillId="0" borderId="0" xfId="0" applyNumberFormat="1" applyAlignment="1">
      <alignment vertical="top" wrapText="1"/>
    </xf>
    <xf numFmtId="14" fontId="30" fillId="0" borderId="0" xfId="0" applyNumberFormat="1" applyFont="1" applyAlignment="1">
      <alignment vertical="top" wrapText="1"/>
    </xf>
    <xf numFmtId="14" fontId="21" fillId="0" borderId="0" xfId="2" applyNumberFormat="1" applyAlignment="1">
      <alignment vertical="top" wrapText="1"/>
    </xf>
    <xf numFmtId="14" fontId="29" fillId="0" borderId="0" xfId="2" applyNumberFormat="1" applyFont="1" applyAlignment="1">
      <alignment vertical="top" wrapText="1"/>
    </xf>
    <xf numFmtId="14" fontId="0" fillId="5" borderId="70" xfId="0" applyNumberFormat="1" applyFill="1" applyBorder="1" applyAlignment="1">
      <alignment vertical="top" wrapText="1"/>
    </xf>
    <xf numFmtId="14" fontId="0" fillId="0" borderId="70" xfId="0" applyNumberFormat="1" applyBorder="1" applyAlignment="1">
      <alignment vertical="top" wrapText="1"/>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4" xfId="0" applyNumberFormat="1" applyFont="1" applyFill="1" applyBorder="1" applyAlignment="1">
      <alignment horizontal="center" vertical="center" wrapText="1"/>
    </xf>
    <xf numFmtId="14" fontId="21" fillId="0" borderId="70" xfId="2" applyNumberFormat="1" applyBorder="1"/>
    <xf numFmtId="2" fontId="21" fillId="0" borderId="0" xfId="2" applyNumberFormat="1"/>
    <xf numFmtId="165" fontId="21" fillId="0" borderId="0" xfId="2" applyNumberFormat="1"/>
    <xf numFmtId="0" fontId="21" fillId="28" borderId="0" xfId="2" applyFill="1"/>
    <xf numFmtId="10" fontId="21" fillId="0" borderId="0" xfId="7" applyNumberFormat="1" applyFont="1"/>
    <xf numFmtId="0" fontId="0" fillId="0" borderId="0" xfId="0" pivotButton="1"/>
    <xf numFmtId="0" fontId="0" fillId="0" borderId="0" xfId="0" applyAlignment="1">
      <alignment horizontal="left"/>
    </xf>
    <xf numFmtId="9" fontId="0" fillId="0" borderId="0" xfId="0" applyNumberFormat="1"/>
    <xf numFmtId="9" fontId="0" fillId="0" borderId="0" xfId="7" applyFont="1" applyAlignment="1">
      <alignment vertical="center"/>
    </xf>
    <xf numFmtId="9" fontId="8" fillId="3" borderId="49" xfId="7" applyFont="1" applyFill="1" applyBorder="1" applyAlignment="1" applyProtection="1">
      <alignment horizontal="center" vertical="center" wrapText="1"/>
      <protection locked="0"/>
    </xf>
    <xf numFmtId="9" fontId="5" fillId="5" borderId="17" xfId="7" applyFont="1" applyFill="1" applyBorder="1" applyAlignment="1">
      <alignment horizontal="center" vertical="center" wrapText="1"/>
    </xf>
    <xf numFmtId="9" fontId="5" fillId="3" borderId="62" xfId="7" applyFont="1" applyFill="1" applyBorder="1" applyAlignment="1">
      <alignment horizontal="center" vertical="center" wrapText="1"/>
    </xf>
    <xf numFmtId="9" fontId="5" fillId="3" borderId="91" xfId="7" applyFont="1" applyFill="1" applyBorder="1" applyAlignment="1">
      <alignment horizontal="center" vertical="center" wrapText="1"/>
    </xf>
    <xf numFmtId="43" fontId="0" fillId="0" borderId="0" xfId="6" applyFont="1" applyAlignment="1">
      <alignment vertical="center"/>
    </xf>
    <xf numFmtId="43" fontId="5" fillId="3" borderId="62" xfId="6" applyFont="1" applyFill="1" applyBorder="1" applyAlignment="1">
      <alignment horizontal="center" vertical="center" wrapText="1"/>
    </xf>
    <xf numFmtId="43" fontId="5" fillId="3" borderId="91" xfId="6" applyFont="1" applyFill="1" applyBorder="1" applyAlignment="1">
      <alignment horizontal="center" vertical="center" wrapText="1"/>
    </xf>
    <xf numFmtId="166" fontId="0" fillId="0" borderId="0" xfId="6" applyNumberFormat="1" applyFont="1" applyAlignment="1">
      <alignment vertical="center"/>
    </xf>
    <xf numFmtId="166" fontId="5" fillId="5" borderId="17" xfId="6" applyNumberFormat="1" applyFont="1" applyFill="1" applyBorder="1" applyAlignment="1">
      <alignment horizontal="center" vertical="center" wrapText="1"/>
    </xf>
    <xf numFmtId="0" fontId="0" fillId="0" borderId="0" xfId="6" applyNumberFormat="1" applyFont="1" applyAlignment="1">
      <alignment vertical="center"/>
    </xf>
    <xf numFmtId="0" fontId="0" fillId="26" borderId="68" xfId="6" applyNumberFormat="1" applyFont="1" applyFill="1" applyBorder="1" applyAlignment="1">
      <alignment vertical="center"/>
    </xf>
    <xf numFmtId="0" fontId="5" fillId="5" borderId="17" xfId="6" applyNumberFormat="1" applyFont="1" applyFill="1" applyBorder="1" applyAlignment="1">
      <alignment horizontal="center" vertical="center" wrapText="1"/>
    </xf>
    <xf numFmtId="0" fontId="42" fillId="0" borderId="9" xfId="0" applyFont="1" applyBorder="1" applyAlignment="1">
      <alignment vertical="center"/>
    </xf>
    <xf numFmtId="9" fontId="34" fillId="0" borderId="111" xfId="7" applyFont="1" applyBorder="1" applyAlignment="1">
      <alignment vertical="center"/>
    </xf>
    <xf numFmtId="9" fontId="34" fillId="0" borderId="114" xfId="7" applyFont="1" applyBorder="1" applyAlignment="1">
      <alignment vertical="top"/>
    </xf>
    <xf numFmtId="9" fontId="5" fillId="3" borderId="17" xfId="7" applyFont="1" applyFill="1" applyBorder="1" applyAlignment="1">
      <alignment horizontal="center" vertical="center" wrapText="1"/>
    </xf>
    <xf numFmtId="9" fontId="5" fillId="3" borderId="5" xfId="7" applyFont="1" applyFill="1" applyBorder="1" applyAlignment="1">
      <alignment horizontal="center" vertical="center" wrapText="1"/>
    </xf>
    <xf numFmtId="10" fontId="5" fillId="5" borderId="17" xfId="7" applyNumberFormat="1" applyFont="1" applyFill="1" applyBorder="1" applyAlignment="1">
      <alignment horizontal="center" vertical="center" wrapText="1"/>
    </xf>
    <xf numFmtId="10" fontId="5" fillId="3" borderId="62" xfId="7" applyNumberFormat="1" applyFont="1" applyFill="1" applyBorder="1" applyAlignment="1">
      <alignment horizontal="center" vertical="center" wrapText="1"/>
    </xf>
    <xf numFmtId="10" fontId="5" fillId="3" borderId="91" xfId="7" applyNumberFormat="1" applyFont="1" applyFill="1" applyBorder="1" applyAlignment="1">
      <alignment horizontal="center" vertical="center" wrapText="1"/>
    </xf>
    <xf numFmtId="0" fontId="5" fillId="5" borderId="119" xfId="0" applyFont="1" applyFill="1" applyBorder="1" applyAlignment="1">
      <alignment horizontal="center" vertical="center" wrapText="1"/>
    </xf>
    <xf numFmtId="0" fontId="5" fillId="3" borderId="93" xfId="0" applyFont="1" applyFill="1" applyBorder="1" applyAlignment="1">
      <alignment horizontal="center" vertical="center" wrapText="1"/>
    </xf>
    <xf numFmtId="0" fontId="5" fillId="5" borderId="120" xfId="0" applyFont="1" applyFill="1" applyBorder="1" applyAlignment="1">
      <alignment horizontal="center" vertical="center" wrapText="1"/>
    </xf>
    <xf numFmtId="0" fontId="5" fillId="3" borderId="91" xfId="0" applyFont="1" applyFill="1" applyBorder="1" applyAlignment="1">
      <alignment horizontal="center" vertical="center" wrapText="1"/>
    </xf>
    <xf numFmtId="166" fontId="8" fillId="3" borderId="76" xfId="6" applyNumberFormat="1" applyFont="1" applyFill="1" applyBorder="1" applyAlignment="1" applyProtection="1">
      <alignment horizontal="center" vertical="center" wrapText="1"/>
      <protection locked="0"/>
    </xf>
    <xf numFmtId="9" fontId="8" fillId="3" borderId="76" xfId="7" applyFont="1" applyFill="1" applyBorder="1" applyAlignment="1" applyProtection="1">
      <alignment horizontal="center" vertical="center" wrapText="1"/>
      <protection locked="0"/>
    </xf>
    <xf numFmtId="166" fontId="5" fillId="5" borderId="82" xfId="6" applyNumberFormat="1" applyFont="1" applyFill="1" applyBorder="1" applyAlignment="1">
      <alignment horizontal="center" vertical="center" wrapText="1"/>
    </xf>
    <xf numFmtId="10" fontId="5" fillId="5" borderId="84" xfId="7" applyNumberFormat="1" applyFont="1" applyFill="1" applyBorder="1" applyAlignment="1">
      <alignment horizontal="center" vertical="center" wrapText="1"/>
    </xf>
    <xf numFmtId="0" fontId="5" fillId="5" borderId="85" xfId="6" applyNumberFormat="1" applyFont="1" applyFill="1" applyBorder="1" applyAlignment="1">
      <alignment horizontal="center" vertical="center" wrapText="1"/>
    </xf>
    <xf numFmtId="166" fontId="5" fillId="3" borderId="121" xfId="6" applyNumberFormat="1" applyFont="1" applyFill="1" applyBorder="1" applyAlignment="1">
      <alignment horizontal="center" vertical="center" wrapText="1"/>
    </xf>
    <xf numFmtId="0" fontId="5" fillId="3" borderId="87" xfId="6" applyNumberFormat="1" applyFont="1" applyFill="1" applyBorder="1" applyAlignment="1">
      <alignment horizontal="center" vertical="center" wrapText="1"/>
    </xf>
    <xf numFmtId="166" fontId="5" fillId="3" borderId="122" xfId="6" applyNumberFormat="1" applyFont="1" applyFill="1" applyBorder="1" applyAlignment="1">
      <alignment horizontal="center" vertical="center" wrapText="1"/>
    </xf>
    <xf numFmtId="0" fontId="5" fillId="3" borderId="92" xfId="6" applyNumberFormat="1" applyFont="1" applyFill="1" applyBorder="1" applyAlignment="1">
      <alignment horizontal="center" vertical="center" wrapText="1"/>
    </xf>
    <xf numFmtId="166" fontId="5" fillId="5" borderId="106" xfId="6" applyNumberFormat="1" applyFont="1" applyFill="1" applyBorder="1" applyAlignment="1">
      <alignment horizontal="center" vertical="center" wrapText="1"/>
    </xf>
    <xf numFmtId="0" fontId="5" fillId="5" borderId="107" xfId="6" applyNumberFormat="1" applyFont="1" applyFill="1" applyBorder="1" applyAlignment="1">
      <alignment horizontal="center" vertical="center" wrapText="1"/>
    </xf>
    <xf numFmtId="0" fontId="42" fillId="0" borderId="0" xfId="0" applyFont="1" applyAlignment="1">
      <alignment horizontal="left"/>
    </xf>
    <xf numFmtId="0" fontId="42" fillId="17" borderId="0" xfId="0" applyFont="1" applyFill="1" applyAlignment="1">
      <alignment horizontal="left"/>
    </xf>
    <xf numFmtId="10" fontId="34" fillId="0" borderId="111" xfId="7" applyNumberFormat="1" applyFont="1" applyBorder="1" applyAlignment="1">
      <alignment vertical="center"/>
    </xf>
    <xf numFmtId="10" fontId="34" fillId="0" borderId="114" xfId="7" applyNumberFormat="1" applyFont="1" applyBorder="1" applyAlignment="1">
      <alignment vertical="top"/>
    </xf>
    <xf numFmtId="10" fontId="0" fillId="0" borderId="0" xfId="7" applyNumberFormat="1" applyFont="1" applyAlignment="1">
      <alignment vertical="center"/>
    </xf>
    <xf numFmtId="10" fontId="8" fillId="3" borderId="76" xfId="7" applyNumberFormat="1" applyFont="1" applyFill="1" applyBorder="1" applyAlignment="1" applyProtection="1">
      <alignment horizontal="center" vertical="center" wrapText="1"/>
      <protection locked="0"/>
    </xf>
    <xf numFmtId="14" fontId="5" fillId="3" borderId="123" xfId="0" applyNumberFormat="1" applyFont="1" applyFill="1" applyBorder="1" applyAlignment="1">
      <alignment horizontal="center" vertical="center" wrapText="1"/>
    </xf>
    <xf numFmtId="14" fontId="5" fillId="3" borderId="85" xfId="0" applyNumberFormat="1" applyFont="1" applyFill="1" applyBorder="1" applyAlignment="1">
      <alignment horizontal="center" vertical="center" wrapText="1"/>
    </xf>
    <xf numFmtId="14" fontId="5" fillId="3" borderId="121" xfId="0" applyNumberFormat="1" applyFont="1" applyFill="1" applyBorder="1" applyAlignment="1">
      <alignment horizontal="center" vertical="center" wrapText="1"/>
    </xf>
    <xf numFmtId="14" fontId="5" fillId="3" borderId="87" xfId="0" applyNumberFormat="1" applyFont="1" applyFill="1" applyBorder="1" applyAlignment="1">
      <alignment horizontal="center" vertical="center" wrapText="1"/>
    </xf>
    <xf numFmtId="14" fontId="5" fillId="3" borderId="122" xfId="0" applyNumberFormat="1" applyFont="1" applyFill="1" applyBorder="1" applyAlignment="1">
      <alignment horizontal="center" vertical="center" wrapText="1"/>
    </xf>
    <xf numFmtId="14" fontId="5" fillId="3" borderId="92" xfId="0" applyNumberFormat="1" applyFont="1" applyFill="1" applyBorder="1" applyAlignment="1">
      <alignment horizontal="center" vertical="center" wrapText="1"/>
    </xf>
    <xf numFmtId="14" fontId="5" fillId="3" borderId="124" xfId="0" applyNumberFormat="1" applyFont="1" applyFill="1" applyBorder="1" applyAlignment="1">
      <alignment horizontal="center" vertical="center" wrapText="1"/>
    </xf>
    <xf numFmtId="14" fontId="5" fillId="3" borderId="107" xfId="0" applyNumberFormat="1" applyFont="1" applyFill="1" applyBorder="1" applyAlignment="1">
      <alignment horizontal="center" vertical="center" wrapText="1"/>
    </xf>
    <xf numFmtId="9" fontId="5" fillId="3" borderId="120" xfId="7" applyFont="1" applyFill="1" applyBorder="1" applyAlignment="1">
      <alignment horizontal="center" vertical="center" wrapText="1"/>
    </xf>
    <xf numFmtId="9" fontId="5" fillId="3" borderId="119" xfId="7" applyFont="1" applyFill="1" applyBorder="1" applyAlignment="1">
      <alignment horizontal="center" vertical="center" wrapText="1"/>
    </xf>
    <xf numFmtId="43" fontId="5" fillId="3" borderId="121" xfId="6" applyFont="1" applyFill="1" applyBorder="1" applyAlignment="1">
      <alignment horizontal="center" vertical="center" wrapText="1"/>
    </xf>
    <xf numFmtId="43" fontId="5" fillId="5" borderId="84" xfId="6" applyFont="1" applyFill="1" applyBorder="1" applyAlignment="1">
      <alignment horizontal="center" vertical="center" wrapText="1"/>
    </xf>
    <xf numFmtId="10" fontId="5" fillId="3" borderId="93" xfId="7" applyNumberFormat="1" applyFont="1" applyFill="1" applyBorder="1" applyAlignment="1">
      <alignment horizontal="center" vertical="center" wrapText="1"/>
    </xf>
    <xf numFmtId="43" fontId="8" fillId="3" borderId="76" xfId="6" applyFont="1" applyFill="1" applyBorder="1" applyAlignment="1" applyProtection="1">
      <alignment horizontal="center" vertical="center" wrapText="1"/>
      <protection locked="0"/>
    </xf>
    <xf numFmtId="43" fontId="5" fillId="5" borderId="82" xfId="6" applyFont="1" applyFill="1" applyBorder="1" applyAlignment="1">
      <alignment horizontal="center" vertical="center" wrapText="1"/>
    </xf>
    <xf numFmtId="43" fontId="5" fillId="3" borderId="125" xfId="6" applyFont="1" applyFill="1" applyBorder="1" applyAlignment="1">
      <alignment horizontal="center" vertical="center" wrapText="1"/>
    </xf>
    <xf numFmtId="14" fontId="5" fillId="3" borderId="110" xfId="0" applyNumberFormat="1" applyFont="1" applyFill="1" applyBorder="1" applyAlignment="1">
      <alignment horizontal="center" vertical="center" wrapText="1"/>
    </xf>
    <xf numFmtId="43" fontId="5" fillId="3" borderId="122" xfId="6" applyFont="1" applyFill="1" applyBorder="1" applyAlignment="1">
      <alignment horizontal="center" vertical="center" wrapText="1"/>
    </xf>
    <xf numFmtId="43" fontId="5" fillId="5" borderId="106" xfId="6" applyFont="1" applyFill="1" applyBorder="1" applyAlignment="1">
      <alignment horizontal="center" vertical="center" wrapText="1"/>
    </xf>
    <xf numFmtId="14" fontId="7" fillId="0" borderId="8" xfId="1" applyNumberFormat="1" applyFont="1" applyFill="1" applyBorder="1" applyAlignment="1" applyProtection="1">
      <alignment vertical="center" wrapText="1"/>
      <protection locked="0"/>
    </xf>
    <xf numFmtId="166" fontId="5" fillId="5" borderId="126" xfId="6" applyNumberFormat="1" applyFont="1" applyFill="1" applyBorder="1" applyAlignment="1">
      <alignment horizontal="center" vertical="center" wrapText="1"/>
    </xf>
    <xf numFmtId="10" fontId="5" fillId="5" borderId="89" xfId="7" applyNumberFormat="1" applyFont="1" applyFill="1" applyBorder="1" applyAlignment="1">
      <alignment horizontal="center" vertical="center" wrapText="1"/>
    </xf>
    <xf numFmtId="0" fontId="5" fillId="5" borderId="127" xfId="0" applyFont="1" applyFill="1" applyBorder="1" applyAlignment="1">
      <alignment horizontal="center" vertical="center" wrapText="1"/>
    </xf>
    <xf numFmtId="166" fontId="5" fillId="3" borderId="106" xfId="6" applyNumberFormat="1" applyFont="1" applyFill="1" applyBorder="1" applyAlignment="1">
      <alignment horizontal="center" vertical="center" wrapText="1"/>
    </xf>
    <xf numFmtId="10" fontId="5" fillId="3" borderId="17" xfId="7" applyNumberFormat="1" applyFont="1" applyFill="1" applyBorder="1" applyAlignment="1">
      <alignment horizontal="center" vertical="center" wrapText="1"/>
    </xf>
    <xf numFmtId="0" fontId="5" fillId="3" borderId="107" xfId="0" applyFont="1" applyFill="1" applyBorder="1" applyAlignment="1">
      <alignment horizontal="center" vertical="center" wrapText="1"/>
    </xf>
    <xf numFmtId="166" fontId="5" fillId="3" borderId="82" xfId="6" applyNumberFormat="1" applyFont="1" applyFill="1" applyBorder="1" applyAlignment="1">
      <alignment horizontal="center" vertical="center" wrapText="1"/>
    </xf>
    <xf numFmtId="10" fontId="5" fillId="3" borderId="84" xfId="7" applyNumberFormat="1" applyFont="1" applyFill="1" applyBorder="1" applyAlignment="1">
      <alignment horizontal="center" vertical="center" wrapText="1"/>
    </xf>
    <xf numFmtId="0" fontId="5" fillId="3" borderId="85" xfId="0" applyFont="1" applyFill="1" applyBorder="1" applyAlignment="1">
      <alignment horizontal="center" vertical="center" wrapText="1"/>
    </xf>
    <xf numFmtId="166" fontId="5" fillId="3" borderId="126" xfId="6" applyNumberFormat="1" applyFont="1" applyFill="1" applyBorder="1" applyAlignment="1">
      <alignment horizontal="center" vertical="center" wrapText="1"/>
    </xf>
    <xf numFmtId="10" fontId="5" fillId="3" borderId="89" xfId="7" applyNumberFormat="1" applyFont="1" applyFill="1" applyBorder="1" applyAlignment="1">
      <alignment horizontal="center" vertical="center" wrapText="1"/>
    </xf>
    <xf numFmtId="0" fontId="5" fillId="3" borderId="127" xfId="0" applyFont="1" applyFill="1" applyBorder="1" applyAlignment="1">
      <alignment horizontal="center" vertical="center" wrapText="1"/>
    </xf>
    <xf numFmtId="14" fontId="5" fillId="5" borderId="119" xfId="0" applyNumberFormat="1" applyFont="1" applyFill="1" applyBorder="1" applyAlignment="1">
      <alignment horizontal="center" vertical="center" wrapText="1"/>
    </xf>
    <xf numFmtId="166" fontId="5" fillId="5" borderId="53" xfId="6" applyNumberFormat="1" applyFont="1" applyFill="1" applyBorder="1" applyAlignment="1">
      <alignment horizontal="center" vertical="center" wrapText="1"/>
    </xf>
    <xf numFmtId="10" fontId="5" fillId="5" borderId="53" xfId="7" applyNumberFormat="1" applyFont="1" applyFill="1" applyBorder="1" applyAlignment="1">
      <alignment horizontal="center" vertical="center" wrapText="1"/>
    </xf>
    <xf numFmtId="10" fontId="5" fillId="0" borderId="17" xfId="7" applyNumberFormat="1" applyFont="1" applyFill="1" applyBorder="1" applyAlignment="1">
      <alignment horizontal="center" vertical="center" wrapText="1"/>
    </xf>
    <xf numFmtId="166" fontId="5" fillId="0" borderId="82" xfId="6" applyNumberFormat="1" applyFont="1" applyFill="1" applyBorder="1" applyAlignment="1">
      <alignment horizontal="center" vertical="center" wrapText="1"/>
    </xf>
    <xf numFmtId="10" fontId="5" fillId="0" borderId="84" xfId="7" applyNumberFormat="1" applyFont="1" applyFill="1" applyBorder="1" applyAlignment="1">
      <alignment horizontal="center" vertical="center" wrapText="1"/>
    </xf>
    <xf numFmtId="0" fontId="5" fillId="0" borderId="85" xfId="0" applyFont="1" applyBorder="1" applyAlignment="1">
      <alignment horizontal="center" vertical="center" wrapText="1"/>
    </xf>
    <xf numFmtId="166" fontId="5" fillId="0" borderId="106" xfId="6" applyNumberFormat="1" applyFont="1" applyFill="1" applyBorder="1" applyAlignment="1">
      <alignment horizontal="center" vertical="center" wrapText="1"/>
    </xf>
    <xf numFmtId="0" fontId="5" fillId="0" borderId="107" xfId="0" applyFont="1" applyBorder="1" applyAlignment="1">
      <alignment horizontal="center" vertical="center" wrapText="1"/>
    </xf>
    <xf numFmtId="166" fontId="5" fillId="0" borderId="126" xfId="6" applyNumberFormat="1" applyFont="1" applyFill="1" applyBorder="1" applyAlignment="1">
      <alignment horizontal="center" vertical="center" wrapText="1"/>
    </xf>
    <xf numFmtId="10" fontId="5" fillId="0" borderId="89" xfId="7" applyNumberFormat="1" applyFont="1" applyFill="1" applyBorder="1" applyAlignment="1">
      <alignment horizontal="center" vertical="center" wrapText="1"/>
    </xf>
    <xf numFmtId="0" fontId="5" fillId="0" borderId="127" xfId="0" applyFont="1" applyBorder="1" applyAlignment="1">
      <alignment horizontal="center" vertical="center" wrapText="1"/>
    </xf>
    <xf numFmtId="166" fontId="5" fillId="0" borderId="128" xfId="6" applyNumberFormat="1" applyFont="1" applyFill="1" applyBorder="1" applyAlignment="1">
      <alignment horizontal="center" vertical="center" wrapText="1"/>
    </xf>
    <xf numFmtId="10" fontId="5" fillId="0" borderId="53" xfId="7" applyNumberFormat="1" applyFont="1" applyFill="1" applyBorder="1" applyAlignment="1">
      <alignment horizontal="center" vertical="center" wrapText="1"/>
    </xf>
    <xf numFmtId="0" fontId="5" fillId="0" borderId="129" xfId="0" applyFont="1" applyBorder="1" applyAlignment="1">
      <alignment horizontal="center" vertical="center" wrapText="1"/>
    </xf>
    <xf numFmtId="10" fontId="5" fillId="0" borderId="70" xfId="7" applyNumberFormat="1" applyFont="1" applyFill="1" applyBorder="1" applyAlignment="1">
      <alignment horizontal="center" vertical="center" wrapText="1"/>
    </xf>
    <xf numFmtId="0" fontId="5" fillId="5" borderId="130" xfId="0" applyFont="1" applyFill="1" applyBorder="1" applyAlignment="1">
      <alignment horizontal="center" vertical="center" wrapText="1"/>
    </xf>
    <xf numFmtId="0" fontId="5" fillId="5" borderId="131" xfId="0" applyFont="1" applyFill="1" applyBorder="1" applyAlignment="1">
      <alignment horizontal="center" vertical="center" wrapText="1"/>
    </xf>
    <xf numFmtId="0" fontId="5" fillId="5" borderId="132" xfId="0" applyFont="1" applyFill="1" applyBorder="1" applyAlignment="1">
      <alignment horizontal="center" vertical="center" wrapText="1"/>
    </xf>
    <xf numFmtId="166" fontId="5" fillId="0" borderId="133" xfId="6" applyNumberFormat="1" applyFont="1" applyFill="1" applyBorder="1" applyAlignment="1">
      <alignment horizontal="center" vertical="center" wrapText="1"/>
    </xf>
    <xf numFmtId="0" fontId="5" fillId="0" borderId="134" xfId="0" applyFont="1" applyBorder="1" applyAlignment="1">
      <alignment horizontal="center" vertical="center" wrapText="1"/>
    </xf>
    <xf numFmtId="166" fontId="5" fillId="5" borderId="135" xfId="6" applyNumberFormat="1" applyFont="1" applyFill="1" applyBorder="1" applyAlignment="1">
      <alignment horizontal="center" vertical="center" wrapText="1"/>
    </xf>
    <xf numFmtId="10" fontId="5" fillId="5" borderId="136" xfId="7" applyNumberFormat="1" applyFont="1" applyFill="1" applyBorder="1" applyAlignment="1">
      <alignment horizontal="center" vertical="center" wrapText="1"/>
    </xf>
    <xf numFmtId="0" fontId="5" fillId="5" borderId="114" xfId="0" applyFont="1" applyFill="1" applyBorder="1" applyAlignment="1">
      <alignment horizontal="center" vertical="center" wrapText="1"/>
    </xf>
    <xf numFmtId="0" fontId="5" fillId="5" borderId="123" xfId="0" applyFont="1" applyFill="1" applyBorder="1" applyAlignment="1">
      <alignment horizontal="center" vertical="center" wrapText="1"/>
    </xf>
    <xf numFmtId="10" fontId="5" fillId="5" borderId="120" xfId="7" applyNumberFormat="1" applyFont="1" applyFill="1" applyBorder="1" applyAlignment="1">
      <alignment horizontal="center" vertical="center" wrapText="1"/>
    </xf>
    <xf numFmtId="166" fontId="5" fillId="0" borderId="130" xfId="6" applyNumberFormat="1" applyFont="1" applyFill="1" applyBorder="1" applyAlignment="1">
      <alignment horizontal="center" vertical="center" wrapText="1"/>
    </xf>
    <xf numFmtId="10" fontId="5" fillId="0" borderId="131" xfId="7" applyNumberFormat="1" applyFont="1" applyFill="1" applyBorder="1" applyAlignment="1">
      <alignment horizontal="center" vertical="center" wrapText="1"/>
    </xf>
    <xf numFmtId="0" fontId="5" fillId="0" borderId="132" xfId="0" applyFont="1" applyBorder="1" applyAlignment="1">
      <alignment horizontal="center" vertical="center" wrapText="1"/>
    </xf>
    <xf numFmtId="166" fontId="5" fillId="0" borderId="135" xfId="6" applyNumberFormat="1" applyFont="1" applyFill="1" applyBorder="1" applyAlignment="1">
      <alignment horizontal="center" vertical="center" wrapText="1"/>
    </xf>
    <xf numFmtId="10" fontId="5" fillId="0" borderId="136" xfId="7" applyNumberFormat="1" applyFont="1" applyFill="1" applyBorder="1" applyAlignment="1">
      <alignment horizontal="center" vertical="center" wrapText="1"/>
    </xf>
    <xf numFmtId="0" fontId="5" fillId="0" borderId="114" xfId="0" applyFont="1" applyBorder="1" applyAlignment="1">
      <alignment horizontal="center" vertical="center" wrapText="1"/>
    </xf>
    <xf numFmtId="9" fontId="5" fillId="0" borderId="17" xfId="7" applyFont="1" applyFill="1" applyBorder="1" applyAlignment="1">
      <alignment horizontal="center" vertical="center" wrapText="1"/>
    </xf>
    <xf numFmtId="0" fontId="5" fillId="0" borderId="82" xfId="0" applyFont="1" applyBorder="1" applyAlignment="1">
      <alignment horizontal="center" vertical="center" wrapText="1"/>
    </xf>
    <xf numFmtId="9" fontId="5" fillId="0" borderId="84" xfId="7" applyFont="1" applyFill="1" applyBorder="1" applyAlignment="1">
      <alignment horizontal="center" vertical="center" wrapText="1"/>
    </xf>
    <xf numFmtId="0" fontId="5" fillId="0" borderId="106" xfId="0" applyFont="1" applyBorder="1" applyAlignment="1">
      <alignment horizontal="center" vertical="center" wrapText="1"/>
    </xf>
    <xf numFmtId="0" fontId="5" fillId="0" borderId="126" xfId="0" applyFont="1" applyBorder="1" applyAlignment="1">
      <alignment horizontal="center" vertical="center" wrapText="1"/>
    </xf>
    <xf numFmtId="9" fontId="5" fillId="0" borderId="89" xfId="7" applyFont="1" applyFill="1" applyBorder="1" applyAlignment="1">
      <alignment horizontal="center" vertical="center" wrapText="1"/>
    </xf>
    <xf numFmtId="9" fontId="5" fillId="5" borderId="53" xfId="7" applyFont="1" applyFill="1" applyBorder="1" applyAlignment="1">
      <alignment horizontal="center" vertical="center" wrapText="1"/>
    </xf>
    <xf numFmtId="0" fontId="5" fillId="0" borderId="128" xfId="0" applyFont="1" applyBorder="1" applyAlignment="1">
      <alignment horizontal="center" vertical="center" wrapText="1"/>
    </xf>
    <xf numFmtId="9" fontId="5" fillId="0" borderId="53" xfId="7" applyFont="1" applyFill="1" applyBorder="1" applyAlignment="1">
      <alignment horizontal="center" vertical="center" wrapText="1"/>
    </xf>
    <xf numFmtId="0" fontId="0" fillId="0" borderId="109" xfId="0" applyBorder="1" applyAlignment="1">
      <alignment vertical="center"/>
    </xf>
    <xf numFmtId="0" fontId="0" fillId="0" borderId="102" xfId="0" applyBorder="1" applyAlignment="1">
      <alignment vertical="center"/>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46" fillId="0" borderId="0" xfId="8"/>
    <xf numFmtId="0" fontId="0" fillId="0" borderId="70" xfId="0" applyBorder="1"/>
    <xf numFmtId="0" fontId="0" fillId="0" borderId="0" xfId="0" applyProtection="1">
      <protection hidden="1"/>
    </xf>
    <xf numFmtId="0" fontId="0" fillId="0" borderId="0" xfId="0" applyAlignment="1" applyProtection="1">
      <alignment horizontal="center"/>
      <protection hidden="1"/>
    </xf>
    <xf numFmtId="0" fontId="0" fillId="0" borderId="108" xfId="0" applyBorder="1" applyProtection="1">
      <protection hidden="1"/>
    </xf>
    <xf numFmtId="0" fontId="0" fillId="0" borderId="117" xfId="0" applyBorder="1" applyProtection="1">
      <protection hidden="1"/>
    </xf>
    <xf numFmtId="0" fontId="0" fillId="0" borderId="117" xfId="0" applyBorder="1" applyAlignment="1" applyProtection="1">
      <alignment horizontal="center"/>
      <protection hidden="1"/>
    </xf>
    <xf numFmtId="0" fontId="0" fillId="0" borderId="138" xfId="0" applyBorder="1" applyProtection="1">
      <protection hidden="1"/>
    </xf>
    <xf numFmtId="0" fontId="0" fillId="0" borderId="109" xfId="0" applyBorder="1" applyProtection="1">
      <protection hidden="1"/>
    </xf>
    <xf numFmtId="0" fontId="0" fillId="0" borderId="137" xfId="0" applyBorder="1" applyProtection="1">
      <protection hidden="1"/>
    </xf>
    <xf numFmtId="0" fontId="62" fillId="41" borderId="103" xfId="0" applyFont="1" applyFill="1" applyBorder="1" applyAlignment="1" applyProtection="1">
      <alignment horizontal="center" vertical="center" wrapText="1"/>
      <protection hidden="1"/>
    </xf>
    <xf numFmtId="0" fontId="62" fillId="41" borderId="103" xfId="0" applyFont="1" applyFill="1" applyBorder="1" applyAlignment="1" applyProtection="1">
      <alignment horizontal="right" vertical="center" wrapText="1"/>
      <protection hidden="1"/>
    </xf>
    <xf numFmtId="0" fontId="0" fillId="0" borderId="109" xfId="0" applyBorder="1" applyAlignment="1" applyProtection="1">
      <alignment vertical="center"/>
      <protection hidden="1"/>
    </xf>
    <xf numFmtId="0" fontId="0" fillId="0" borderId="137" xfId="0" applyBorder="1" applyAlignment="1" applyProtection="1">
      <alignment vertical="center"/>
      <protection hidden="1"/>
    </xf>
    <xf numFmtId="0" fontId="49" fillId="0" borderId="109" xfId="0" applyFont="1" applyBorder="1" applyProtection="1">
      <protection hidden="1"/>
    </xf>
    <xf numFmtId="0" fontId="49" fillId="0" borderId="137" xfId="0" applyFont="1" applyBorder="1" applyProtection="1">
      <protection hidden="1"/>
    </xf>
    <xf numFmtId="10" fontId="0" fillId="0" borderId="70" xfId="0" applyNumberFormat="1" applyBorder="1" applyAlignment="1">
      <alignment horizontal="center" vertical="center"/>
    </xf>
    <xf numFmtId="10" fontId="0" fillId="29" borderId="141" xfId="0" applyNumberFormat="1" applyFill="1" applyBorder="1" applyAlignment="1">
      <alignment horizontal="center" vertical="center"/>
    </xf>
    <xf numFmtId="10" fontId="63" fillId="29" borderId="140" xfId="0" applyNumberFormat="1" applyFont="1" applyFill="1" applyBorder="1" applyAlignment="1">
      <alignment horizontal="center" vertical="center"/>
    </xf>
    <xf numFmtId="10" fontId="63" fillId="29" borderId="142" xfId="0" applyNumberFormat="1" applyFont="1" applyFill="1" applyBorder="1" applyAlignment="1">
      <alignment horizontal="center" vertical="center"/>
    </xf>
    <xf numFmtId="0" fontId="33" fillId="0" borderId="66" xfId="0" applyFont="1" applyBorder="1" applyAlignment="1">
      <alignment horizontal="left" vertical="top" wrapText="1"/>
    </xf>
    <xf numFmtId="0" fontId="33" fillId="0" borderId="67" xfId="0" applyFont="1" applyBorder="1" applyAlignment="1">
      <alignment horizontal="left" vertical="top" wrapText="1"/>
    </xf>
    <xf numFmtId="0" fontId="33" fillId="0" borderId="68"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3" fillId="17" borderId="66" xfId="0" applyFont="1" applyFill="1" applyBorder="1" applyAlignment="1">
      <alignment horizontal="center" vertical="center" wrapText="1"/>
    </xf>
    <xf numFmtId="0" fontId="33" fillId="17" borderId="67" xfId="0" applyFont="1" applyFill="1" applyBorder="1" applyAlignment="1">
      <alignment horizontal="center" vertical="center" wrapText="1"/>
    </xf>
    <xf numFmtId="0" fontId="33" fillId="17" borderId="68" xfId="0" applyFont="1" applyFill="1" applyBorder="1" applyAlignment="1">
      <alignment horizontal="center" vertical="center" wrapText="1"/>
    </xf>
    <xf numFmtId="0" fontId="34" fillId="25" borderId="66" xfId="0" applyFont="1" applyFill="1" applyBorder="1" applyAlignment="1">
      <alignment horizontal="center" vertical="center" wrapText="1"/>
    </xf>
    <xf numFmtId="0" fontId="34" fillId="25" borderId="67" xfId="0" applyFont="1" applyFill="1" applyBorder="1" applyAlignment="1">
      <alignment horizontal="center" vertical="center" wrapText="1"/>
    </xf>
    <xf numFmtId="0" fontId="34" fillId="25" borderId="68" xfId="0" applyFont="1" applyFill="1" applyBorder="1" applyAlignment="1">
      <alignment horizontal="center" vertical="center" wrapText="1"/>
    </xf>
    <xf numFmtId="166" fontId="43" fillId="0" borderId="109" xfId="6" applyNumberFormat="1" applyFont="1" applyBorder="1" applyAlignment="1">
      <alignment horizontal="center" vertical="center"/>
    </xf>
    <xf numFmtId="166" fontId="43" fillId="0" borderId="0" xfId="6" applyNumberFormat="1" applyFont="1" applyAlignment="1">
      <alignment horizontal="center" vertical="center"/>
    </xf>
    <xf numFmtId="166" fontId="43" fillId="0" borderId="112" xfId="6" applyNumberFormat="1" applyFont="1" applyBorder="1" applyAlignment="1">
      <alignment horizontal="center" vertical="center"/>
    </xf>
    <xf numFmtId="166" fontId="43" fillId="0" borderId="113" xfId="6" applyNumberFormat="1" applyFont="1" applyBorder="1" applyAlignment="1">
      <alignment horizontal="center" vertical="center"/>
    </xf>
    <xf numFmtId="166" fontId="0" fillId="26" borderId="66" xfId="6" applyNumberFormat="1" applyFont="1" applyFill="1" applyBorder="1" applyAlignment="1">
      <alignment horizontal="right" vertical="center"/>
    </xf>
    <xf numFmtId="166" fontId="0" fillId="26" borderId="67" xfId="6" applyNumberFormat="1" applyFont="1" applyFill="1" applyBorder="1" applyAlignment="1">
      <alignment horizontal="right" vertical="center"/>
    </xf>
    <xf numFmtId="166" fontId="0" fillId="0" borderId="115" xfId="6" applyNumberFormat="1" applyFont="1" applyBorder="1" applyAlignment="1">
      <alignment horizontal="center" vertical="center"/>
    </xf>
    <xf numFmtId="166" fontId="0" fillId="0" borderId="117" xfId="6" applyNumberFormat="1" applyFont="1" applyBorder="1" applyAlignment="1">
      <alignment horizontal="center" vertical="center"/>
    </xf>
    <xf numFmtId="166" fontId="0" fillId="0" borderId="118" xfId="6" applyNumberFormat="1" applyFont="1" applyBorder="1" applyAlignment="1">
      <alignment horizontal="center" vertical="center"/>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49" fontId="3" fillId="2" borderId="60" xfId="1" applyNumberFormat="1" applyFont="1" applyFill="1" applyBorder="1" applyAlignment="1" applyProtection="1">
      <alignment horizontal="center" vertical="center" wrapText="1"/>
      <protection locked="0"/>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60" xfId="0" applyFont="1" applyBorder="1" applyAlignment="1">
      <alignment horizontal="center" vertical="center" wrapText="1"/>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6" borderId="4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6" fillId="0" borderId="8" xfId="1" applyNumberFormat="1" applyFont="1" applyFill="1" applyBorder="1" applyAlignment="1" applyProtection="1">
      <alignment horizontal="center" vertical="center" wrapText="1"/>
      <protection locked="0"/>
    </xf>
    <xf numFmtId="0" fontId="5" fillId="5" borderId="80" xfId="0" applyFont="1" applyFill="1" applyBorder="1" applyAlignment="1">
      <alignment horizontal="center" vertical="center" wrapText="1"/>
    </xf>
    <xf numFmtId="0" fontId="5" fillId="5" borderId="53"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9"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0" fontId="43" fillId="0" borderId="109" xfId="0" applyFont="1" applyBorder="1" applyAlignment="1">
      <alignment horizontal="center" vertical="center"/>
    </xf>
    <xf numFmtId="0" fontId="43" fillId="0" borderId="0" xfId="0" applyFont="1" applyAlignment="1">
      <alignment horizontal="center" vertical="center"/>
    </xf>
    <xf numFmtId="0" fontId="43" fillId="26" borderId="66" xfId="0" applyFont="1" applyFill="1" applyBorder="1" applyAlignment="1">
      <alignment horizontal="right" vertical="center"/>
    </xf>
    <xf numFmtId="0" fontId="43" fillId="26" borderId="67" xfId="0" applyFont="1" applyFill="1" applyBorder="1" applyAlignment="1">
      <alignment horizontal="right" vertical="center"/>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49" fontId="3" fillId="7" borderId="52"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3" fillId="7" borderId="56" xfId="1" applyNumberFormat="1"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49" fontId="3" fillId="7" borderId="17" xfId="1" applyNumberFormat="1" applyFont="1" applyFill="1" applyBorder="1" applyAlignment="1" applyProtection="1">
      <alignment horizontal="center" vertical="center" wrapText="1"/>
      <protection locked="0"/>
    </xf>
    <xf numFmtId="49" fontId="3" fillId="2" borderId="53" xfId="1" applyNumberFormat="1" applyFont="1" applyFill="1" applyBorder="1" applyAlignment="1" applyProtection="1">
      <alignment horizontal="center" vertical="center" wrapText="1"/>
      <protection locked="0"/>
    </xf>
    <xf numFmtId="0" fontId="4" fillId="0" borderId="53" xfId="0" applyFont="1" applyBorder="1" applyAlignment="1">
      <alignment horizontal="center" vertical="center" wrapText="1"/>
    </xf>
    <xf numFmtId="0" fontId="0" fillId="26" borderId="66" xfId="0" applyFill="1" applyBorder="1" applyAlignment="1">
      <alignment horizontal="right" vertical="center"/>
    </xf>
    <xf numFmtId="0" fontId="0" fillId="26" borderId="67" xfId="0" applyFill="1" applyBorder="1" applyAlignment="1">
      <alignment horizontal="right" vertical="center"/>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95"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49" fontId="3" fillId="8" borderId="97" xfId="1" applyNumberFormat="1" applyFont="1" applyFill="1" applyBorder="1" applyAlignment="1" applyProtection="1">
      <alignment horizontal="center" vertical="center" wrapText="1"/>
      <protection locked="0"/>
    </xf>
    <xf numFmtId="49" fontId="3" fillId="8" borderId="102" xfId="1" applyNumberFormat="1" applyFont="1" applyFill="1" applyBorder="1" applyAlignment="1" applyProtection="1">
      <alignment horizontal="center" vertical="center" wrapText="1"/>
      <protection locked="0"/>
    </xf>
    <xf numFmtId="49" fontId="3" fillId="8" borderId="103" xfId="1" applyNumberFormat="1" applyFont="1" applyFill="1" applyBorder="1" applyAlignment="1" applyProtection="1">
      <alignment horizontal="center" vertical="center" wrapText="1"/>
      <protection locked="0"/>
    </xf>
    <xf numFmtId="49" fontId="3" fillId="8" borderId="104" xfId="1" applyNumberFormat="1" applyFont="1" applyFill="1" applyBorder="1" applyAlignment="1" applyProtection="1">
      <alignment horizontal="center" vertical="center" wrapText="1"/>
      <protection locked="0"/>
    </xf>
    <xf numFmtId="0" fontId="39" fillId="5" borderId="83" xfId="0" applyFont="1" applyFill="1" applyBorder="1" applyAlignment="1">
      <alignment horizontal="center" vertical="center" wrapText="1"/>
    </xf>
    <xf numFmtId="0" fontId="39" fillId="5" borderId="53" xfId="0" applyFont="1" applyFill="1" applyBorder="1" applyAlignment="1">
      <alignment horizontal="center" vertical="center" wrapText="1"/>
    </xf>
    <xf numFmtId="0" fontId="39" fillId="5" borderId="89" xfId="0" applyFont="1" applyFill="1" applyBorder="1" applyAlignment="1">
      <alignment horizontal="center" vertical="center" wrapText="1"/>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7"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5" fillId="21" borderId="70" xfId="0" applyFont="1" applyFill="1" applyBorder="1" applyAlignment="1">
      <alignment horizontal="center" vertical="center" wrapText="1"/>
    </xf>
    <xf numFmtId="0" fontId="35" fillId="22" borderId="78" xfId="0" applyFont="1" applyFill="1" applyBorder="1" applyAlignment="1">
      <alignment horizontal="center" vertical="center" wrapText="1"/>
    </xf>
    <xf numFmtId="0" fontId="35" fillId="22" borderId="3" xfId="0" applyFont="1" applyFill="1" applyBorder="1" applyAlignment="1">
      <alignment horizontal="center" vertical="center" wrapText="1"/>
    </xf>
    <xf numFmtId="0" fontId="35" fillId="22" borderId="4" xfId="0" applyFont="1" applyFill="1" applyBorder="1" applyAlignment="1">
      <alignment horizontal="center" vertical="center" wrapText="1"/>
    </xf>
    <xf numFmtId="0" fontId="50" fillId="41" borderId="69" xfId="0" applyFont="1" applyFill="1" applyBorder="1" applyAlignment="1" applyProtection="1">
      <alignment horizontal="center"/>
      <protection hidden="1"/>
    </xf>
    <xf numFmtId="0" fontId="63" fillId="0" borderId="140" xfId="0" applyFont="1" applyBorder="1" applyAlignment="1">
      <alignment wrapText="1"/>
    </xf>
    <xf numFmtId="0" fontId="63" fillId="0" borderId="140" xfId="0" applyFont="1" applyBorder="1"/>
    <xf numFmtId="0" fontId="48" fillId="35" borderId="137" xfId="0" applyFont="1" applyFill="1" applyBorder="1" applyAlignment="1" applyProtection="1">
      <alignment horizontal="center" vertical="center" wrapText="1"/>
      <protection hidden="1"/>
    </xf>
    <xf numFmtId="0" fontId="0" fillId="0" borderId="70" xfId="0" applyBorder="1" applyAlignment="1">
      <alignment wrapText="1"/>
    </xf>
    <xf numFmtId="0" fontId="0" fillId="0" borderId="70" xfId="0" applyBorder="1"/>
    <xf numFmtId="0" fontId="61" fillId="41" borderId="104" xfId="0" applyFont="1" applyFill="1" applyBorder="1" applyAlignment="1" applyProtection="1">
      <alignment horizontal="left" vertical="center" wrapText="1"/>
      <protection hidden="1"/>
    </xf>
    <xf numFmtId="0" fontId="22" fillId="0" borderId="0" xfId="0" applyFont="1" applyAlignment="1">
      <alignment horizontal="left"/>
    </xf>
    <xf numFmtId="0" fontId="0" fillId="0" borderId="0" xfId="0"/>
    <xf numFmtId="0" fontId="0" fillId="43" borderId="0" xfId="0" applyFill="1"/>
    <xf numFmtId="0" fontId="0" fillId="0" borderId="0" xfId="0" applyBorder="1"/>
    <xf numFmtId="10" fontId="0" fillId="30" borderId="70" xfId="0" applyNumberFormat="1" applyFill="1" applyBorder="1" applyAlignment="1">
      <alignment horizontal="center" vertical="center"/>
    </xf>
    <xf numFmtId="10" fontId="0" fillId="29" borderId="70" xfId="0" applyNumberFormat="1" applyFill="1" applyBorder="1" applyAlignment="1">
      <alignment horizontal="center" vertical="center"/>
    </xf>
    <xf numFmtId="0" fontId="22" fillId="0" borderId="0" xfId="0" applyFont="1" applyAlignment="1">
      <alignment horizontal="left" vertical="top" wrapText="1"/>
    </xf>
    <xf numFmtId="0" fontId="21" fillId="0" borderId="0" xfId="2" applyAlignment="1">
      <alignment vertical="center" wrapText="1"/>
    </xf>
    <xf numFmtId="0" fontId="23" fillId="27" borderId="71" xfId="0" applyFont="1" applyFill="1" applyBorder="1" applyAlignment="1">
      <alignment horizontal="center" vertical="top" wrapText="1"/>
    </xf>
    <xf numFmtId="0" fontId="0" fillId="0" borderId="72" xfId="0" applyBorder="1" applyAlignment="1">
      <alignment vertical="top" wrapText="1"/>
    </xf>
    <xf numFmtId="0" fontId="23" fillId="27" borderId="72" xfId="0" applyFont="1" applyFill="1" applyBorder="1" applyAlignment="1">
      <alignment horizontal="center" vertical="top" wrapText="1"/>
    </xf>
    <xf numFmtId="0" fontId="0" fillId="0" borderId="143" xfId="0" applyBorder="1" applyAlignment="1">
      <alignment vertical="top" wrapText="1"/>
    </xf>
    <xf numFmtId="164" fontId="0" fillId="0" borderId="70" xfId="0" applyNumberFormat="1" applyBorder="1" applyAlignment="1">
      <alignment vertical="top" wrapText="1"/>
    </xf>
    <xf numFmtId="0" fontId="0" fillId="44" borderId="70" xfId="0" applyFill="1" applyBorder="1" applyAlignment="1">
      <alignment vertical="top" wrapText="1"/>
    </xf>
    <xf numFmtId="164" fontId="0" fillId="44" borderId="70" xfId="0" applyNumberFormat="1" applyFill="1" applyBorder="1" applyAlignment="1">
      <alignment vertical="top" wrapText="1"/>
    </xf>
    <xf numFmtId="0" fontId="23" fillId="13" borderId="130" xfId="0" applyFont="1" applyFill="1" applyBorder="1" applyAlignment="1">
      <alignment horizontal="center" vertical="center" wrapText="1"/>
    </xf>
    <xf numFmtId="0" fontId="23" fillId="13" borderId="131" xfId="0" applyFont="1" applyFill="1" applyBorder="1" applyAlignment="1">
      <alignment horizontal="center" vertical="center" wrapText="1"/>
    </xf>
    <xf numFmtId="0" fontId="23" fillId="13" borderId="132" xfId="0" applyFont="1" applyFill="1" applyBorder="1" applyAlignment="1">
      <alignment horizontal="center" vertical="center" wrapText="1"/>
    </xf>
    <xf numFmtId="0" fontId="0" fillId="0" borderId="133" xfId="0" applyBorder="1" applyAlignment="1">
      <alignment vertical="top" wrapText="1"/>
    </xf>
    <xf numFmtId="0" fontId="0" fillId="0" borderId="134" xfId="0" applyBorder="1" applyAlignment="1">
      <alignment vertical="top" wrapText="1"/>
    </xf>
    <xf numFmtId="0" fontId="0" fillId="0" borderId="135" xfId="0" applyBorder="1" applyAlignment="1">
      <alignment vertical="top" wrapText="1"/>
    </xf>
    <xf numFmtId="0" fontId="0" fillId="0" borderId="136" xfId="0" applyBorder="1" applyAlignment="1">
      <alignment vertical="top" wrapText="1"/>
    </xf>
    <xf numFmtId="14" fontId="0" fillId="0" borderId="136" xfId="0" applyNumberFormat="1" applyBorder="1" applyAlignment="1">
      <alignment vertical="top" wrapText="1"/>
    </xf>
    <xf numFmtId="164" fontId="0" fillId="0" borderId="136" xfId="0" applyNumberFormat="1" applyBorder="1" applyAlignment="1">
      <alignment vertical="top" wrapText="1"/>
    </xf>
    <xf numFmtId="0" fontId="0" fillId="0" borderId="114" xfId="0" applyBorder="1" applyAlignment="1">
      <alignment vertical="top" wrapText="1"/>
    </xf>
    <xf numFmtId="10" fontId="21" fillId="0" borderId="0" xfId="7" applyNumberFormat="1" applyFont="1" applyAlignment="1">
      <alignment vertical="top" wrapText="1"/>
    </xf>
    <xf numFmtId="0" fontId="0" fillId="0" borderId="133" xfId="0" applyFill="1" applyBorder="1" applyAlignment="1">
      <alignment vertical="top" wrapText="1"/>
    </xf>
    <xf numFmtId="0" fontId="0" fillId="0" borderId="70" xfId="0" applyFill="1" applyBorder="1" applyAlignment="1">
      <alignment vertical="top" wrapText="1"/>
    </xf>
    <xf numFmtId="14" fontId="0" fillId="0" borderId="70" xfId="0" applyNumberFormat="1" applyFill="1" applyBorder="1" applyAlignment="1">
      <alignment vertical="top" wrapText="1"/>
    </xf>
    <xf numFmtId="164" fontId="0" fillId="0" borderId="70" xfId="0" applyNumberFormat="1" applyFill="1" applyBorder="1" applyAlignment="1">
      <alignment vertical="top" wrapText="1"/>
    </xf>
    <xf numFmtId="0" fontId="0" fillId="0" borderId="134" xfId="0" applyFill="1" applyBorder="1" applyAlignment="1">
      <alignment vertical="top" wrapText="1"/>
    </xf>
    <xf numFmtId="0" fontId="21" fillId="0" borderId="0" xfId="2" applyFill="1" applyAlignment="1">
      <alignment vertical="top" wrapText="1"/>
    </xf>
    <xf numFmtId="166" fontId="0" fillId="0" borderId="0" xfId="6" applyNumberFormat="1" applyFont="1" applyAlignment="1">
      <alignment vertical="top" wrapText="1"/>
    </xf>
    <xf numFmtId="166" fontId="29" fillId="0" borderId="0" xfId="6" applyNumberFormat="1" applyFont="1" applyAlignment="1">
      <alignment vertical="top" wrapText="1"/>
    </xf>
    <xf numFmtId="166" fontId="21" fillId="0" borderId="0" xfId="6" applyNumberFormat="1" applyFont="1" applyAlignment="1">
      <alignment vertical="top" wrapText="1"/>
    </xf>
    <xf numFmtId="0" fontId="0" fillId="45" borderId="70" xfId="0" applyFill="1" applyBorder="1" applyAlignment="1">
      <alignment vertical="top" wrapText="1"/>
    </xf>
    <xf numFmtId="14" fontId="0" fillId="45" borderId="70" xfId="0" applyNumberFormat="1" applyFill="1" applyBorder="1" applyAlignment="1">
      <alignment vertical="top" wrapText="1"/>
    </xf>
    <xf numFmtId="49" fontId="8" fillId="3" borderId="144" xfId="1" applyNumberFormat="1" applyFont="1" applyFill="1" applyBorder="1" applyAlignment="1" applyProtection="1">
      <alignment horizontal="center" vertical="center" wrapText="1"/>
      <protection locked="0"/>
    </xf>
    <xf numFmtId="14" fontId="8" fillId="3" borderId="69" xfId="1" applyNumberFormat="1" applyFont="1" applyFill="1" applyBorder="1" applyAlignment="1" applyProtection="1">
      <alignment horizontal="center" vertical="center" wrapText="1"/>
      <protection locked="0"/>
    </xf>
    <xf numFmtId="0" fontId="0" fillId="0" borderId="0" xfId="0" applyBorder="1" applyProtection="1">
      <protection hidden="1"/>
    </xf>
    <xf numFmtId="0" fontId="0" fillId="0" borderId="0" xfId="0"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vertical="center"/>
      <protection hidden="1"/>
    </xf>
    <xf numFmtId="0" fontId="60" fillId="0" borderId="0" xfId="0" applyFont="1" applyBorder="1" applyAlignment="1">
      <alignment horizontal="left"/>
    </xf>
    <xf numFmtId="0" fontId="59" fillId="0" borderId="0" xfId="0" applyFont="1" applyBorder="1" applyAlignment="1" applyProtection="1">
      <alignment horizontal="center" vertical="center" wrapText="1"/>
      <protection hidden="1"/>
    </xf>
    <xf numFmtId="0" fontId="58" fillId="0" borderId="0" xfId="0" applyFont="1" applyBorder="1" applyAlignment="1" applyProtection="1">
      <alignment vertical="center"/>
      <protection hidden="1"/>
    </xf>
    <xf numFmtId="0" fontId="57" fillId="0" borderId="0" xfId="0" applyFont="1" applyBorder="1" applyAlignment="1" applyProtection="1">
      <alignment horizontal="center" vertical="center"/>
      <protection hidden="1"/>
    </xf>
    <xf numFmtId="0" fontId="56" fillId="0" borderId="0" xfId="0" applyFont="1" applyBorder="1" applyAlignment="1">
      <alignment horizontal="left"/>
    </xf>
    <xf numFmtId="0" fontId="0" fillId="0" borderId="0" xfId="0" applyBorder="1" applyAlignment="1" applyProtection="1">
      <alignment horizontal="center" vertical="center"/>
      <protection hidden="1"/>
    </xf>
    <xf numFmtId="0" fontId="55" fillId="0" borderId="0" xfId="0" applyFont="1" applyBorder="1" applyAlignment="1" applyProtection="1">
      <alignment vertical="center"/>
      <protection hidden="1"/>
    </xf>
    <xf numFmtId="0" fontId="54" fillId="0" borderId="0" xfId="0" applyFont="1" applyBorder="1" applyAlignment="1" applyProtection="1">
      <alignment horizontal="center" vertical="center"/>
      <protection hidden="1"/>
    </xf>
    <xf numFmtId="0" fontId="53" fillId="0" borderId="0" xfId="0" applyFont="1" applyBorder="1" applyAlignment="1">
      <alignment horizontal="left"/>
    </xf>
    <xf numFmtId="0" fontId="52" fillId="0" borderId="0" xfId="0" applyFont="1" applyBorder="1" applyAlignment="1" applyProtection="1">
      <alignment horizontal="center" vertical="center" wrapText="1"/>
      <protection hidden="1"/>
    </xf>
    <xf numFmtId="0" fontId="51" fillId="0" borderId="0" xfId="0" applyFont="1" applyBorder="1" applyAlignment="1" applyProtection="1">
      <alignment horizontal="center"/>
      <protection hidden="1"/>
    </xf>
    <xf numFmtId="0" fontId="0" fillId="0" borderId="109" xfId="0" applyBorder="1"/>
    <xf numFmtId="0" fontId="0" fillId="0" borderId="137" xfId="0" applyBorder="1"/>
    <xf numFmtId="0" fontId="63" fillId="0" borderId="109" xfId="0" applyFont="1" applyBorder="1"/>
    <xf numFmtId="0" fontId="63" fillId="0" borderId="137" xfId="0" applyFont="1" applyBorder="1"/>
    <xf numFmtId="0" fontId="0" fillId="0" borderId="102" xfId="0" applyBorder="1"/>
    <xf numFmtId="0" fontId="0" fillId="0" borderId="103" xfId="0" applyBorder="1"/>
    <xf numFmtId="0" fontId="0" fillId="0" borderId="104" xfId="0" applyBorder="1"/>
    <xf numFmtId="0" fontId="44" fillId="42" borderId="108" xfId="0" applyFont="1" applyFill="1" applyBorder="1" applyAlignment="1">
      <alignment horizontal="center" vertical="center" wrapText="1"/>
    </xf>
    <xf numFmtId="0" fontId="61" fillId="41" borderId="117" xfId="0" applyFont="1" applyFill="1" applyBorder="1" applyAlignment="1" applyProtection="1">
      <alignment horizontal="center" vertical="center" wrapText="1"/>
      <protection hidden="1"/>
    </xf>
    <xf numFmtId="0" fontId="61" fillId="41" borderId="138" xfId="0" applyFont="1" applyFill="1" applyBorder="1" applyAlignment="1" applyProtection="1">
      <alignment horizontal="center" vertical="center" wrapText="1"/>
      <protection hidden="1"/>
    </xf>
    <xf numFmtId="0" fontId="61" fillId="41" borderId="103" xfId="0" applyFont="1" applyFill="1" applyBorder="1" applyAlignment="1" applyProtection="1">
      <alignment horizontal="left" vertical="center" wrapText="1"/>
      <protection hidden="1"/>
    </xf>
    <xf numFmtId="0" fontId="47" fillId="38" borderId="70" xfId="0" applyFont="1" applyFill="1" applyBorder="1" applyAlignment="1" applyProtection="1">
      <alignment horizontal="center" vertical="center" wrapText="1"/>
      <protection hidden="1"/>
    </xf>
    <xf numFmtId="0" fontId="47" fillId="37" borderId="70" xfId="0" applyFont="1" applyFill="1" applyBorder="1" applyAlignment="1" applyProtection="1">
      <alignment horizontal="center" vertical="center" wrapText="1"/>
      <protection hidden="1"/>
    </xf>
    <xf numFmtId="0" fontId="47" fillId="36" borderId="70" xfId="0" applyFont="1" applyFill="1" applyBorder="1" applyAlignment="1" applyProtection="1">
      <alignment horizontal="center" vertical="center" wrapText="1"/>
      <protection hidden="1"/>
    </xf>
    <xf numFmtId="0" fontId="0" fillId="0" borderId="79" xfId="0" applyBorder="1" applyAlignment="1">
      <alignment wrapText="1"/>
    </xf>
    <xf numFmtId="0" fontId="0" fillId="0" borderId="79" xfId="0" applyBorder="1"/>
    <xf numFmtId="0" fontId="0" fillId="0" borderId="79" xfId="0" applyBorder="1"/>
    <xf numFmtId="10" fontId="0" fillId="0" borderId="79" xfId="0" applyNumberFormat="1" applyBorder="1" applyAlignment="1">
      <alignment horizontal="center" vertical="center"/>
    </xf>
    <xf numFmtId="0" fontId="50" fillId="41" borderId="131" xfId="0" applyFont="1" applyFill="1" applyBorder="1" applyAlignment="1" applyProtection="1">
      <alignment horizontal="center" vertical="center" wrapText="1"/>
      <protection hidden="1"/>
    </xf>
    <xf numFmtId="0" fontId="50" fillId="39" borderId="131" xfId="0" applyFont="1" applyFill="1" applyBorder="1" applyAlignment="1" applyProtection="1">
      <alignment horizontal="center"/>
      <protection hidden="1"/>
    </xf>
    <xf numFmtId="0" fontId="50" fillId="39" borderId="132" xfId="0" applyFont="1" applyFill="1" applyBorder="1" applyAlignment="1" applyProtection="1">
      <alignment horizontal="center"/>
      <protection hidden="1"/>
    </xf>
    <xf numFmtId="0" fontId="47" fillId="36" borderId="134" xfId="0" applyFont="1" applyFill="1" applyBorder="1" applyAlignment="1" applyProtection="1">
      <alignment horizontal="center" vertical="center" wrapText="1"/>
      <protection hidden="1"/>
    </xf>
    <xf numFmtId="167" fontId="47" fillId="32" borderId="136" xfId="9" applyFont="1" applyFill="1" applyBorder="1" applyAlignment="1" applyProtection="1">
      <alignment horizontal="center" vertical="center" wrapText="1"/>
      <protection hidden="1"/>
    </xf>
    <xf numFmtId="167" fontId="47" fillId="34" borderId="136" xfId="9" applyFont="1" applyFill="1" applyBorder="1" applyAlignment="1" applyProtection="1">
      <alignment horizontal="center" vertical="center" wrapText="1"/>
      <protection hidden="1"/>
    </xf>
    <xf numFmtId="167" fontId="47" fillId="31" borderId="114" xfId="9" applyFont="1" applyFill="1" applyBorder="1" applyAlignment="1" applyProtection="1">
      <alignment horizontal="center" vertical="center" wrapText="1"/>
      <protection hidden="1"/>
    </xf>
    <xf numFmtId="0" fontId="44" fillId="42" borderId="130" xfId="0" applyFont="1" applyFill="1" applyBorder="1" applyAlignment="1">
      <alignment horizontal="center" vertical="center"/>
    </xf>
    <xf numFmtId="0" fontId="47" fillId="38" borderId="133" xfId="0" applyFont="1" applyFill="1" applyBorder="1" applyAlignment="1" applyProtection="1">
      <alignment horizontal="center" vertical="center" wrapText="1"/>
      <protection hidden="1"/>
    </xf>
    <xf numFmtId="167" fontId="47" fillId="32" borderId="135" xfId="9" applyFont="1" applyFill="1" applyBorder="1" applyAlignment="1" applyProtection="1">
      <alignment horizontal="center" vertical="center" wrapText="1"/>
      <protection hidden="1"/>
    </xf>
    <xf numFmtId="0" fontId="48" fillId="35" borderId="108" xfId="0" applyFont="1" applyFill="1" applyBorder="1" applyAlignment="1" applyProtection="1">
      <alignment horizontal="center" vertical="center" wrapText="1"/>
      <protection hidden="1"/>
    </xf>
    <xf numFmtId="0" fontId="48" fillId="35" borderId="117" xfId="0" applyFont="1" applyFill="1" applyBorder="1" applyAlignment="1" applyProtection="1">
      <alignment horizontal="center" vertical="center" wrapText="1"/>
      <protection hidden="1"/>
    </xf>
    <xf numFmtId="0" fontId="48" fillId="35" borderId="138" xfId="0" applyFont="1" applyFill="1" applyBorder="1" applyAlignment="1" applyProtection="1">
      <alignment horizontal="center" vertical="center" wrapText="1"/>
      <protection hidden="1"/>
    </xf>
    <xf numFmtId="0" fontId="48" fillId="35" borderId="109" xfId="0" applyFont="1" applyFill="1" applyBorder="1" applyAlignment="1" applyProtection="1">
      <alignment horizontal="center" vertical="center" wrapText="1"/>
      <protection hidden="1"/>
    </xf>
    <xf numFmtId="0" fontId="48" fillId="35" borderId="0" xfId="0" applyFont="1" applyFill="1" applyBorder="1" applyAlignment="1" applyProtection="1">
      <alignment horizontal="center" vertical="center" wrapText="1"/>
      <protection hidden="1"/>
    </xf>
    <xf numFmtId="0" fontId="48" fillId="35" borderId="102" xfId="0" applyFont="1" applyFill="1" applyBorder="1" applyAlignment="1" applyProtection="1">
      <alignment horizontal="center" vertical="center" wrapText="1"/>
      <protection hidden="1"/>
    </xf>
    <xf numFmtId="0" fontId="48" fillId="35" borderId="103" xfId="0" applyFont="1" applyFill="1" applyBorder="1" applyAlignment="1" applyProtection="1">
      <alignment horizontal="center" vertical="center" wrapText="1"/>
      <protection hidden="1"/>
    </xf>
    <xf numFmtId="0" fontId="48" fillId="35" borderId="104" xfId="0" applyFont="1" applyFill="1" applyBorder="1" applyAlignment="1" applyProtection="1">
      <alignment horizontal="center" vertical="center" wrapText="1"/>
      <protection hidden="1"/>
    </xf>
    <xf numFmtId="0" fontId="50" fillId="41" borderId="116" xfId="0" applyFont="1" applyFill="1" applyBorder="1" applyAlignment="1" applyProtection="1">
      <alignment horizontal="center" vertical="center" wrapText="1"/>
      <protection hidden="1"/>
    </xf>
    <xf numFmtId="167" fontId="47" fillId="33" borderId="78" xfId="9" applyFont="1" applyFill="1" applyBorder="1" applyAlignment="1" applyProtection="1">
      <alignment horizontal="center" vertical="center" wrapText="1"/>
      <protection hidden="1"/>
    </xf>
    <xf numFmtId="167" fontId="47" fillId="33" borderId="145" xfId="9" applyFont="1" applyFill="1" applyBorder="1" applyAlignment="1" applyProtection="1">
      <alignment horizontal="center" vertical="center" wrapText="1"/>
      <protection hidden="1"/>
    </xf>
    <xf numFmtId="0" fontId="44" fillId="40" borderId="130" xfId="0" applyFont="1" applyFill="1" applyBorder="1" applyAlignment="1">
      <alignment horizontal="center" vertical="center"/>
    </xf>
    <xf numFmtId="0" fontId="47" fillId="36" borderId="133" xfId="0" applyFont="1" applyFill="1" applyBorder="1" applyAlignment="1" applyProtection="1">
      <alignment horizontal="center" vertical="center" wrapText="1"/>
      <protection hidden="1"/>
    </xf>
    <xf numFmtId="167" fontId="47" fillId="31" borderId="135" xfId="9" applyFont="1" applyFill="1" applyBorder="1" applyAlignment="1" applyProtection="1">
      <alignment horizontal="center" vertical="center" wrapText="1"/>
      <protection hidden="1"/>
    </xf>
    <xf numFmtId="0" fontId="0" fillId="0" borderId="0" xfId="0" applyAlignment="1" applyProtection="1">
      <alignment horizontal="left"/>
      <protection hidden="1"/>
    </xf>
    <xf numFmtId="0" fontId="0" fillId="0" borderId="117" xfId="0" applyBorder="1" applyAlignment="1" applyProtection="1">
      <alignment horizontal="left"/>
      <protection hidden="1"/>
    </xf>
    <xf numFmtId="0" fontId="62" fillId="41" borderId="102" xfId="0" applyFont="1" applyFill="1" applyBorder="1" applyAlignment="1" applyProtection="1">
      <alignment horizontal="left" vertical="center" wrapText="1"/>
      <protection hidden="1"/>
    </xf>
    <xf numFmtId="0" fontId="0" fillId="0" borderId="0" xfId="0" applyBorder="1" applyAlignment="1" applyProtection="1">
      <alignment horizontal="left"/>
      <protection hidden="1"/>
    </xf>
    <xf numFmtId="0" fontId="0" fillId="0" borderId="0" xfId="0" applyBorder="1" applyAlignment="1" applyProtection="1">
      <alignment horizontal="left" vertical="center"/>
      <protection hidden="1"/>
    </xf>
    <xf numFmtId="0" fontId="51" fillId="0" borderId="0" xfId="0" applyFont="1" applyBorder="1" applyAlignment="1" applyProtection="1">
      <alignment horizontal="left"/>
      <protection hidden="1"/>
    </xf>
    <xf numFmtId="0" fontId="0" fillId="0" borderId="79" xfId="0" applyNumberFormat="1" applyBorder="1" applyAlignment="1">
      <alignment horizontal="left"/>
    </xf>
    <xf numFmtId="0" fontId="0" fillId="0" borderId="70" xfId="0" applyNumberFormat="1" applyBorder="1" applyAlignment="1">
      <alignment horizontal="left"/>
    </xf>
    <xf numFmtId="0" fontId="63" fillId="0" borderId="139" xfId="0" applyFont="1" applyBorder="1" applyAlignment="1">
      <alignment horizontal="left"/>
    </xf>
    <xf numFmtId="0" fontId="0" fillId="0" borderId="0" xfId="0" applyBorder="1" applyAlignment="1">
      <alignment horizontal="left"/>
    </xf>
    <xf numFmtId="0" fontId="0" fillId="0" borderId="103" xfId="0" applyBorder="1" applyAlignment="1" applyProtection="1">
      <alignment horizontal="left" vertical="center"/>
      <protection hidden="1"/>
    </xf>
    <xf numFmtId="0" fontId="45" fillId="18" borderId="115" xfId="0" applyFont="1" applyFill="1" applyBorder="1" applyAlignment="1">
      <alignment horizontal="center" vertical="center" wrapText="1"/>
    </xf>
    <xf numFmtId="0" fontId="45" fillId="18" borderId="117" xfId="0" applyFont="1" applyFill="1" applyBorder="1" applyAlignment="1">
      <alignment horizontal="center" vertical="center" wrapText="1"/>
    </xf>
    <xf numFmtId="166" fontId="45" fillId="18" borderId="2" xfId="6" applyNumberFormat="1" applyFont="1" applyFill="1" applyBorder="1" applyAlignment="1">
      <alignment horizontal="center" vertical="center" wrapText="1"/>
    </xf>
    <xf numFmtId="0" fontId="45" fillId="18" borderId="0" xfId="0" applyFont="1" applyFill="1" applyBorder="1" applyAlignment="1">
      <alignment horizontal="center" vertical="center" wrapText="1"/>
    </xf>
    <xf numFmtId="166" fontId="0" fillId="5" borderId="70" xfId="6" applyNumberFormat="1" applyFont="1" applyFill="1" applyBorder="1" applyAlignment="1">
      <alignment vertical="top" wrapText="1"/>
    </xf>
    <xf numFmtId="166" fontId="0" fillId="0" borderId="70" xfId="6" applyNumberFormat="1" applyFont="1" applyFill="1" applyBorder="1" applyAlignment="1">
      <alignment vertical="top" wrapText="1"/>
    </xf>
    <xf numFmtId="14" fontId="0" fillId="5" borderId="70" xfId="6" applyNumberFormat="1" applyFont="1" applyFill="1" applyBorder="1" applyAlignment="1">
      <alignment vertical="top" wrapText="1"/>
    </xf>
    <xf numFmtId="0" fontId="21" fillId="0" borderId="70" xfId="2" applyFill="1" applyBorder="1" applyAlignment="1">
      <alignment vertical="top" wrapText="1"/>
    </xf>
    <xf numFmtId="14" fontId="21" fillId="0" borderId="70" xfId="2" applyNumberFormat="1" applyFill="1" applyBorder="1" applyAlignment="1">
      <alignment vertical="top" wrapText="1"/>
    </xf>
    <xf numFmtId="166" fontId="21" fillId="0" borderId="70" xfId="6" applyNumberFormat="1" applyFont="1" applyFill="1" applyBorder="1" applyAlignment="1">
      <alignment vertical="top" wrapText="1"/>
    </xf>
    <xf numFmtId="14" fontId="0" fillId="0" borderId="70" xfId="6" applyNumberFormat="1" applyFont="1" applyFill="1" applyBorder="1" applyAlignment="1">
      <alignment vertical="top" wrapText="1"/>
    </xf>
    <xf numFmtId="0" fontId="3" fillId="0" borderId="130" xfId="0" applyFont="1" applyBorder="1" applyAlignment="1">
      <alignment horizontal="center" vertical="center" wrapText="1"/>
    </xf>
    <xf numFmtId="0" fontId="32" fillId="18" borderId="131" xfId="0" applyFont="1" applyFill="1" applyBorder="1" applyAlignment="1">
      <alignment horizontal="center" vertical="center" wrapText="1"/>
    </xf>
    <xf numFmtId="14" fontId="32" fillId="18" borderId="131" xfId="0" applyNumberFormat="1" applyFont="1" applyFill="1" applyBorder="1" applyAlignment="1">
      <alignment horizontal="center" vertical="center" wrapText="1"/>
    </xf>
    <xf numFmtId="0" fontId="21" fillId="0" borderId="133" xfId="2" applyBorder="1" applyAlignment="1">
      <alignment vertical="top" wrapText="1"/>
    </xf>
    <xf numFmtId="0" fontId="0" fillId="5" borderId="134" xfId="0" applyFill="1" applyBorder="1" applyAlignment="1">
      <alignment vertical="top" wrapText="1"/>
    </xf>
    <xf numFmtId="0" fontId="0" fillId="5" borderId="133" xfId="0" applyFill="1" applyBorder="1" applyAlignment="1">
      <alignment vertical="top" wrapText="1"/>
    </xf>
    <xf numFmtId="0" fontId="21" fillId="0" borderId="134" xfId="2" applyFill="1" applyBorder="1" applyAlignment="1">
      <alignment vertical="top" wrapText="1"/>
    </xf>
    <xf numFmtId="0" fontId="0" fillId="45" borderId="133" xfId="0" applyFill="1" applyBorder="1" applyAlignment="1">
      <alignment vertical="top" wrapText="1"/>
    </xf>
    <xf numFmtId="0" fontId="21" fillId="0" borderId="135" xfId="2" applyBorder="1" applyAlignment="1">
      <alignment vertical="top" wrapText="1"/>
    </xf>
    <xf numFmtId="0" fontId="0" fillId="0" borderId="136" xfId="0" applyFill="1" applyBorder="1" applyAlignment="1">
      <alignment vertical="top" wrapText="1"/>
    </xf>
    <xf numFmtId="14" fontId="0" fillId="0" borderId="136" xfId="0" applyNumberFormat="1" applyFill="1" applyBorder="1" applyAlignment="1">
      <alignment vertical="top" wrapText="1"/>
    </xf>
    <xf numFmtId="166" fontId="0" fillId="0" borderId="136" xfId="6" applyNumberFormat="1" applyFont="1" applyFill="1" applyBorder="1" applyAlignment="1">
      <alignment vertical="top" wrapText="1"/>
    </xf>
    <xf numFmtId="0" fontId="0" fillId="0" borderId="114" xfId="0" applyFill="1" applyBorder="1" applyAlignment="1">
      <alignment vertical="top" wrapText="1"/>
    </xf>
  </cellXfs>
  <cellStyles count="10">
    <cellStyle name="Excel Built-in Comma [0] 1" xfId="9" xr:uid="{EBE595FC-8FAB-4781-A4D6-32270454F706}"/>
    <cellStyle name="Millares" xfId="6" builtinId="3"/>
    <cellStyle name="Normal" xfId="0" builtinId="0"/>
    <cellStyle name="Normal 2" xfId="2" xr:uid="{307A5F4E-D984-4ADC-B557-4DEBDA57A915}"/>
    <cellStyle name="Normal 2 2" xfId="5" xr:uid="{7D836BB8-AA7A-40C5-9A12-D186B8223F3B}"/>
    <cellStyle name="Normal 2 3" xfId="8" xr:uid="{6B633369-B20B-4258-A225-E8A5DDCA4787}"/>
    <cellStyle name="Normal 3" xfId="3" xr:uid="{E1308B40-E49B-474D-B8CF-6E0F4307A634}"/>
    <cellStyle name="Normal 7" xfId="4" xr:uid="{6CE52B24-A28A-483B-ADC2-856D5D361353}"/>
    <cellStyle name="Porcentaje" xfId="7" builtinId="5"/>
    <cellStyle name="Título 2" xfId="1" builtinId="17"/>
  </cellStyles>
  <dxfs count="621">
    <dxf>
      <fill>
        <patternFill>
          <bgColor rgb="FFFF0000"/>
        </patternFill>
      </fill>
    </dxf>
    <dxf>
      <fill>
        <patternFill>
          <bgColor rgb="FFFFFF99"/>
        </patternFill>
      </fill>
    </dxf>
    <dxf>
      <fill>
        <patternFill>
          <bgColor rgb="FF92D05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3" formatCode="0%"/>
    </dxf>
  </dxfs>
  <tableStyles count="0" defaultTableStyle="TableStyleMedium2" defaultPivotStyle="PivotStyleLight16"/>
  <colors>
    <mruColors>
      <color rgb="FFA50021"/>
      <color rgb="FF962D46"/>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sharedStrings" Target="sharedStrings.xml"/><Relationship Id="rId68"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calcChain" Target="calcChain.xml"/><Relationship Id="rId69"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externalLink" Target="externalLinks/externalLink3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microsoft.com/office/2017/06/relationships/rdRichValue" Target="richData/rdrichvalue.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styles" Target="styles.xml"/><Relationship Id="rId7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Publicado'!K6"/><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Publicado'!H6"/><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Publicado'!L6"/><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Publicado'!G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Publicado'!I6"/><Relationship Id="rId46" Type="http://schemas.openxmlformats.org/officeDocument/2006/relationships/hyperlink" Target="#Ranking!A1"/><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Publicado'!V6"/></Relationships>
</file>

<file path=xl/drawings/_rels/drawing10.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1"/><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828387</xdr:colOff>
      <xdr:row>10</xdr:row>
      <xdr:rowOff>367559</xdr:rowOff>
    </xdr:from>
    <xdr:to>
      <xdr:col>8</xdr:col>
      <xdr:colOff>1273793</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25492" y="2356112"/>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latin typeface="+mn-lt"/>
              <a:ea typeface="+mn-ea"/>
              <a:cs typeface="+mn-cs"/>
            </a:rPr>
            <a:t>SEGUIMIENTO P</a:t>
          </a:r>
          <a:r>
            <a:rPr lang="es-CO" sz="2400" b="1" kern="1200">
              <a:solidFill>
                <a:srgbClr val="962D46"/>
              </a:solidFill>
            </a:rPr>
            <a:t>LAN DE ACCIÓN INSTITUCIONAL SIC</a:t>
          </a:r>
          <a:r>
            <a:rPr lang="es-CO" sz="2400" b="1" kern="1200" baseline="0">
              <a:solidFill>
                <a:srgbClr val="962D46"/>
              </a:solidFill>
            </a:rPr>
            <a:t> </a:t>
          </a:r>
          <a:r>
            <a:rPr lang="es-CO" sz="2400" b="1" kern="1200">
              <a:solidFill>
                <a:srgbClr val="962D46"/>
              </a:solidFill>
            </a:rPr>
            <a:t>2025 V11 (Enero_Mayo</a:t>
          </a:r>
          <a:r>
            <a:rPr lang="es-CO" sz="2400" b="1" kern="1200" baseline="0">
              <a:solidFill>
                <a:srgbClr val="962D46"/>
              </a:solidFill>
            </a:rPr>
            <a:t>)</a:t>
          </a:r>
          <a:endParaRPr lang="es-CO" sz="2400" b="1" kern="1200">
            <a:solidFill>
              <a:srgbClr val="962D46"/>
            </a:solidFill>
          </a:endParaRP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a:t>
          </a:r>
          <a:r>
            <a:rPr lang="es-CO" sz="1100">
              <a:solidFill>
                <a:schemeClr val="bg1">
                  <a:lumMod val="50000"/>
                </a:schemeClr>
              </a:solidFill>
            </a:rPr>
            <a:t>onsultelos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73184</xdr:colOff>
      <xdr:row>24</xdr:row>
      <xdr:rowOff>40172</xdr:rowOff>
    </xdr:from>
    <xdr:to>
      <xdr:col>2</xdr:col>
      <xdr:colOff>562322</xdr:colOff>
      <xdr:row>24</xdr:row>
      <xdr:rowOff>568886</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978184" y="6055033"/>
          <a:ext cx="489138" cy="528714"/>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144215</xdr:rowOff>
    </xdr:from>
    <xdr:to>
      <xdr:col>9</xdr:col>
      <xdr:colOff>123906</xdr:colOff>
      <xdr:row>25</xdr:row>
      <xdr:rowOff>0</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10593" y="6159076"/>
          <a:ext cx="595257" cy="596618"/>
        </a:xfrm>
        <a:prstGeom prst="rect">
          <a:avLst/>
        </a:prstGeom>
      </xdr:spPr>
    </xdr:pic>
    <xdr:clientData/>
  </xdr:twoCellAnchor>
  <xdr:twoCellAnchor>
    <xdr:from>
      <xdr:col>1</xdr:col>
      <xdr:colOff>30799</xdr:colOff>
      <xdr:row>24</xdr:row>
      <xdr:rowOff>0</xdr:rowOff>
    </xdr:from>
    <xdr:to>
      <xdr:col>2</xdr:col>
      <xdr:colOff>899583</xdr:colOff>
      <xdr:row>24</xdr:row>
      <xdr:rowOff>670277</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207188" y="6014861"/>
          <a:ext cx="2597395" cy="670277"/>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811388</xdr:colOff>
      <xdr:row>24</xdr:row>
      <xdr:rowOff>17638</xdr:rowOff>
    </xdr:from>
    <xdr:to>
      <xdr:col>9</xdr:col>
      <xdr:colOff>117308</xdr:colOff>
      <xdr:row>25</xdr:row>
      <xdr:rowOff>88194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10636249" y="6032499"/>
          <a:ext cx="3063003" cy="811389"/>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47474</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135039</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120338</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2</xdr:col>
      <xdr:colOff>1358195</xdr:colOff>
      <xdr:row>24</xdr:row>
      <xdr:rowOff>70556</xdr:rowOff>
    </xdr:from>
    <xdr:to>
      <xdr:col>5</xdr:col>
      <xdr:colOff>687917</xdr:colOff>
      <xdr:row>24</xdr:row>
      <xdr:rowOff>652639</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3263195" y="6085417"/>
          <a:ext cx="3598333" cy="582083"/>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5</xdr:col>
      <xdr:colOff>196547</xdr:colOff>
      <xdr:row>24</xdr:row>
      <xdr:rowOff>168324</xdr:rowOff>
    </xdr:from>
    <xdr:to>
      <xdr:col>5</xdr:col>
      <xdr:colOff>577546</xdr:colOff>
      <xdr:row>24</xdr:row>
      <xdr:rowOff>549323</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6370158" y="6183185"/>
          <a:ext cx="380999" cy="380999"/>
        </a:xfrm>
        <a:prstGeom prst="rect">
          <a:avLst/>
        </a:prstGeom>
      </xdr:spPr>
    </xdr:pic>
    <xdr:clientData/>
  </xdr:twoCellAnchor>
  <xdr:twoCellAnchor>
    <xdr:from>
      <xdr:col>5</xdr:col>
      <xdr:colOff>934862</xdr:colOff>
      <xdr:row>24</xdr:row>
      <xdr:rowOff>52917</xdr:rowOff>
    </xdr:from>
    <xdr:to>
      <xdr:col>7</xdr:col>
      <xdr:colOff>593560</xdr:colOff>
      <xdr:row>25</xdr:row>
      <xdr:rowOff>35278</xdr:rowOff>
    </xdr:to>
    <xdr:sp macro="" textlink="">
      <xdr:nvSpPr>
        <xdr:cNvPr id="31" name="Rectángulo: esquinas redondeadas 30">
          <a:hlinkClick xmlns:r="http://schemas.openxmlformats.org/officeDocument/2006/relationships" r:id="rId46"/>
          <a:extLst>
            <a:ext uri="{FF2B5EF4-FFF2-40B4-BE49-F238E27FC236}">
              <a16:creationId xmlns:a16="http://schemas.microsoft.com/office/drawing/2014/main" id="{3E78D147-7468-487A-9B1C-53EF14DEADDA}"/>
            </a:ext>
          </a:extLst>
        </xdr:cNvPr>
        <xdr:cNvSpPr/>
      </xdr:nvSpPr>
      <xdr:spPr>
        <a:xfrm>
          <a:off x="7108473" y="6067778"/>
          <a:ext cx="3309948" cy="72319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INDICADORES</a:t>
          </a:r>
          <a:r>
            <a:rPr lang="es-CO" sz="1800" b="1" kern="1200" baseline="0">
              <a:solidFill>
                <a:schemeClr val="accent2">
                  <a:lumMod val="75000"/>
                </a:schemeClr>
              </a:solidFill>
              <a:latin typeface="+mn-lt"/>
              <a:ea typeface="+mn-ea"/>
              <a:cs typeface="+mn-cs"/>
            </a:rPr>
            <a:t> DE GESTION</a:t>
          </a:r>
          <a:r>
            <a:rPr lang="es-CO" sz="1800" b="1" kern="1200">
              <a:solidFill>
                <a:schemeClr val="accent2">
                  <a:lumMod val="75000"/>
                </a:schemeClr>
              </a:solidFill>
              <a:latin typeface="+mn-lt"/>
              <a:ea typeface="+mn-ea"/>
              <a:cs typeface="+mn-cs"/>
            </a:rPr>
            <a:t>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6</xdr:col>
      <xdr:colOff>1795421</xdr:colOff>
      <xdr:row>24</xdr:row>
      <xdr:rowOff>196410</xdr:rowOff>
    </xdr:from>
    <xdr:to>
      <xdr:col>7</xdr:col>
      <xdr:colOff>550816</xdr:colOff>
      <xdr:row>24</xdr:row>
      <xdr:rowOff>664387</xdr:rowOff>
    </xdr:to>
    <xdr:pic>
      <xdr:nvPicPr>
        <xdr:cNvPr id="33" name="Imagen 32">
          <a:extLst>
            <a:ext uri="{FF2B5EF4-FFF2-40B4-BE49-F238E27FC236}">
              <a16:creationId xmlns:a16="http://schemas.microsoft.com/office/drawing/2014/main" id="{E9D845EA-DCCA-45FE-8A69-7FA648B47BAB}"/>
            </a:ext>
          </a:extLst>
        </xdr:cNvPr>
        <xdr:cNvPicPr>
          <a:picLocks noChangeAspect="1"/>
        </xdr:cNvPicPr>
      </xdr:nvPicPr>
      <xdr:blipFill rotWithShape="1">
        <a:blip xmlns:r="http://schemas.openxmlformats.org/officeDocument/2006/relationships" r:embed="rId6"/>
        <a:srcRect t="6001" b="1"/>
        <a:stretch/>
      </xdr:blipFill>
      <xdr:spPr>
        <a:xfrm>
          <a:off x="9785838" y="6211271"/>
          <a:ext cx="589839" cy="4679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1347508</xdr:colOff>
      <xdr:row>0</xdr:row>
      <xdr:rowOff>28014</xdr:rowOff>
    </xdr:from>
    <xdr:to>
      <xdr:col>1</xdr:col>
      <xdr:colOff>2857500</xdr:colOff>
      <xdr:row>1</xdr:row>
      <xdr:rowOff>356906</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350184</xdr:colOff>
      <xdr:row>0</xdr:row>
      <xdr:rowOff>56029</xdr:rowOff>
    </xdr:from>
    <xdr:to>
      <xdr:col>1</xdr:col>
      <xdr:colOff>1252552</xdr:colOff>
      <xdr:row>1</xdr:row>
      <xdr:rowOff>364485</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232560</xdr:colOff>
      <xdr:row>4</xdr:row>
      <xdr:rowOff>181800</xdr:rowOff>
    </xdr:from>
    <xdr:ext cx="106200" cy="384645"/>
    <xdr:sp macro="" textlink="">
      <xdr:nvSpPr>
        <xdr:cNvPr id="3" name="Rectángulo 6">
          <a:extLst>
            <a:ext uri="{FF2B5EF4-FFF2-40B4-BE49-F238E27FC236}">
              <a16:creationId xmlns:a16="http://schemas.microsoft.com/office/drawing/2014/main" id="{2767C6E0-FAB2-4CAC-A7D3-7813B937A3A4}"/>
            </a:ext>
          </a:extLst>
        </xdr:cNvPr>
        <xdr:cNvSpPr/>
      </xdr:nvSpPr>
      <xdr:spPr>
        <a:xfrm>
          <a:off x="6404760" y="1134300"/>
          <a:ext cx="106200" cy="384645"/>
        </a:xfrm>
        <a:prstGeom prst="rect">
          <a:avLst/>
        </a:prstGeom>
        <a:noFill/>
        <a:ln w="0">
          <a:noFill/>
        </a:ln>
      </xdr:spPr>
      <xdr:style>
        <a:lnRef idx="0">
          <a:scrgbClr r="0" g="0" b="0"/>
        </a:lnRef>
        <a:fillRef idx="0">
          <a:scrgbClr r="0" g="0" b="0"/>
        </a:fillRef>
        <a:effectRef idx="0">
          <a:scrgbClr r="0" g="0" b="0"/>
        </a:effectRef>
        <a:fontRef idx="minor"/>
      </xdr:style>
    </xdr:sp>
    <xdr:clientData/>
  </xdr:oneCellAnchor>
  <xdr:twoCellAnchor editAs="oneCell">
    <xdr:from>
      <xdr:col>1</xdr:col>
      <xdr:colOff>352425</xdr:colOff>
      <xdr:row>5</xdr:row>
      <xdr:rowOff>9525</xdr:rowOff>
    </xdr:from>
    <xdr:to>
      <xdr:col>3</xdr:col>
      <xdr:colOff>102268</xdr:colOff>
      <xdr:row>9</xdr:row>
      <xdr:rowOff>56044</xdr:rowOff>
    </xdr:to>
    <xdr:pic>
      <xdr:nvPicPr>
        <xdr:cNvPr id="6" name="Imagen 5"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B8106FD9-57DE-4CC4-972D-27B17A67CA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 y="1419225"/>
          <a:ext cx="902368" cy="903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232560</xdr:colOff>
      <xdr:row>5</xdr:row>
      <xdr:rowOff>181800</xdr:rowOff>
    </xdr:from>
    <xdr:to>
      <xdr:col>8</xdr:col>
      <xdr:colOff>338760</xdr:colOff>
      <xdr:row>8</xdr:row>
      <xdr:rowOff>4470</xdr:rowOff>
    </xdr:to>
    <xdr:sp macro="" textlink="">
      <xdr:nvSpPr>
        <xdr:cNvPr id="10" name="Rectángulo 6">
          <a:extLst>
            <a:ext uri="{FF2B5EF4-FFF2-40B4-BE49-F238E27FC236}">
              <a16:creationId xmlns:a16="http://schemas.microsoft.com/office/drawing/2014/main" id="{036BC19C-349F-4034-895A-F8087F457C78}"/>
            </a:ext>
          </a:extLst>
        </xdr:cNvPr>
        <xdr:cNvSpPr/>
      </xdr:nvSpPr>
      <xdr:spPr>
        <a:xfrm>
          <a:off x="8004960" y="1277175"/>
          <a:ext cx="106200" cy="384645"/>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71280</xdr:colOff>
      <xdr:row>4</xdr:row>
      <xdr:rowOff>28576</xdr:rowOff>
    </xdr:from>
    <xdr:to>
      <xdr:col>7</xdr:col>
      <xdr:colOff>288360</xdr:colOff>
      <xdr:row>9</xdr:row>
      <xdr:rowOff>247650</xdr:rowOff>
    </xdr:to>
    <xdr:pic>
      <xdr:nvPicPr>
        <xdr:cNvPr id="11" name="Imagen 10" descr="Imágenes de semáforos para colorear | Material para maestros ...">
          <a:extLst>
            <a:ext uri="{FF2B5EF4-FFF2-40B4-BE49-F238E27FC236}">
              <a16:creationId xmlns:a16="http://schemas.microsoft.com/office/drawing/2014/main" id="{646F533D-1C86-4B46-8D6F-7741135A9E27}"/>
            </a:ext>
          </a:extLst>
        </xdr:cNvPr>
        <xdr:cNvPicPr/>
      </xdr:nvPicPr>
      <xdr:blipFill>
        <a:blip xmlns:r="http://schemas.openxmlformats.org/officeDocument/2006/relationships" r:embed="rId3"/>
        <a:srcRect l="2658" t="18193" r="54157" b="10659"/>
        <a:stretch/>
      </xdr:blipFill>
      <xdr:spPr>
        <a:xfrm>
          <a:off x="6300630" y="1247776"/>
          <a:ext cx="988605" cy="1266824"/>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238125</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162537"/>
          <a:ext cx="14812051" cy="1064632"/>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164225</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133685</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21629</xdr:colOff>
      <xdr:row>4</xdr:row>
      <xdr:rowOff>88701</xdr:rowOff>
    </xdr:from>
    <xdr:to>
      <xdr:col>13</xdr:col>
      <xdr:colOff>1821854</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21629" y="1662972"/>
          <a:ext cx="25837621" cy="120610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379276</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679125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99926</xdr:rowOff>
    </xdr:from>
    <xdr:to>
      <xdr:col>13</xdr:col>
      <xdr:colOff>1905000</xdr:colOff>
      <xdr:row>5</xdr:row>
      <xdr:rowOff>618288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159753" y="2088479"/>
          <a:ext cx="23335247" cy="1186783"/>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5</xdr:row>
      <xdr:rowOff>28303</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31750</xdr:colOff>
      <xdr:row>0</xdr:row>
      <xdr:rowOff>428625</xdr:rowOff>
    </xdr:from>
    <xdr:to>
      <xdr:col>1</xdr:col>
      <xdr:colOff>762000</xdr:colOff>
      <xdr:row>0</xdr:row>
      <xdr:rowOff>1158875</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1C526C80-62BD-42DB-A243-2D12299ACB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1625" y="428625"/>
          <a:ext cx="730250"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824.94337685185" createdVersion="8" refreshedVersion="8" minRefreshableVersion="3" recordCount="500" xr:uid="{F8DFD3C6-EF17-4996-B805-D164C50D9DEF}">
  <cacheSource type="worksheet">
    <worksheetSource ref="U2:Z502" sheet="Plantilla publicacion"/>
  </cacheSource>
  <cacheFields count="6">
    <cacheField name="Tipo " numFmtId="0">
      <sharedItems count="7">
        <s v="Producto"/>
        <s v="Actividad propia"/>
        <s v="Actividad sin participaci�n"/>
        <s v="Producto Eliminado "/>
        <s v="Actividad propia Eliminada"/>
        <s v="Actividad sin participaci�n Eliminada"/>
        <s v="Actividad sin participación" u="1"/>
      </sharedItems>
    </cacheField>
    <cacheField name="Dimensión" numFmtId="0">
      <sharedItems count="7">
        <s v="DIMENSIÓN Talento humano"/>
        <s v="DIMENSIÓN Control Interno"/>
        <s v="DIMENSIÓN Gestión con Valores para Resultados"/>
        <s v="DIMENSIÓN Direccionamiento Estratégico y Planeación"/>
        <s v="DIMENSIÓN Gestión del conocimiento y la innovación"/>
        <s v="DIMENSIÓN Información y Comunicación"/>
        <s v="DIMENSIÓN Evaluación de Resultados"/>
      </sharedItems>
    </cacheField>
    <cacheField name="Ponderador " numFmtId="0">
      <sharedItems containsString="0" containsBlank="1" containsNumber="1" containsInteger="1" minValue="0" maxValue="100"/>
    </cacheField>
    <cacheField name="Reponderador  =+(W24*100)" numFmtId="0">
      <sharedItems containsString="0" containsBlank="1" containsNumber="1" minValue="0" maxValue="100"/>
    </cacheField>
    <cacheField name="Logro " numFmtId="0">
      <sharedItems containsString="0" containsBlank="1" containsNumber="1" minValue="0" maxValue="100"/>
    </cacheField>
    <cacheField name="Avance ponderado" numFmtId="10">
      <sharedItems containsString="0" containsBlank="1" containsNumber="1" minValue="0" maxValue="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
  <r>
    <x v="0"/>
    <x v="0"/>
    <n v="20"/>
    <n v="2.2222222222222223"/>
    <n v="100"/>
    <n v="2.2222222222222223E-2"/>
  </r>
  <r>
    <x v="1"/>
    <x v="0"/>
    <n v="50"/>
    <n v="5.5555555555555554"/>
    <n v="100"/>
    <n v="5.5555555555555552E-2"/>
  </r>
  <r>
    <x v="1"/>
    <x v="0"/>
    <n v="50"/>
    <n v="5.5555555555555554"/>
    <n v="100"/>
    <n v="5.5555555555555552E-2"/>
  </r>
  <r>
    <x v="0"/>
    <x v="0"/>
    <n v="20"/>
    <n v="10"/>
    <n v="100"/>
    <n v="0.1"/>
  </r>
  <r>
    <x v="1"/>
    <x v="0"/>
    <n v="50"/>
    <n v="5.5555555555555554"/>
    <n v="100"/>
    <n v="5.5555555555555552E-2"/>
  </r>
  <r>
    <x v="1"/>
    <x v="0"/>
    <n v="50"/>
    <n v="5.5555555555555554"/>
    <n v="100"/>
    <n v="5.5555555555555552E-2"/>
  </r>
  <r>
    <x v="0"/>
    <x v="0"/>
    <n v="60"/>
    <n v="30"/>
    <n v="0"/>
    <n v="0"/>
  </r>
  <r>
    <x v="1"/>
    <x v="0"/>
    <n v="50"/>
    <n v="5.5555555555555554"/>
    <n v="100"/>
    <n v="5.5555555555555552E-2"/>
  </r>
  <r>
    <x v="1"/>
    <x v="0"/>
    <n v="25"/>
    <n v="2.7777777777777777"/>
    <n v="50"/>
    <n v="1.3888888888888888E-2"/>
  </r>
  <r>
    <x v="1"/>
    <x v="0"/>
    <n v="25"/>
    <n v="2.7777777777777777"/>
    <n v="0"/>
    <n v="0"/>
  </r>
  <r>
    <x v="0"/>
    <x v="1"/>
    <n v="50"/>
    <n v="50"/>
    <n v="0"/>
    <n v="0"/>
  </r>
  <r>
    <x v="1"/>
    <x v="1"/>
    <n v="80"/>
    <n v="26.666666666666668"/>
    <n v="24"/>
    <n v="6.4000000000000001E-2"/>
  </r>
  <r>
    <x v="1"/>
    <x v="1"/>
    <n v="20"/>
    <n v="6.666666666666667"/>
    <n v="0"/>
    <n v="0"/>
  </r>
  <r>
    <x v="0"/>
    <x v="1"/>
    <n v="25"/>
    <n v="25"/>
    <n v="0"/>
    <n v="0"/>
  </r>
  <r>
    <x v="1"/>
    <x v="1"/>
    <n v="80"/>
    <n v="26.666666666666668"/>
    <n v="0"/>
    <n v="0"/>
  </r>
  <r>
    <x v="1"/>
    <x v="1"/>
    <n v="20"/>
    <n v="6.666666666666667"/>
    <n v="0"/>
    <n v="0"/>
  </r>
  <r>
    <x v="0"/>
    <x v="1"/>
    <n v="25"/>
    <n v="25"/>
    <n v="0"/>
    <n v="0"/>
  </r>
  <r>
    <x v="1"/>
    <x v="1"/>
    <n v="40"/>
    <n v="13.333333333333334"/>
    <n v="0"/>
    <n v="0"/>
  </r>
  <r>
    <x v="1"/>
    <x v="1"/>
    <n v="40"/>
    <n v="13.333333333333334"/>
    <n v="0"/>
    <n v="0"/>
  </r>
  <r>
    <x v="1"/>
    <x v="1"/>
    <n v="20"/>
    <n v="6.666666666666667"/>
    <n v="0"/>
    <n v="0"/>
  </r>
  <r>
    <x v="0"/>
    <x v="2"/>
    <n v="20"/>
    <n v="0.89686098654708524"/>
    <n v="20"/>
    <n v="1.7937219730941706E-3"/>
  </r>
  <r>
    <x v="1"/>
    <x v="2"/>
    <n v="20"/>
    <n v="5.7142857142857144"/>
    <n v="100"/>
    <n v="5.7142857142857141E-2"/>
  </r>
  <r>
    <x v="1"/>
    <x v="2"/>
    <n v="80"/>
    <n v="0.98159509202453987"/>
    <n v="20"/>
    <n v="1.9631901840490799E-3"/>
  </r>
  <r>
    <x v="0"/>
    <x v="2"/>
    <n v="20"/>
    <n v="0.89686098654708524"/>
    <n v="0"/>
    <n v="0"/>
  </r>
  <r>
    <x v="1"/>
    <x v="2"/>
    <n v="20"/>
    <n v="0.24539877300613497"/>
    <n v="100"/>
    <n v="2.4539877300613498E-3"/>
  </r>
  <r>
    <x v="1"/>
    <x v="2"/>
    <n v="80"/>
    <n v="0.98159509202453987"/>
    <n v="15.5"/>
    <n v="1.5214723926380367E-3"/>
  </r>
  <r>
    <x v="0"/>
    <x v="2"/>
    <n v="20"/>
    <n v="0.89686098654708524"/>
    <n v="0"/>
    <n v="0"/>
  </r>
  <r>
    <x v="1"/>
    <x v="2"/>
    <n v="20"/>
    <n v="0.24539877300613497"/>
    <n v="100"/>
    <n v="2.4539877300613498E-3"/>
  </r>
  <r>
    <x v="1"/>
    <x v="2"/>
    <n v="80"/>
    <n v="0.98159509202453987"/>
    <n v="34"/>
    <n v="3.3374233128834357E-3"/>
  </r>
  <r>
    <x v="0"/>
    <x v="2"/>
    <n v="20"/>
    <n v="0.89686098654708524"/>
    <n v="0"/>
    <n v="0"/>
  </r>
  <r>
    <x v="1"/>
    <x v="2"/>
    <n v="40"/>
    <n v="0.49079754601226994"/>
    <n v="100"/>
    <n v="4.9079754601226997E-3"/>
  </r>
  <r>
    <x v="1"/>
    <x v="2"/>
    <n v="60"/>
    <n v="0.73619631901840488"/>
    <n v="0"/>
    <n v="0"/>
  </r>
  <r>
    <x v="0"/>
    <x v="2"/>
    <n v="20"/>
    <n v="0.89686098654708524"/>
    <n v="0"/>
    <n v="0"/>
  </r>
  <r>
    <x v="1"/>
    <x v="2"/>
    <n v="20"/>
    <n v="0.24539877300613497"/>
    <n v="100"/>
    <n v="2.4539877300613498E-3"/>
  </r>
  <r>
    <x v="1"/>
    <x v="2"/>
    <n v="80"/>
    <n v="0.98159509202453987"/>
    <n v="26.35"/>
    <n v="2.5865030674846624E-3"/>
  </r>
  <r>
    <x v="0"/>
    <x v="0"/>
    <n v="15"/>
    <n v="7.5"/>
    <n v="0"/>
    <n v="0"/>
  </r>
  <r>
    <x v="1"/>
    <x v="0"/>
    <n v="25"/>
    <n v="2.7777777777777777"/>
    <n v="0"/>
    <n v="0"/>
  </r>
  <r>
    <x v="1"/>
    <x v="0"/>
    <n v="25"/>
    <n v="2.7777777777777777"/>
    <n v="100"/>
    <n v="2.7777777777777776E-2"/>
  </r>
  <r>
    <x v="1"/>
    <x v="0"/>
    <n v="25"/>
    <n v="2.7777777777777777"/>
    <n v="0"/>
    <n v="0"/>
  </r>
  <r>
    <x v="1"/>
    <x v="0"/>
    <n v="25"/>
    <n v="2.7777777777777777"/>
    <n v="0"/>
    <n v="0"/>
  </r>
  <r>
    <x v="0"/>
    <x v="0"/>
    <n v="17"/>
    <n v="8.5"/>
    <n v="100"/>
    <n v="8.5000000000000006E-2"/>
  </r>
  <r>
    <x v="1"/>
    <x v="0"/>
    <n v="60"/>
    <n v="6.666666666666667"/>
    <n v="100"/>
    <n v="6.666666666666668E-2"/>
  </r>
  <r>
    <x v="1"/>
    <x v="0"/>
    <n v="40"/>
    <n v="4.4444444444444446"/>
    <n v="100"/>
    <n v="4.4444444444444446E-2"/>
  </r>
  <r>
    <x v="0"/>
    <x v="0"/>
    <n v="17"/>
    <n v="8.5"/>
    <n v="0"/>
    <n v="0"/>
  </r>
  <r>
    <x v="1"/>
    <x v="0"/>
    <n v="80"/>
    <n v="8.8888888888888893"/>
    <n v="100"/>
    <n v="8.8888888888888892E-2"/>
  </r>
  <r>
    <x v="1"/>
    <x v="0"/>
    <n v="20"/>
    <n v="2.2222222222222223"/>
    <n v="47"/>
    <n v="1.0444444444444444E-2"/>
  </r>
  <r>
    <x v="0"/>
    <x v="0"/>
    <n v="17"/>
    <n v="8.5"/>
    <n v="23.2"/>
    <n v="1.9719999999999998E-2"/>
  </r>
  <r>
    <x v="1"/>
    <x v="0"/>
    <n v="15"/>
    <n v="1.6666666666666667"/>
    <n v="100"/>
    <n v="1.666666666666667E-2"/>
  </r>
  <r>
    <x v="1"/>
    <x v="0"/>
    <n v="15"/>
    <n v="1.6666666666666667"/>
    <n v="100"/>
    <n v="1.666666666666667E-2"/>
  </r>
  <r>
    <x v="1"/>
    <x v="0"/>
    <n v="70"/>
    <n v="7.7777777777777777"/>
    <n v="32"/>
    <n v="2.4888888888888887E-2"/>
  </r>
  <r>
    <x v="0"/>
    <x v="0"/>
    <n v="17"/>
    <n v="8.5"/>
    <n v="0"/>
    <n v="0"/>
  </r>
  <r>
    <x v="1"/>
    <x v="0"/>
    <n v="15"/>
    <n v="1.6666666666666667"/>
    <n v="100"/>
    <n v="1.666666666666667E-2"/>
  </r>
  <r>
    <x v="1"/>
    <x v="0"/>
    <n v="15"/>
    <n v="1.6666666666666667"/>
    <n v="100"/>
    <n v="1.666666666666667E-2"/>
  </r>
  <r>
    <x v="1"/>
    <x v="0"/>
    <n v="70"/>
    <n v="7.7777777777777777"/>
    <n v="45"/>
    <n v="3.5000000000000003E-2"/>
  </r>
  <r>
    <x v="0"/>
    <x v="0"/>
    <n v="17"/>
    <n v="8.5"/>
    <n v="0"/>
    <n v="0"/>
  </r>
  <r>
    <x v="1"/>
    <x v="0"/>
    <n v="30"/>
    <n v="3.3333333333333335"/>
    <n v="100"/>
    <n v="3.333333333333334E-2"/>
  </r>
  <r>
    <x v="1"/>
    <x v="0"/>
    <n v="70"/>
    <n v="7.7777777777777777"/>
    <n v="30"/>
    <n v="2.3333333333333334E-2"/>
  </r>
  <r>
    <x v="0"/>
    <x v="2"/>
    <n v="100"/>
    <n v="4.4843049327354256"/>
    <n v="42"/>
    <n v="1.883408071748879E-2"/>
  </r>
  <r>
    <x v="1"/>
    <x v="2"/>
    <n v="25"/>
    <n v="0.30674846625766872"/>
    <n v="33"/>
    <n v="1.0122699386503069E-3"/>
  </r>
  <r>
    <x v="1"/>
    <x v="2"/>
    <n v="25"/>
    <n v="0.30674846625766872"/>
    <n v="56"/>
    <n v="1.7177914110429449E-3"/>
  </r>
  <r>
    <x v="1"/>
    <x v="2"/>
    <n v="10"/>
    <n v="0.12269938650306748"/>
    <n v="0"/>
    <n v="0"/>
  </r>
  <r>
    <x v="1"/>
    <x v="2"/>
    <n v="20"/>
    <n v="0.24539877300613497"/>
    <n v="100"/>
    <n v="2.4539877300613498E-3"/>
  </r>
  <r>
    <x v="1"/>
    <x v="2"/>
    <n v="20"/>
    <n v="0.24539877300613497"/>
    <n v="0"/>
    <n v="0"/>
  </r>
  <r>
    <x v="0"/>
    <x v="2"/>
    <n v="30"/>
    <n v="1.3452914798206279"/>
    <n v="0"/>
    <n v="0"/>
  </r>
  <r>
    <x v="1"/>
    <x v="2"/>
    <n v="80"/>
    <n v="0.98159509202453987"/>
    <n v="100"/>
    <n v="9.8159509202453993E-3"/>
  </r>
  <r>
    <x v="1"/>
    <x v="2"/>
    <n v="20"/>
    <n v="0.24539877300613497"/>
    <n v="0"/>
    <n v="0"/>
  </r>
  <r>
    <x v="0"/>
    <x v="2"/>
    <n v="20"/>
    <n v="0.89686098654708524"/>
    <n v="0"/>
    <n v="0"/>
  </r>
  <r>
    <x v="1"/>
    <x v="2"/>
    <n v="20"/>
    <n v="0.24539877300613497"/>
    <n v="100"/>
    <n v="2.4539877300613498E-3"/>
  </r>
  <r>
    <x v="1"/>
    <x v="2"/>
    <n v="30"/>
    <n v="0.36809815950920244"/>
    <n v="100"/>
    <n v="3.6809815950920245E-3"/>
  </r>
  <r>
    <x v="1"/>
    <x v="2"/>
    <n v="40"/>
    <n v="0.49079754601226994"/>
    <n v="0"/>
    <n v="0"/>
  </r>
  <r>
    <x v="1"/>
    <x v="2"/>
    <n v="10"/>
    <n v="0.12269938650306748"/>
    <n v="0"/>
    <n v="0"/>
  </r>
  <r>
    <x v="0"/>
    <x v="2"/>
    <n v="30"/>
    <n v="1.3452914798206279"/>
    <n v="0"/>
    <n v="0"/>
  </r>
  <r>
    <x v="1"/>
    <x v="2"/>
    <n v="30"/>
    <n v="0.36809815950920244"/>
    <n v="100"/>
    <n v="3.6809815950920245E-3"/>
  </r>
  <r>
    <x v="1"/>
    <x v="2"/>
    <n v="40"/>
    <n v="0.49079754601226994"/>
    <n v="0"/>
    <n v="0"/>
  </r>
  <r>
    <x v="1"/>
    <x v="2"/>
    <n v="20"/>
    <n v="0.24539877300613497"/>
    <n v="0"/>
    <n v="0"/>
  </r>
  <r>
    <x v="1"/>
    <x v="2"/>
    <n v="10"/>
    <n v="0.12269938650306748"/>
    <n v="0"/>
    <n v="0"/>
  </r>
  <r>
    <x v="0"/>
    <x v="2"/>
    <n v="20"/>
    <n v="0.89686098654708524"/>
    <n v="0"/>
    <n v="0"/>
  </r>
  <r>
    <x v="1"/>
    <x v="2"/>
    <n v="10"/>
    <n v="0.12269938650306748"/>
    <n v="100"/>
    <n v="1.2269938650306749E-3"/>
  </r>
  <r>
    <x v="1"/>
    <x v="2"/>
    <n v="10"/>
    <n v="0.12269938650306748"/>
    <n v="100"/>
    <n v="1.2269938650306749E-3"/>
  </r>
  <r>
    <x v="1"/>
    <x v="2"/>
    <n v="30"/>
    <n v="0.36809815950920244"/>
    <n v="0"/>
    <n v="0"/>
  </r>
  <r>
    <x v="1"/>
    <x v="2"/>
    <n v="30"/>
    <n v="0.36809815950920244"/>
    <n v="0"/>
    <n v="0"/>
  </r>
  <r>
    <x v="1"/>
    <x v="2"/>
    <n v="10"/>
    <n v="0.12269938650306748"/>
    <n v="0"/>
    <n v="0"/>
  </r>
  <r>
    <x v="1"/>
    <x v="2"/>
    <n v="10"/>
    <n v="0.12269938650306748"/>
    <n v="0"/>
    <n v="0"/>
  </r>
  <r>
    <x v="0"/>
    <x v="2"/>
    <n v="40"/>
    <n v="1.7937219730941705"/>
    <n v="0"/>
    <n v="0"/>
  </r>
  <r>
    <x v="1"/>
    <x v="2"/>
    <n v="15"/>
    <n v="0.18404907975460122"/>
    <n v="100"/>
    <n v="1.8404907975460123E-3"/>
  </r>
  <r>
    <x v="1"/>
    <x v="2"/>
    <n v="25"/>
    <n v="0.30674846625766872"/>
    <n v="100"/>
    <n v="3.0674846625766872E-3"/>
  </r>
  <r>
    <x v="1"/>
    <x v="2"/>
    <n v="60"/>
    <n v="0.73619631901840488"/>
    <n v="0"/>
    <n v="0"/>
  </r>
  <r>
    <x v="0"/>
    <x v="2"/>
    <n v="40"/>
    <n v="1.7937219730941705"/>
    <n v="0"/>
    <n v="0"/>
  </r>
  <r>
    <x v="1"/>
    <x v="2"/>
    <n v="15"/>
    <n v="0.18404907975460122"/>
    <n v="100"/>
    <n v="1.8404907975460123E-3"/>
  </r>
  <r>
    <x v="1"/>
    <x v="2"/>
    <n v="15"/>
    <n v="0.18404907975460122"/>
    <n v="25"/>
    <n v="4.6012269938650307E-4"/>
  </r>
  <r>
    <x v="1"/>
    <x v="2"/>
    <n v="70"/>
    <n v="0.85889570552147243"/>
    <n v="0"/>
    <n v="0"/>
  </r>
  <r>
    <x v="0"/>
    <x v="2"/>
    <n v="20"/>
    <n v="0.89686098654708524"/>
    <n v="0"/>
    <n v="0"/>
  </r>
  <r>
    <x v="1"/>
    <x v="2"/>
    <n v="30"/>
    <n v="0.36809815950920244"/>
    <n v="0"/>
    <n v="0"/>
  </r>
  <r>
    <x v="1"/>
    <x v="2"/>
    <n v="70"/>
    <n v="0.85889570552147243"/>
    <n v="0"/>
    <n v="0"/>
  </r>
  <r>
    <x v="0"/>
    <x v="2"/>
    <n v="35"/>
    <n v="1.5695067264573992"/>
    <n v="0"/>
    <n v="0"/>
  </r>
  <r>
    <x v="1"/>
    <x v="2"/>
    <n v="20"/>
    <n v="0.24539877300613497"/>
    <n v="100"/>
    <n v="2.4539877300613498E-3"/>
  </r>
  <r>
    <x v="1"/>
    <x v="2"/>
    <n v="20"/>
    <n v="0.24539877300613497"/>
    <n v="0"/>
    <n v="0"/>
  </r>
  <r>
    <x v="1"/>
    <x v="2"/>
    <n v="30"/>
    <n v="0.36809815950920244"/>
    <n v="0"/>
    <n v="0"/>
  </r>
  <r>
    <x v="1"/>
    <x v="2"/>
    <n v="30"/>
    <n v="0.36809815950920244"/>
    <n v="0"/>
    <n v="0"/>
  </r>
  <r>
    <x v="0"/>
    <x v="2"/>
    <n v="35"/>
    <n v="1.5695067264573992"/>
    <n v="0"/>
    <n v="0"/>
  </r>
  <r>
    <x v="1"/>
    <x v="2"/>
    <n v="15"/>
    <n v="0.18404907975460122"/>
    <n v="0"/>
    <n v="0"/>
  </r>
  <r>
    <x v="1"/>
    <x v="2"/>
    <n v="20"/>
    <n v="0.24539877300613497"/>
    <n v="0"/>
    <n v="0"/>
  </r>
  <r>
    <x v="1"/>
    <x v="2"/>
    <n v="25"/>
    <n v="0.30674846625766872"/>
    <n v="0"/>
    <n v="0"/>
  </r>
  <r>
    <x v="1"/>
    <x v="2"/>
    <n v="20"/>
    <n v="0.24539877300613497"/>
    <n v="0"/>
    <n v="0"/>
  </r>
  <r>
    <x v="1"/>
    <x v="2"/>
    <n v="20"/>
    <n v="0.24539877300613497"/>
    <n v="0"/>
    <n v="0"/>
  </r>
  <r>
    <x v="0"/>
    <x v="2"/>
    <n v="30"/>
    <n v="1.3452914798206279"/>
    <n v="0"/>
    <n v="0"/>
  </r>
  <r>
    <x v="1"/>
    <x v="2"/>
    <n v="30"/>
    <n v="0.36809815950920244"/>
    <n v="100"/>
    <n v="3.6809815950920245E-3"/>
  </r>
  <r>
    <x v="1"/>
    <x v="2"/>
    <n v="40"/>
    <n v="0.49079754601226994"/>
    <n v="50"/>
    <n v="2.4539877300613498E-3"/>
  </r>
  <r>
    <x v="1"/>
    <x v="2"/>
    <n v="30"/>
    <n v="0.36809815950920244"/>
    <n v="0"/>
    <n v="0"/>
  </r>
  <r>
    <x v="0"/>
    <x v="3"/>
    <n v="100"/>
    <n v="41.666666666666664"/>
    <n v="0"/>
    <n v="0"/>
  </r>
  <r>
    <x v="1"/>
    <x v="3"/>
    <n v="100"/>
    <n v="20"/>
    <n v="0"/>
    <n v="0"/>
  </r>
  <r>
    <x v="2"/>
    <x v="3"/>
    <n v="0"/>
    <m/>
    <n v="0"/>
    <n v="0"/>
  </r>
  <r>
    <x v="0"/>
    <x v="2"/>
    <n v="30"/>
    <n v="1.3452914798206279"/>
    <n v="40"/>
    <n v="5.3811659192825115E-3"/>
  </r>
  <r>
    <x v="1"/>
    <x v="2"/>
    <n v="10"/>
    <n v="0.12269938650306748"/>
    <n v="100"/>
    <n v="1.2269938650306749E-3"/>
  </r>
  <r>
    <x v="1"/>
    <x v="2"/>
    <n v="60"/>
    <n v="0.73619631901840488"/>
    <n v="40"/>
    <n v="2.9447852760736198E-3"/>
  </r>
  <r>
    <x v="1"/>
    <x v="2"/>
    <n v="10"/>
    <n v="0.12269938650306748"/>
    <n v="100"/>
    <n v="1.2269938650306749E-3"/>
  </r>
  <r>
    <x v="1"/>
    <x v="2"/>
    <n v="20"/>
    <n v="0.24539877300613497"/>
    <n v="0"/>
    <n v="0"/>
  </r>
  <r>
    <x v="0"/>
    <x v="2"/>
    <n v="10"/>
    <n v="0.44843049327354262"/>
    <n v="0"/>
    <n v="0"/>
  </r>
  <r>
    <x v="1"/>
    <x v="2"/>
    <n v="60"/>
    <n v="0.73619631901840488"/>
    <n v="100"/>
    <n v="7.3619631901840491E-3"/>
  </r>
  <r>
    <x v="1"/>
    <x v="2"/>
    <n v="40"/>
    <n v="0.49079754601226994"/>
    <n v="0"/>
    <n v="0"/>
  </r>
  <r>
    <x v="0"/>
    <x v="2"/>
    <n v="30"/>
    <n v="1.3452914798206279"/>
    <n v="40"/>
    <n v="5.3811659192825115E-3"/>
  </r>
  <r>
    <x v="1"/>
    <x v="2"/>
    <n v="60"/>
    <n v="0.73619631901840488"/>
    <n v="100"/>
    <n v="7.3619631901840491E-3"/>
  </r>
  <r>
    <x v="1"/>
    <x v="2"/>
    <n v="10"/>
    <n v="0.12269938650306748"/>
    <n v="40"/>
    <n v="4.9079754601226997E-4"/>
  </r>
  <r>
    <x v="1"/>
    <x v="2"/>
    <n v="10"/>
    <n v="0.12269938650306748"/>
    <n v="100"/>
    <n v="1.2269938650306749E-3"/>
  </r>
  <r>
    <x v="1"/>
    <x v="2"/>
    <n v="20"/>
    <n v="0.24539877300613497"/>
    <n v="40"/>
    <n v="9.8159509202453993E-4"/>
  </r>
  <r>
    <x v="0"/>
    <x v="2"/>
    <n v="10"/>
    <n v="0.44843049327354262"/>
    <n v="30.36"/>
    <n v="1.3614349775784755E-3"/>
  </r>
  <r>
    <x v="1"/>
    <x v="2"/>
    <n v="10"/>
    <n v="0.12269938650306748"/>
    <n v="100"/>
    <n v="1.2269938650306749E-3"/>
  </r>
  <r>
    <x v="1"/>
    <x v="2"/>
    <n v="70"/>
    <n v="0.85889570552147243"/>
    <n v="30.36"/>
    <n v="2.6076073619631904E-3"/>
  </r>
  <r>
    <x v="1"/>
    <x v="2"/>
    <n v="20"/>
    <n v="0.24539877300613497"/>
    <n v="0"/>
    <n v="0"/>
  </r>
  <r>
    <x v="0"/>
    <x v="2"/>
    <n v="10"/>
    <n v="0.44843049327354262"/>
    <n v="0"/>
    <n v="0"/>
  </r>
  <r>
    <x v="1"/>
    <x v="2"/>
    <n v="70"/>
    <n v="0.85889570552147243"/>
    <n v="0"/>
    <n v="0"/>
  </r>
  <r>
    <x v="1"/>
    <x v="2"/>
    <n v="30"/>
    <n v="0.36809815950920244"/>
    <n v="0"/>
    <n v="0"/>
  </r>
  <r>
    <x v="0"/>
    <x v="2"/>
    <n v="10"/>
    <n v="0.44843049327354262"/>
    <n v="0"/>
    <n v="0"/>
  </r>
  <r>
    <x v="1"/>
    <x v="2"/>
    <n v="20"/>
    <n v="0.24539877300613497"/>
    <n v="100"/>
    <n v="2.4539877300613498E-3"/>
  </r>
  <r>
    <x v="1"/>
    <x v="2"/>
    <n v="10"/>
    <n v="0.12269938650306748"/>
    <n v="100"/>
    <n v="1.2269938650306749E-3"/>
  </r>
  <r>
    <x v="1"/>
    <x v="2"/>
    <n v="70"/>
    <n v="0.85889570552147243"/>
    <n v="10"/>
    <n v="8.5889570552147244E-4"/>
  </r>
  <r>
    <x v="0"/>
    <x v="2"/>
    <n v="50"/>
    <n v="2.2421524663677128"/>
    <n v="47.66"/>
    <n v="1.068609865470852E-2"/>
  </r>
  <r>
    <x v="1"/>
    <x v="2"/>
    <n v="50"/>
    <n v="0.61349693251533743"/>
    <n v="31.28"/>
    <n v="1.9190184049079754E-3"/>
  </r>
  <r>
    <x v="1"/>
    <x v="2"/>
    <n v="50"/>
    <n v="0.61349693251533743"/>
    <n v="47.66"/>
    <n v="2.923926380368098E-3"/>
  </r>
  <r>
    <x v="0"/>
    <x v="2"/>
    <n v="50"/>
    <n v="2.2421524663677128"/>
    <n v="0"/>
    <n v="0"/>
  </r>
  <r>
    <x v="1"/>
    <x v="2"/>
    <n v="50"/>
    <n v="0.61349693251533743"/>
    <n v="50"/>
    <n v="3.0674846625766872E-3"/>
  </r>
  <r>
    <x v="1"/>
    <x v="2"/>
    <n v="50"/>
    <n v="0.61349693251533743"/>
    <n v="0"/>
    <n v="0"/>
  </r>
  <r>
    <x v="0"/>
    <x v="2"/>
    <n v="95"/>
    <n v="4.260089686098655"/>
    <n v="32.299999999999997"/>
    <n v="1.3760089686098655E-2"/>
  </r>
  <r>
    <x v="1"/>
    <x v="2"/>
    <n v="30"/>
    <n v="0.36809815950920244"/>
    <n v="40.6"/>
    <n v="1.4944785276073621E-3"/>
  </r>
  <r>
    <x v="1"/>
    <x v="2"/>
    <n v="30"/>
    <n v="0.36809815950920244"/>
    <n v="40.9"/>
    <n v="1.5055214723926379E-3"/>
  </r>
  <r>
    <x v="1"/>
    <x v="2"/>
    <n v="20"/>
    <n v="0.24539877300613497"/>
    <n v="71.599999999999994"/>
    <n v="1.7570552147239261E-3"/>
  </r>
  <r>
    <x v="1"/>
    <x v="2"/>
    <n v="20"/>
    <n v="0.24539877300613497"/>
    <n v="0"/>
    <n v="0"/>
  </r>
  <r>
    <x v="0"/>
    <x v="4"/>
    <n v="5"/>
    <n v="2.6315789473684212"/>
    <n v="0"/>
    <n v="0"/>
  </r>
  <r>
    <x v="1"/>
    <x v="4"/>
    <n v="30"/>
    <n v="2.7272727272727271"/>
    <n v="100"/>
    <n v="2.7272727272727268E-2"/>
  </r>
  <r>
    <x v="2"/>
    <x v="4"/>
    <n v="0"/>
    <n v="0"/>
    <n v="100"/>
    <n v="0"/>
  </r>
  <r>
    <x v="1"/>
    <x v="4"/>
    <n v="20"/>
    <n v="1.8181818181818181"/>
    <n v="100"/>
    <n v="1.8181818181818181E-2"/>
  </r>
  <r>
    <x v="1"/>
    <x v="4"/>
    <n v="20"/>
    <n v="1.8181818181818181"/>
    <n v="100"/>
    <n v="1.8181818181818181E-2"/>
  </r>
  <r>
    <x v="1"/>
    <x v="4"/>
    <n v="30"/>
    <n v="2.7272727272727271"/>
    <n v="0"/>
    <n v="0"/>
  </r>
  <r>
    <x v="0"/>
    <x v="2"/>
    <n v="100"/>
    <n v="4.4843049327354256"/>
    <n v="0"/>
    <n v="0"/>
  </r>
  <r>
    <x v="1"/>
    <x v="2"/>
    <n v="100"/>
    <n v="1.2269938650306749"/>
    <n v="100"/>
    <n v="1.2269938650306749E-2"/>
  </r>
  <r>
    <x v="2"/>
    <x v="2"/>
    <n v="0"/>
    <m/>
    <n v="100"/>
    <n v="0"/>
  </r>
  <r>
    <x v="2"/>
    <x v="2"/>
    <n v="0"/>
    <m/>
    <n v="0"/>
    <n v="0"/>
  </r>
  <r>
    <x v="0"/>
    <x v="2"/>
    <n v="100"/>
    <n v="4.4843049327354256"/>
    <n v="0"/>
    <n v="0"/>
  </r>
  <r>
    <x v="1"/>
    <x v="2"/>
    <n v="15"/>
    <n v="0.18404907975460122"/>
    <n v="100"/>
    <n v="1.8404907975460123E-3"/>
  </r>
  <r>
    <x v="1"/>
    <x v="2"/>
    <n v="10"/>
    <n v="0.12269938650306748"/>
    <n v="100"/>
    <n v="1.2269938650306749E-3"/>
  </r>
  <r>
    <x v="1"/>
    <x v="2"/>
    <n v="10"/>
    <n v="0.12269938650306748"/>
    <n v="100"/>
    <n v="1.2269938650306749E-3"/>
  </r>
  <r>
    <x v="1"/>
    <x v="2"/>
    <n v="20"/>
    <n v="0.24539877300613497"/>
    <n v="100"/>
    <n v="2.4539877300613498E-3"/>
  </r>
  <r>
    <x v="1"/>
    <x v="2"/>
    <n v="15"/>
    <n v="0.18404907975460122"/>
    <n v="100"/>
    <n v="1.8404907975460123E-3"/>
  </r>
  <r>
    <x v="1"/>
    <x v="2"/>
    <n v="10"/>
    <n v="0.12269938650306748"/>
    <n v="0"/>
    <n v="0"/>
  </r>
  <r>
    <x v="1"/>
    <x v="2"/>
    <n v="20"/>
    <n v="0.24539877300613497"/>
    <n v="0"/>
    <n v="0"/>
  </r>
  <r>
    <x v="0"/>
    <x v="4"/>
    <n v="50"/>
    <n v="26.315789473684209"/>
    <n v="0"/>
    <n v="0"/>
  </r>
  <r>
    <x v="1"/>
    <x v="4"/>
    <n v="10"/>
    <n v="0.90909090909090906"/>
    <n v="100"/>
    <n v="9.0909090909090905E-3"/>
  </r>
  <r>
    <x v="1"/>
    <x v="4"/>
    <n v="30"/>
    <n v="2.7272727272727271"/>
    <n v="0"/>
    <n v="0"/>
  </r>
  <r>
    <x v="1"/>
    <x v="4"/>
    <n v="20"/>
    <n v="1.8181818181818181"/>
    <n v="0"/>
    <n v="0"/>
  </r>
  <r>
    <x v="1"/>
    <x v="4"/>
    <n v="20"/>
    <n v="1.8181818181818181"/>
    <n v="0"/>
    <n v="0"/>
  </r>
  <r>
    <x v="1"/>
    <x v="4"/>
    <n v="20"/>
    <n v="1.8181818181818181"/>
    <n v="0"/>
    <n v="0"/>
  </r>
  <r>
    <x v="0"/>
    <x v="4"/>
    <n v="15"/>
    <n v="7.8947368421052628"/>
    <n v="0"/>
    <n v="0"/>
  </r>
  <r>
    <x v="1"/>
    <x v="4"/>
    <n v="80"/>
    <n v="7.2727272727272725"/>
    <n v="36.36"/>
    <n v="2.6443636363636364E-2"/>
  </r>
  <r>
    <x v="1"/>
    <x v="4"/>
    <n v="20"/>
    <n v="1.8181818181818181"/>
    <n v="36.36"/>
    <n v="6.6109090909090909E-3"/>
  </r>
  <r>
    <x v="0"/>
    <x v="4"/>
    <n v="5"/>
    <n v="2.6315789473684212"/>
    <n v="0"/>
    <n v="0"/>
  </r>
  <r>
    <x v="1"/>
    <x v="4"/>
    <n v="10"/>
    <n v="0.90909090909090906"/>
    <n v="100"/>
    <n v="9.0909090909090905E-3"/>
  </r>
  <r>
    <x v="1"/>
    <x v="4"/>
    <n v="30"/>
    <n v="2.7272727272727271"/>
    <n v="0"/>
    <n v="0"/>
  </r>
  <r>
    <x v="1"/>
    <x v="4"/>
    <n v="20"/>
    <n v="1.8181818181818181"/>
    <n v="0"/>
    <n v="0"/>
  </r>
  <r>
    <x v="1"/>
    <x v="4"/>
    <n v="20"/>
    <n v="1.8181818181818181"/>
    <n v="0"/>
    <n v="0"/>
  </r>
  <r>
    <x v="1"/>
    <x v="4"/>
    <n v="20"/>
    <n v="1.8181818181818181"/>
    <n v="0"/>
    <n v="0"/>
  </r>
  <r>
    <x v="0"/>
    <x v="4"/>
    <n v="10"/>
    <n v="5.2631578947368425"/>
    <n v="0"/>
    <n v="0"/>
  </r>
  <r>
    <x v="1"/>
    <x v="4"/>
    <n v="10"/>
    <n v="0.90909090909090906"/>
    <n v="100"/>
    <n v="9.0909090909090905E-3"/>
  </r>
  <r>
    <x v="1"/>
    <x v="4"/>
    <n v="25"/>
    <n v="2.2727272727272729"/>
    <n v="0"/>
    <n v="0"/>
  </r>
  <r>
    <x v="1"/>
    <x v="4"/>
    <n v="20"/>
    <n v="1.8181818181818181"/>
    <n v="0"/>
    <n v="0"/>
  </r>
  <r>
    <x v="1"/>
    <x v="4"/>
    <n v="20"/>
    <n v="1.8181818181818181"/>
    <n v="0"/>
    <n v="0"/>
  </r>
  <r>
    <x v="1"/>
    <x v="4"/>
    <n v="20"/>
    <n v="1.8181818181818181"/>
    <n v="0"/>
    <n v="0"/>
  </r>
  <r>
    <x v="1"/>
    <x v="4"/>
    <n v="5"/>
    <n v="0.45454545454545453"/>
    <n v="0"/>
    <n v="0"/>
  </r>
  <r>
    <x v="0"/>
    <x v="4"/>
    <n v="20"/>
    <n v="10.526315789473685"/>
    <n v="0"/>
    <n v="0"/>
  </r>
  <r>
    <x v="1"/>
    <x v="4"/>
    <n v="5"/>
    <n v="0.45454545454545453"/>
    <n v="100"/>
    <n v="4.5454545454545452E-3"/>
  </r>
  <r>
    <x v="1"/>
    <x v="4"/>
    <n v="10"/>
    <n v="0.90909090909090906"/>
    <n v="100"/>
    <n v="9.0909090909090905E-3"/>
  </r>
  <r>
    <x v="1"/>
    <x v="4"/>
    <n v="10"/>
    <n v="0.90909090909090906"/>
    <n v="100"/>
    <n v="9.0909090909090905E-3"/>
  </r>
  <r>
    <x v="1"/>
    <x v="4"/>
    <n v="75"/>
    <n v="6.8181818181818183"/>
    <n v="0"/>
    <n v="0"/>
  </r>
  <r>
    <x v="0"/>
    <x v="2"/>
    <n v="10"/>
    <n v="0.44843049327354262"/>
    <n v="0"/>
    <n v="0"/>
  </r>
  <r>
    <x v="1"/>
    <x v="2"/>
    <n v="30"/>
    <n v="0.36809815950920244"/>
    <n v="100"/>
    <n v="3.6809815950920245E-3"/>
  </r>
  <r>
    <x v="1"/>
    <x v="2"/>
    <n v="60"/>
    <n v="0.73619631901840488"/>
    <n v="0"/>
    <n v="0"/>
  </r>
  <r>
    <x v="1"/>
    <x v="2"/>
    <n v="10"/>
    <n v="0.12269938650306748"/>
    <n v="0"/>
    <n v="0"/>
  </r>
  <r>
    <x v="0"/>
    <x v="4"/>
    <n v="10"/>
    <n v="5.2631578947368425"/>
    <n v="0"/>
    <n v="0"/>
  </r>
  <r>
    <x v="1"/>
    <x v="4"/>
    <n v="50"/>
    <n v="4.5454545454545459"/>
    <n v="0"/>
    <n v="0"/>
  </r>
  <r>
    <x v="1"/>
    <x v="4"/>
    <n v="50"/>
    <n v="4.5454545454545459"/>
    <n v="0"/>
    <n v="0"/>
  </r>
  <r>
    <x v="0"/>
    <x v="2"/>
    <n v="10"/>
    <n v="0.44843049327354262"/>
    <n v="0"/>
    <n v="0"/>
  </r>
  <r>
    <x v="1"/>
    <x v="2"/>
    <n v="50"/>
    <n v="0.61349693251533743"/>
    <n v="100"/>
    <n v="6.1349693251533744E-3"/>
  </r>
  <r>
    <x v="1"/>
    <x v="2"/>
    <n v="50"/>
    <n v="0.61349693251533743"/>
    <n v="0"/>
    <n v="0"/>
  </r>
  <r>
    <x v="0"/>
    <x v="2"/>
    <n v="40"/>
    <n v="1.7937219730941705"/>
    <n v="0"/>
    <n v="0"/>
  </r>
  <r>
    <x v="1"/>
    <x v="2"/>
    <n v="5"/>
    <n v="6.1349693251533742E-2"/>
    <n v="0"/>
    <n v="0"/>
  </r>
  <r>
    <x v="1"/>
    <x v="2"/>
    <n v="15"/>
    <n v="0.18404907975460122"/>
    <n v="0"/>
    <n v="0"/>
  </r>
  <r>
    <x v="1"/>
    <x v="2"/>
    <n v="20"/>
    <n v="0.24539877300613497"/>
    <n v="0"/>
    <n v="0"/>
  </r>
  <r>
    <x v="2"/>
    <x v="2"/>
    <n v="0"/>
    <m/>
    <n v="0"/>
    <n v="0"/>
  </r>
  <r>
    <x v="1"/>
    <x v="2"/>
    <n v="60"/>
    <n v="0.73619631901840488"/>
    <n v="0"/>
    <n v="0"/>
  </r>
  <r>
    <x v="0"/>
    <x v="2"/>
    <n v="30"/>
    <n v="1.3452914798206279"/>
    <n v="0"/>
    <n v="0"/>
  </r>
  <r>
    <x v="1"/>
    <x v="2"/>
    <n v="50"/>
    <n v="0.61349693251533743"/>
    <n v="100"/>
    <n v="6.1349693251533744E-3"/>
  </r>
  <r>
    <x v="2"/>
    <x v="2"/>
    <n v="0"/>
    <m/>
    <n v="100"/>
    <n v="0"/>
  </r>
  <r>
    <x v="1"/>
    <x v="2"/>
    <n v="50"/>
    <n v="0.61349693251533743"/>
    <n v="100"/>
    <n v="6.1349693251533744E-3"/>
  </r>
  <r>
    <x v="2"/>
    <x v="2"/>
    <n v="0"/>
    <m/>
    <n v="0"/>
    <n v="0"/>
  </r>
  <r>
    <x v="0"/>
    <x v="2"/>
    <n v="50"/>
    <n v="2.2421524663677128"/>
    <n v="0"/>
    <n v="0"/>
  </r>
  <r>
    <x v="1"/>
    <x v="2"/>
    <n v="10"/>
    <n v="0.12269938650306748"/>
    <n v="100"/>
    <n v="1.2269938650306749E-3"/>
  </r>
  <r>
    <x v="1"/>
    <x v="2"/>
    <n v="60"/>
    <n v="0.73619631901840488"/>
    <n v="50"/>
    <n v="3.6809815950920245E-3"/>
  </r>
  <r>
    <x v="1"/>
    <x v="2"/>
    <n v="30"/>
    <n v="0.36809815950920244"/>
    <n v="50"/>
    <n v="1.8404907975460123E-3"/>
  </r>
  <r>
    <x v="0"/>
    <x v="2"/>
    <n v="50"/>
    <n v="2.2421524663677128"/>
    <n v="0"/>
    <n v="0"/>
  </r>
  <r>
    <x v="1"/>
    <x v="2"/>
    <n v="20"/>
    <n v="0.24539877300613497"/>
    <n v="100"/>
    <n v="2.4539877300613498E-3"/>
  </r>
  <r>
    <x v="1"/>
    <x v="2"/>
    <n v="30"/>
    <n v="0.36809815950920244"/>
    <n v="100"/>
    <n v="3.6809815950920245E-3"/>
  </r>
  <r>
    <x v="1"/>
    <x v="2"/>
    <n v="20"/>
    <n v="0.24539877300613497"/>
    <n v="0"/>
    <n v="0"/>
  </r>
  <r>
    <x v="1"/>
    <x v="2"/>
    <n v="10"/>
    <n v="0.12269938650306748"/>
    <n v="0"/>
    <n v="0"/>
  </r>
  <r>
    <x v="1"/>
    <x v="2"/>
    <n v="20"/>
    <n v="0.24539877300613497"/>
    <n v="0"/>
    <n v="0"/>
  </r>
  <r>
    <x v="0"/>
    <x v="2"/>
    <n v="50"/>
    <n v="2.2421524663677128"/>
    <n v="0"/>
    <n v="0"/>
  </r>
  <r>
    <x v="1"/>
    <x v="2"/>
    <n v="100"/>
    <n v="1.2269938650306749"/>
    <n v="100"/>
    <n v="1.2269938650306749E-2"/>
  </r>
  <r>
    <x v="2"/>
    <x v="2"/>
    <n v="0"/>
    <m/>
    <n v="0"/>
    <n v="0"/>
  </r>
  <r>
    <x v="2"/>
    <x v="2"/>
    <n v="0"/>
    <m/>
    <n v="0"/>
    <n v="0"/>
  </r>
  <r>
    <x v="2"/>
    <x v="2"/>
    <n v="0"/>
    <m/>
    <n v="0"/>
    <n v="0"/>
  </r>
  <r>
    <x v="0"/>
    <x v="2"/>
    <n v="50"/>
    <n v="2.2421524663677128"/>
    <n v="0"/>
    <n v="0"/>
  </r>
  <r>
    <x v="1"/>
    <x v="2"/>
    <n v="20"/>
    <n v="0.24539877300613497"/>
    <n v="50"/>
    <n v="1.2269938650306749E-3"/>
  </r>
  <r>
    <x v="1"/>
    <x v="2"/>
    <n v="40"/>
    <n v="0.49079754601226994"/>
    <n v="0"/>
    <n v="0"/>
  </r>
  <r>
    <x v="1"/>
    <x v="2"/>
    <n v="40"/>
    <n v="0.49079754601226994"/>
    <n v="0"/>
    <n v="0"/>
  </r>
  <r>
    <x v="0"/>
    <x v="2"/>
    <n v="30"/>
    <n v="1.3452914798206279"/>
    <n v="0"/>
    <n v="0"/>
  </r>
  <r>
    <x v="1"/>
    <x v="2"/>
    <n v="10"/>
    <n v="0.12269938650306748"/>
    <n v="100"/>
    <n v="1.2269938650306749E-3"/>
  </r>
  <r>
    <x v="1"/>
    <x v="2"/>
    <n v="10"/>
    <n v="0.12269938650306748"/>
    <n v="100"/>
    <n v="1.2269938650306749E-3"/>
  </r>
  <r>
    <x v="1"/>
    <x v="2"/>
    <n v="15"/>
    <n v="0.18404907975460122"/>
    <n v="0"/>
    <n v="0"/>
  </r>
  <r>
    <x v="1"/>
    <x v="2"/>
    <n v="20"/>
    <n v="0.24539877300613497"/>
    <n v="0"/>
    <n v="0"/>
  </r>
  <r>
    <x v="1"/>
    <x v="2"/>
    <n v="15"/>
    <n v="0.18404907975460122"/>
    <n v="0"/>
    <n v="0"/>
  </r>
  <r>
    <x v="1"/>
    <x v="2"/>
    <n v="10"/>
    <n v="0.12269938650306748"/>
    <n v="0"/>
    <n v="0"/>
  </r>
  <r>
    <x v="1"/>
    <x v="2"/>
    <n v="10"/>
    <n v="0.12269938650306748"/>
    <n v="23"/>
    <n v="2.8220858895705521E-4"/>
  </r>
  <r>
    <x v="1"/>
    <x v="2"/>
    <n v="10"/>
    <n v="0.12269938650306748"/>
    <n v="0"/>
    <n v="0"/>
  </r>
  <r>
    <x v="0"/>
    <x v="2"/>
    <n v="25"/>
    <n v="1.1210762331838564"/>
    <n v="0"/>
    <n v="0"/>
  </r>
  <r>
    <x v="1"/>
    <x v="2"/>
    <n v="30"/>
    <n v="0.36809815950920244"/>
    <n v="100"/>
    <n v="3.6809815950920245E-3"/>
  </r>
  <r>
    <x v="1"/>
    <x v="2"/>
    <n v="60"/>
    <n v="0.73619631901840488"/>
    <n v="0"/>
    <n v="0"/>
  </r>
  <r>
    <x v="1"/>
    <x v="2"/>
    <n v="10"/>
    <n v="0.12269938650306748"/>
    <n v="0"/>
    <n v="0"/>
  </r>
  <r>
    <x v="0"/>
    <x v="2"/>
    <n v="25"/>
    <n v="1.1210762331838564"/>
    <n v="0"/>
    <n v="0"/>
  </r>
  <r>
    <x v="1"/>
    <x v="2"/>
    <n v="15"/>
    <n v="0.18404907975460122"/>
    <n v="100"/>
    <n v="1.8404907975460123E-3"/>
  </r>
  <r>
    <x v="1"/>
    <x v="2"/>
    <n v="15"/>
    <n v="0.18404907975460122"/>
    <n v="0"/>
    <n v="0"/>
  </r>
  <r>
    <x v="1"/>
    <x v="2"/>
    <n v="20"/>
    <n v="0.24539877300613497"/>
    <n v="0"/>
    <n v="0"/>
  </r>
  <r>
    <x v="1"/>
    <x v="2"/>
    <n v="30"/>
    <n v="0.36809815950920244"/>
    <n v="0"/>
    <n v="0"/>
  </r>
  <r>
    <x v="1"/>
    <x v="2"/>
    <n v="20"/>
    <n v="0.24539877300613497"/>
    <n v="0"/>
    <n v="0"/>
  </r>
  <r>
    <x v="0"/>
    <x v="2"/>
    <n v="20"/>
    <n v="0.89686098654708524"/>
    <n v="13"/>
    <n v="1.1659192825112107E-3"/>
  </r>
  <r>
    <x v="1"/>
    <x v="2"/>
    <n v="25"/>
    <n v="0.30674846625766872"/>
    <n v="100"/>
    <n v="3.0674846625766872E-3"/>
  </r>
  <r>
    <x v="1"/>
    <x v="2"/>
    <n v="20"/>
    <n v="0.24539877300613497"/>
    <n v="100"/>
    <n v="2.4539877300613498E-3"/>
  </r>
  <r>
    <x v="1"/>
    <x v="2"/>
    <n v="30"/>
    <n v="0.36809815950920244"/>
    <n v="40"/>
    <n v="1.4723926380368099E-3"/>
  </r>
  <r>
    <x v="1"/>
    <x v="2"/>
    <n v="25"/>
    <n v="0.30674846625766872"/>
    <n v="0"/>
    <n v="0"/>
  </r>
  <r>
    <x v="0"/>
    <x v="2"/>
    <n v="50"/>
    <n v="2.2421524663677128"/>
    <n v="0"/>
    <n v="0"/>
  </r>
  <r>
    <x v="1"/>
    <x v="2"/>
    <n v="50"/>
    <n v="0.61349693251533743"/>
    <n v="100"/>
    <n v="6.1349693251533744E-3"/>
  </r>
  <r>
    <x v="1"/>
    <x v="2"/>
    <n v="50"/>
    <n v="0.61349693251533743"/>
    <n v="50"/>
    <n v="3.0674846625766872E-3"/>
  </r>
  <r>
    <x v="0"/>
    <x v="2"/>
    <n v="50"/>
    <n v="2.2421524663677128"/>
    <n v="0"/>
    <n v="0"/>
  </r>
  <r>
    <x v="1"/>
    <x v="2"/>
    <n v="25"/>
    <n v="0.30674846625766872"/>
    <n v="100"/>
    <n v="3.0674846625766872E-3"/>
  </r>
  <r>
    <x v="1"/>
    <x v="2"/>
    <n v="25"/>
    <n v="0.30674846625766872"/>
    <n v="0"/>
    <n v="0"/>
  </r>
  <r>
    <x v="1"/>
    <x v="2"/>
    <n v="50"/>
    <n v="0.61349693251533743"/>
    <n v="0"/>
    <n v="0"/>
  </r>
  <r>
    <x v="0"/>
    <x v="2"/>
    <n v="50"/>
    <n v="2.2421524663677128"/>
    <n v="19"/>
    <n v="4.2600896860986543E-3"/>
  </r>
  <r>
    <x v="1"/>
    <x v="2"/>
    <n v="100"/>
    <n v="1.2269938650306749"/>
    <n v="19"/>
    <n v="2.3312883435582825E-3"/>
  </r>
  <r>
    <x v="0"/>
    <x v="2"/>
    <n v="10"/>
    <n v="0.44843049327354262"/>
    <n v="0"/>
    <n v="0"/>
  </r>
  <r>
    <x v="2"/>
    <x v="2"/>
    <n v="0"/>
    <m/>
    <n v="100"/>
    <n v="0"/>
  </r>
  <r>
    <x v="1"/>
    <x v="2"/>
    <n v="50"/>
    <n v="0.61349693251533743"/>
    <n v="100"/>
    <n v="6.1349693251533744E-3"/>
  </r>
  <r>
    <x v="2"/>
    <x v="2"/>
    <n v="0"/>
    <m/>
    <n v="0"/>
    <n v="0"/>
  </r>
  <r>
    <x v="1"/>
    <x v="2"/>
    <n v="50"/>
    <n v="0.61349693251533743"/>
    <n v="0"/>
    <n v="0"/>
  </r>
  <r>
    <x v="0"/>
    <x v="5"/>
    <n v="10"/>
    <n v="8.3333333333333339"/>
    <n v="0"/>
    <n v="0"/>
  </r>
  <r>
    <x v="1"/>
    <x v="5"/>
    <n v="10"/>
    <n v="2"/>
    <n v="100"/>
    <n v="0.02"/>
  </r>
  <r>
    <x v="1"/>
    <x v="5"/>
    <n v="60"/>
    <n v="12"/>
    <n v="37.5"/>
    <n v="4.4999999999999998E-2"/>
  </r>
  <r>
    <x v="1"/>
    <x v="5"/>
    <n v="30"/>
    <n v="6"/>
    <n v="0"/>
    <n v="0"/>
  </r>
  <r>
    <x v="0"/>
    <x v="5"/>
    <n v="10"/>
    <n v="8.3333333333333339"/>
    <n v="0"/>
    <n v="0"/>
  </r>
  <r>
    <x v="1"/>
    <x v="5"/>
    <n v="40"/>
    <n v="8"/>
    <n v="100"/>
    <n v="0.08"/>
  </r>
  <r>
    <x v="2"/>
    <x v="5"/>
    <n v="0"/>
    <m/>
    <n v="100"/>
    <n v="0"/>
  </r>
  <r>
    <x v="1"/>
    <x v="5"/>
    <n v="30"/>
    <n v="6"/>
    <n v="100"/>
    <n v="0.06"/>
  </r>
  <r>
    <x v="1"/>
    <x v="5"/>
    <n v="30"/>
    <n v="6"/>
    <n v="0"/>
    <n v="0"/>
  </r>
  <r>
    <x v="0"/>
    <x v="2"/>
    <n v="10"/>
    <n v="0.44843049327354262"/>
    <n v="25"/>
    <n v="1.1210762331838567E-3"/>
  </r>
  <r>
    <x v="1"/>
    <x v="2"/>
    <n v="50"/>
    <n v="0.61349693251533743"/>
    <n v="50"/>
    <n v="3.0674846625766872E-3"/>
  </r>
  <r>
    <x v="1"/>
    <x v="2"/>
    <n v="50"/>
    <n v="0.61349693251533743"/>
    <n v="25"/>
    <n v="1.5337423312883436E-3"/>
  </r>
  <r>
    <x v="0"/>
    <x v="2"/>
    <n v="10"/>
    <n v="0.44843049327354262"/>
    <n v="0"/>
    <n v="0"/>
  </r>
  <r>
    <x v="2"/>
    <x v="2"/>
    <n v="0"/>
    <m/>
    <n v="100"/>
    <n v="0"/>
  </r>
  <r>
    <x v="2"/>
    <x v="2"/>
    <n v="0"/>
    <m/>
    <n v="100"/>
    <n v="0"/>
  </r>
  <r>
    <x v="1"/>
    <x v="2"/>
    <n v="50"/>
    <n v="0.61349693251533743"/>
    <n v="0"/>
    <n v="0"/>
  </r>
  <r>
    <x v="1"/>
    <x v="2"/>
    <n v="50"/>
    <n v="0.61349693251533743"/>
    <n v="0"/>
    <n v="0"/>
  </r>
  <r>
    <x v="0"/>
    <x v="2"/>
    <n v="16"/>
    <n v="0.71748878923766812"/>
    <n v="0"/>
    <n v="0"/>
  </r>
  <r>
    <x v="1"/>
    <x v="2"/>
    <n v="100"/>
    <n v="1.2269938650306749"/>
    <n v="69"/>
    <n v="8.4662576687116568E-3"/>
  </r>
  <r>
    <x v="0"/>
    <x v="2"/>
    <n v="17"/>
    <n v="0.7623318385650224"/>
    <n v="0"/>
    <n v="0"/>
  </r>
  <r>
    <x v="1"/>
    <x v="2"/>
    <n v="100"/>
    <n v="1.2269938650306749"/>
    <n v="44"/>
    <n v="5.3987730061349692E-3"/>
  </r>
  <r>
    <x v="0"/>
    <x v="2"/>
    <n v="17"/>
    <n v="0.7623318385650224"/>
    <n v="0"/>
    <n v="0"/>
  </r>
  <r>
    <x v="1"/>
    <x v="2"/>
    <n v="100"/>
    <n v="1.2269938650306749"/>
    <n v="51"/>
    <n v="6.2576687116564413E-3"/>
  </r>
  <r>
    <x v="0"/>
    <x v="2"/>
    <n v="17"/>
    <n v="0.7623318385650224"/>
    <n v="0"/>
    <n v="0"/>
  </r>
  <r>
    <x v="1"/>
    <x v="2"/>
    <n v="50"/>
    <n v="0.61349693251533743"/>
    <n v="85"/>
    <n v="5.2147239263803684E-3"/>
  </r>
  <r>
    <x v="0"/>
    <x v="2"/>
    <n v="12"/>
    <n v="0.53811659192825112"/>
    <n v="0"/>
    <n v="0"/>
  </r>
  <r>
    <x v="1"/>
    <x v="2"/>
    <n v="20"/>
    <n v="0.24539877300613497"/>
    <n v="100"/>
    <n v="2.4539877300613498E-3"/>
  </r>
  <r>
    <x v="1"/>
    <x v="2"/>
    <n v="80"/>
    <n v="0.98159509202453987"/>
    <n v="50"/>
    <n v="4.9079754601226997E-3"/>
  </r>
  <r>
    <x v="0"/>
    <x v="2"/>
    <n v="16"/>
    <n v="0.71748878923766812"/>
    <n v="0"/>
    <n v="0"/>
  </r>
  <r>
    <x v="1"/>
    <x v="2"/>
    <n v="25"/>
    <n v="0.30674846625766872"/>
    <n v="100"/>
    <n v="3.0674846625766872E-3"/>
  </r>
  <r>
    <x v="2"/>
    <x v="2"/>
    <n v="0"/>
    <m/>
    <n v="0"/>
    <n v="0"/>
  </r>
  <r>
    <x v="1"/>
    <x v="2"/>
    <n v="25"/>
    <n v="0.30674846625766872"/>
    <n v="0"/>
    <n v="0"/>
  </r>
  <r>
    <x v="1"/>
    <x v="2"/>
    <n v="25"/>
    <n v="0.30674846625766872"/>
    <n v="0"/>
    <n v="0"/>
  </r>
  <r>
    <x v="2"/>
    <x v="2"/>
    <n v="0"/>
    <m/>
    <n v="0"/>
    <n v="0"/>
  </r>
  <r>
    <x v="1"/>
    <x v="2"/>
    <n v="25"/>
    <n v="0.30674846625766872"/>
    <n v="0"/>
    <n v="0"/>
  </r>
  <r>
    <x v="3"/>
    <x v="2"/>
    <m/>
    <m/>
    <m/>
    <m/>
  </r>
  <r>
    <x v="4"/>
    <x v="2"/>
    <m/>
    <m/>
    <m/>
    <m/>
  </r>
  <r>
    <x v="5"/>
    <x v="2"/>
    <m/>
    <m/>
    <m/>
    <m/>
  </r>
  <r>
    <x v="4"/>
    <x v="2"/>
    <m/>
    <m/>
    <m/>
    <m/>
  </r>
  <r>
    <x v="4"/>
    <x v="2"/>
    <m/>
    <m/>
    <m/>
    <m/>
  </r>
  <r>
    <x v="5"/>
    <x v="2"/>
    <m/>
    <m/>
    <m/>
    <m/>
  </r>
  <r>
    <x v="4"/>
    <x v="2"/>
    <m/>
    <m/>
    <m/>
    <m/>
  </r>
  <r>
    <x v="0"/>
    <x v="2"/>
    <n v="5"/>
    <n v="0.22421524663677131"/>
    <n v="0"/>
    <n v="0"/>
  </r>
  <r>
    <x v="1"/>
    <x v="2"/>
    <n v="100"/>
    <n v="1.2269938650306749"/>
    <n v="0"/>
    <n v="0"/>
  </r>
  <r>
    <x v="0"/>
    <x v="6"/>
    <n v="20"/>
    <n v="100"/>
    <n v="0"/>
    <n v="0"/>
  </r>
  <r>
    <x v="1"/>
    <x v="6"/>
    <n v="20"/>
    <n v="20"/>
    <n v="0"/>
    <n v="0"/>
  </r>
  <r>
    <x v="1"/>
    <x v="6"/>
    <n v="20"/>
    <n v="20"/>
    <n v="0"/>
    <n v="0"/>
  </r>
  <r>
    <x v="1"/>
    <x v="6"/>
    <n v="20"/>
    <n v="20"/>
    <n v="0"/>
    <n v="0"/>
  </r>
  <r>
    <x v="1"/>
    <x v="6"/>
    <n v="40"/>
    <n v="40"/>
    <n v="0"/>
    <n v="0"/>
  </r>
  <r>
    <x v="0"/>
    <x v="2"/>
    <n v="20"/>
    <n v="0.89686098654708524"/>
    <n v="0"/>
    <n v="0"/>
  </r>
  <r>
    <x v="1"/>
    <x v="2"/>
    <n v="15"/>
    <n v="0.18404907975460122"/>
    <n v="0"/>
    <n v="0"/>
  </r>
  <r>
    <x v="1"/>
    <x v="2"/>
    <n v="30"/>
    <n v="0.36809815950920244"/>
    <n v="0"/>
    <n v="0"/>
  </r>
  <r>
    <x v="1"/>
    <x v="2"/>
    <n v="50"/>
    <n v="0.61349693251533743"/>
    <n v="0"/>
    <n v="0"/>
  </r>
  <r>
    <x v="1"/>
    <x v="2"/>
    <n v="5"/>
    <n v="6.1349693251533742E-2"/>
    <n v="0"/>
    <n v="0"/>
  </r>
  <r>
    <x v="3"/>
    <x v="3"/>
    <n v="0"/>
    <m/>
    <m/>
    <m/>
  </r>
  <r>
    <x v="4"/>
    <x v="3"/>
    <n v="20"/>
    <m/>
    <m/>
    <m/>
  </r>
  <r>
    <x v="4"/>
    <x v="3"/>
    <n v="80"/>
    <m/>
    <m/>
    <m/>
  </r>
  <r>
    <x v="0"/>
    <x v="3"/>
    <n v="20"/>
    <n v="8.3333333333333339"/>
    <n v="0"/>
    <n v="0"/>
  </r>
  <r>
    <x v="1"/>
    <x v="3"/>
    <n v="10"/>
    <n v="2"/>
    <n v="0"/>
    <n v="0"/>
  </r>
  <r>
    <x v="1"/>
    <x v="3"/>
    <n v="30"/>
    <n v="6"/>
    <n v="0"/>
    <n v="0"/>
  </r>
  <r>
    <x v="1"/>
    <x v="3"/>
    <n v="50"/>
    <n v="10"/>
    <n v="0"/>
    <n v="0"/>
  </r>
  <r>
    <x v="1"/>
    <x v="3"/>
    <n v="10"/>
    <n v="2"/>
    <n v="0"/>
    <n v="0"/>
  </r>
  <r>
    <x v="0"/>
    <x v="2"/>
    <n v="20"/>
    <n v="0.89686098654708524"/>
    <n v="0"/>
    <n v="0"/>
  </r>
  <r>
    <x v="1"/>
    <x v="2"/>
    <n v="20"/>
    <n v="0.24539877300613497"/>
    <n v="100"/>
    <n v="2.4539877300613498E-3"/>
  </r>
  <r>
    <x v="1"/>
    <x v="2"/>
    <n v="80"/>
    <n v="0.98159509202453987"/>
    <n v="100"/>
    <n v="9.8159509202453993E-3"/>
  </r>
  <r>
    <x v="0"/>
    <x v="3"/>
    <n v="20"/>
    <n v="8.3333333333333339"/>
    <n v="0"/>
    <n v="0"/>
  </r>
  <r>
    <x v="1"/>
    <x v="3"/>
    <n v="20"/>
    <n v="4"/>
    <n v="100"/>
    <n v="0.04"/>
  </r>
  <r>
    <x v="1"/>
    <x v="3"/>
    <n v="80"/>
    <n v="16"/>
    <n v="0"/>
    <n v="0"/>
  </r>
  <r>
    <x v="0"/>
    <x v="2"/>
    <n v="20"/>
    <n v="0.89686098654708524"/>
    <n v="23"/>
    <n v="2.0627802690582962E-3"/>
  </r>
  <r>
    <x v="1"/>
    <x v="2"/>
    <n v="20"/>
    <n v="0.24539877300613497"/>
    <n v="100"/>
    <n v="2.4539877300613498E-3"/>
  </r>
  <r>
    <x v="1"/>
    <x v="2"/>
    <n v="80"/>
    <n v="0.98159509202453987"/>
    <n v="23"/>
    <n v="2.2576687116564417E-3"/>
  </r>
  <r>
    <x v="0"/>
    <x v="4"/>
    <n v="20"/>
    <n v="10.526315789473685"/>
    <n v="50"/>
    <n v="5.2631578947368425E-2"/>
  </r>
  <r>
    <x v="1"/>
    <x v="4"/>
    <n v="50"/>
    <n v="4.5454545454545459"/>
    <n v="50"/>
    <n v="2.2727272727272728E-2"/>
  </r>
  <r>
    <x v="2"/>
    <x v="4"/>
    <n v="0"/>
    <n v="0"/>
    <n v="0"/>
    <n v="0"/>
  </r>
  <r>
    <x v="1"/>
    <x v="4"/>
    <n v="30"/>
    <n v="2.7272727272727271"/>
    <n v="0"/>
    <n v="0"/>
  </r>
  <r>
    <x v="2"/>
    <x v="4"/>
    <n v="0"/>
    <m/>
    <n v="0"/>
    <n v="0"/>
  </r>
  <r>
    <x v="1"/>
    <x v="4"/>
    <n v="20"/>
    <n v="1.8181818181818181"/>
    <n v="0"/>
    <n v="0"/>
  </r>
  <r>
    <x v="0"/>
    <x v="4"/>
    <n v="15"/>
    <n v="7.8947368421052628"/>
    <n v="0"/>
    <n v="0"/>
  </r>
  <r>
    <x v="1"/>
    <x v="4"/>
    <n v="20"/>
    <n v="1.8181818181818181"/>
    <n v="100"/>
    <n v="1.8181818181818181E-2"/>
  </r>
  <r>
    <x v="1"/>
    <x v="4"/>
    <n v="80"/>
    <n v="7.2727272727272725"/>
    <n v="0"/>
    <n v="0"/>
  </r>
  <r>
    <x v="0"/>
    <x v="2"/>
    <n v="15"/>
    <n v="0.67264573991031396"/>
    <n v="0"/>
    <n v="0"/>
  </r>
  <r>
    <x v="1"/>
    <x v="2"/>
    <n v="20"/>
    <n v="0.24539877300613497"/>
    <n v="33"/>
    <n v="8.0981595092024529E-4"/>
  </r>
  <r>
    <x v="1"/>
    <x v="2"/>
    <n v="80"/>
    <n v="0.98159509202453987"/>
    <n v="0"/>
    <n v="0"/>
  </r>
  <r>
    <x v="0"/>
    <x v="2"/>
    <n v="15"/>
    <n v="0.67264573991031396"/>
    <n v="0"/>
    <n v="0"/>
  </r>
  <r>
    <x v="1"/>
    <x v="2"/>
    <n v="20"/>
    <n v="0.24539877300613497"/>
    <n v="0"/>
    <n v="0"/>
  </r>
  <r>
    <x v="1"/>
    <x v="2"/>
    <n v="80"/>
    <n v="0.98159509202453987"/>
    <n v="0"/>
    <n v="0"/>
  </r>
  <r>
    <x v="0"/>
    <x v="2"/>
    <n v="15"/>
    <n v="0.67264573991031396"/>
    <n v="0"/>
    <n v="0"/>
  </r>
  <r>
    <x v="1"/>
    <x v="2"/>
    <n v="20"/>
    <n v="0.24539877300613497"/>
    <n v="100"/>
    <n v="2.4539877300613498E-3"/>
  </r>
  <r>
    <x v="1"/>
    <x v="2"/>
    <n v="40"/>
    <n v="0.49079754601226994"/>
    <n v="0"/>
    <n v="0"/>
  </r>
  <r>
    <x v="1"/>
    <x v="2"/>
    <n v="40"/>
    <n v="0.49079754601226994"/>
    <n v="0"/>
    <n v="0"/>
  </r>
  <r>
    <x v="0"/>
    <x v="2"/>
    <n v="30"/>
    <n v="1.3452914798206279"/>
    <n v="13"/>
    <n v="1.7488789237668162E-3"/>
  </r>
  <r>
    <x v="1"/>
    <x v="2"/>
    <n v="30"/>
    <n v="0.36809815950920244"/>
    <n v="100"/>
    <n v="3.6809815950920245E-3"/>
  </r>
  <r>
    <x v="1"/>
    <x v="2"/>
    <n v="60"/>
    <n v="0.73619631901840488"/>
    <n v="13"/>
    <n v="9.5705521472392641E-4"/>
  </r>
  <r>
    <x v="1"/>
    <x v="2"/>
    <n v="10"/>
    <n v="0.12269938650306748"/>
    <n v="0"/>
    <n v="0"/>
  </r>
  <r>
    <x v="0"/>
    <x v="2"/>
    <n v="20"/>
    <n v="0.89686098654708524"/>
    <n v="22"/>
    <n v="1.9730941704035874E-3"/>
  </r>
  <r>
    <x v="1"/>
    <x v="2"/>
    <n v="30"/>
    <n v="0.36809815950920244"/>
    <n v="100"/>
    <n v="3.6809815950920245E-3"/>
  </r>
  <r>
    <x v="1"/>
    <x v="2"/>
    <n v="60"/>
    <n v="0.73619631901840488"/>
    <n v="0"/>
    <n v="0"/>
  </r>
  <r>
    <x v="1"/>
    <x v="2"/>
    <n v="10"/>
    <n v="0.12269938650306748"/>
    <n v="22"/>
    <n v="2.6993865030674845E-4"/>
  </r>
  <r>
    <x v="0"/>
    <x v="2"/>
    <n v="20"/>
    <n v="0.89686098654708524"/>
    <n v="0"/>
    <n v="0"/>
  </r>
  <r>
    <x v="1"/>
    <x v="2"/>
    <n v="30"/>
    <n v="0.36809815950920244"/>
    <n v="0"/>
    <n v="0"/>
  </r>
  <r>
    <x v="1"/>
    <x v="2"/>
    <n v="20"/>
    <n v="0.24539877300613497"/>
    <n v="0"/>
    <n v="0"/>
  </r>
  <r>
    <x v="1"/>
    <x v="2"/>
    <n v="40"/>
    <n v="0.49079754601226994"/>
    <n v="0"/>
    <n v="0"/>
  </r>
  <r>
    <x v="1"/>
    <x v="2"/>
    <n v="10"/>
    <n v="0.12269938650306748"/>
    <n v="0"/>
    <n v="0"/>
  </r>
  <r>
    <x v="0"/>
    <x v="2"/>
    <n v="30"/>
    <n v="1.3452914798206279"/>
    <n v="37"/>
    <n v="4.9775784753363231E-3"/>
  </r>
  <r>
    <x v="1"/>
    <x v="2"/>
    <n v="70"/>
    <n v="0.85889570552147243"/>
    <n v="20"/>
    <n v="1.7177914110429449E-3"/>
  </r>
  <r>
    <x v="1"/>
    <x v="2"/>
    <n v="30"/>
    <n v="0.36809815950920244"/>
    <n v="0"/>
    <n v="0"/>
  </r>
  <r>
    <x v="0"/>
    <x v="3"/>
    <n v="100"/>
    <n v="41.666666666666664"/>
    <n v="0"/>
    <n v="0"/>
  </r>
  <r>
    <x v="1"/>
    <x v="3"/>
    <n v="10"/>
    <n v="2"/>
    <n v="16"/>
    <n v="3.2000000000000002E-3"/>
  </r>
  <r>
    <x v="1"/>
    <x v="3"/>
    <n v="30"/>
    <n v="6"/>
    <n v="0"/>
    <n v="0"/>
  </r>
  <r>
    <x v="2"/>
    <x v="3"/>
    <n v="0"/>
    <m/>
    <n v="0"/>
    <n v="0"/>
  </r>
  <r>
    <x v="1"/>
    <x v="3"/>
    <n v="30"/>
    <n v="6"/>
    <n v="100"/>
    <n v="0.06"/>
  </r>
  <r>
    <x v="1"/>
    <x v="3"/>
    <n v="30"/>
    <n v="6"/>
    <n v="0"/>
    <n v="0"/>
  </r>
  <r>
    <x v="0"/>
    <x v="2"/>
    <n v="14"/>
    <n v="0.62780269058295968"/>
    <n v="0"/>
    <n v="0"/>
  </r>
  <r>
    <x v="1"/>
    <x v="2"/>
    <n v="20"/>
    <n v="0.24539877300613497"/>
    <n v="0"/>
    <n v="0"/>
  </r>
  <r>
    <x v="1"/>
    <x v="2"/>
    <n v="20"/>
    <n v="0.24539877300613497"/>
    <n v="0"/>
    <n v="0"/>
  </r>
  <r>
    <x v="1"/>
    <x v="2"/>
    <n v="30"/>
    <n v="0.36809815950920244"/>
    <n v="0"/>
    <n v="0"/>
  </r>
  <r>
    <x v="1"/>
    <x v="2"/>
    <n v="30"/>
    <n v="0.36809815950920244"/>
    <n v="0"/>
    <n v="0"/>
  </r>
  <r>
    <x v="0"/>
    <x v="2"/>
    <n v="14"/>
    <n v="0.62780269058295968"/>
    <n v="0"/>
    <n v="0"/>
  </r>
  <r>
    <x v="1"/>
    <x v="2"/>
    <n v="20"/>
    <n v="0.24539877300613497"/>
    <n v="0"/>
    <n v="0"/>
  </r>
  <r>
    <x v="1"/>
    <x v="2"/>
    <n v="20"/>
    <n v="0.24539877300613497"/>
    <n v="0"/>
    <n v="0"/>
  </r>
  <r>
    <x v="1"/>
    <x v="2"/>
    <n v="30"/>
    <n v="0.36809815950920244"/>
    <n v="0"/>
    <n v="0"/>
  </r>
  <r>
    <x v="1"/>
    <x v="2"/>
    <n v="30"/>
    <n v="0.36809815950920244"/>
    <n v="0"/>
    <n v="0"/>
  </r>
  <r>
    <x v="0"/>
    <x v="2"/>
    <n v="14"/>
    <n v="0.62780269058295968"/>
    <n v="0"/>
    <n v="0"/>
  </r>
  <r>
    <x v="1"/>
    <x v="2"/>
    <n v="20"/>
    <n v="0.24539877300613497"/>
    <n v="0"/>
    <n v="0"/>
  </r>
  <r>
    <x v="1"/>
    <x v="2"/>
    <n v="20"/>
    <n v="0.24539877300613497"/>
    <n v="0"/>
    <n v="0"/>
  </r>
  <r>
    <x v="1"/>
    <x v="2"/>
    <n v="30"/>
    <n v="0.36809815950920244"/>
    <n v="0"/>
    <n v="0"/>
  </r>
  <r>
    <x v="1"/>
    <x v="2"/>
    <n v="30"/>
    <n v="0.36809815950920244"/>
    <n v="0"/>
    <n v="0"/>
  </r>
  <r>
    <x v="0"/>
    <x v="2"/>
    <n v="14"/>
    <n v="0.62780269058295968"/>
    <n v="0"/>
    <n v="0"/>
  </r>
  <r>
    <x v="1"/>
    <x v="2"/>
    <n v="20"/>
    <n v="0.24539877300613497"/>
    <n v="100"/>
    <n v="2.4539877300613498E-3"/>
  </r>
  <r>
    <x v="1"/>
    <x v="2"/>
    <n v="20"/>
    <n v="0.24539877300613497"/>
    <n v="100"/>
    <n v="2.4539877300613498E-3"/>
  </r>
  <r>
    <x v="1"/>
    <x v="2"/>
    <n v="20"/>
    <n v="0.24539877300613497"/>
    <n v="100"/>
    <n v="2.4539877300613498E-3"/>
  </r>
  <r>
    <x v="1"/>
    <x v="2"/>
    <n v="20"/>
    <n v="0.24539877300613497"/>
    <n v="100"/>
    <n v="2.4539877300613498E-3"/>
  </r>
  <r>
    <x v="1"/>
    <x v="2"/>
    <n v="20"/>
    <n v="0.24539877300613497"/>
    <n v="0"/>
    <n v="0"/>
  </r>
  <r>
    <x v="0"/>
    <x v="2"/>
    <n v="14"/>
    <n v="0.62780269058295968"/>
    <n v="0"/>
    <n v="0"/>
  </r>
  <r>
    <x v="1"/>
    <x v="2"/>
    <n v="10"/>
    <n v="0.12269938650306748"/>
    <n v="100"/>
    <n v="1.2269938650306749E-3"/>
  </r>
  <r>
    <x v="1"/>
    <x v="2"/>
    <n v="10"/>
    <n v="0.12269938650306748"/>
    <n v="100"/>
    <n v="1.2269938650306749E-3"/>
  </r>
  <r>
    <x v="1"/>
    <x v="2"/>
    <n v="10"/>
    <n v="0.12269938650306748"/>
    <n v="100"/>
    <n v="1.2269938650306749E-3"/>
  </r>
  <r>
    <x v="1"/>
    <x v="2"/>
    <n v="10"/>
    <n v="0.12269938650306748"/>
    <n v="0"/>
    <n v="0"/>
  </r>
  <r>
    <x v="1"/>
    <x v="2"/>
    <n v="10"/>
    <n v="0.12269938650306748"/>
    <n v="0"/>
    <n v="0"/>
  </r>
  <r>
    <x v="1"/>
    <x v="2"/>
    <n v="25"/>
    <n v="0.30674846625766872"/>
    <n v="0"/>
    <n v="0"/>
  </r>
  <r>
    <x v="1"/>
    <x v="2"/>
    <n v="25"/>
    <n v="0.30674846625766872"/>
    <n v="0"/>
    <n v="0"/>
  </r>
  <r>
    <x v="0"/>
    <x v="2"/>
    <n v="14"/>
    <n v="0.62780269058295968"/>
    <n v="0"/>
    <n v="0"/>
  </r>
  <r>
    <x v="1"/>
    <x v="2"/>
    <n v="20"/>
    <n v="0.24539877300613497"/>
    <n v="0"/>
    <n v="0"/>
  </r>
  <r>
    <x v="1"/>
    <x v="2"/>
    <n v="30"/>
    <n v="0.36809815950920244"/>
    <n v="0"/>
    <n v="0"/>
  </r>
  <r>
    <x v="1"/>
    <x v="2"/>
    <n v="50"/>
    <n v="0.61349693251533743"/>
    <n v="0"/>
    <n v="0"/>
  </r>
  <r>
    <x v="0"/>
    <x v="2"/>
    <n v="16"/>
    <n v="0.71748878923766812"/>
    <n v="0"/>
    <n v="0"/>
  </r>
  <r>
    <x v="1"/>
    <x v="2"/>
    <n v="20"/>
    <n v="0.24539877300613497"/>
    <n v="0"/>
    <n v="0"/>
  </r>
  <r>
    <x v="1"/>
    <x v="2"/>
    <n v="20"/>
    <n v="0.24539877300613497"/>
    <n v="0"/>
    <n v="0"/>
  </r>
  <r>
    <x v="1"/>
    <x v="2"/>
    <n v="30"/>
    <n v="0.36809815950920244"/>
    <n v="0"/>
    <n v="0"/>
  </r>
  <r>
    <x v="1"/>
    <x v="2"/>
    <n v="30"/>
    <n v="0.36809815950920244"/>
    <n v="0"/>
    <n v="0"/>
  </r>
  <r>
    <x v="0"/>
    <x v="2"/>
    <n v="20"/>
    <n v="0.89686098654708524"/>
    <n v="13"/>
    <n v="1.1659192825112107E-3"/>
  </r>
  <r>
    <x v="1"/>
    <x v="2"/>
    <n v="30"/>
    <n v="0.36809815950920244"/>
    <n v="100"/>
    <n v="3.6809815950920245E-3"/>
  </r>
  <r>
    <x v="2"/>
    <x v="2"/>
    <n v="0"/>
    <m/>
    <n v="100"/>
    <n v="0"/>
  </r>
  <r>
    <x v="1"/>
    <x v="2"/>
    <n v="70"/>
    <n v="0.85889570552147243"/>
    <n v="30"/>
    <n v="2.5766871165644172E-3"/>
  </r>
  <r>
    <x v="0"/>
    <x v="2"/>
    <n v="10"/>
    <n v="0.44843049327354262"/>
    <n v="0"/>
    <n v="0"/>
  </r>
  <r>
    <x v="1"/>
    <x v="2"/>
    <n v="30"/>
    <n v="0.36809815950920244"/>
    <n v="24"/>
    <n v="8.8343558282208575E-4"/>
  </r>
  <r>
    <x v="1"/>
    <x v="2"/>
    <n v="30"/>
    <n v="0.36809815950920244"/>
    <n v="25"/>
    <n v="9.2024539877300613E-4"/>
  </r>
  <r>
    <x v="1"/>
    <x v="2"/>
    <n v="40"/>
    <n v="0.49079754601226994"/>
    <n v="0"/>
    <n v="0"/>
  </r>
  <r>
    <x v="0"/>
    <x v="2"/>
    <n v="20"/>
    <n v="0.89686098654708524"/>
    <n v="0"/>
    <n v="0"/>
  </r>
  <r>
    <x v="1"/>
    <x v="2"/>
    <n v="20"/>
    <n v="0.24539877300613497"/>
    <n v="100"/>
    <n v="2.4539877300613498E-3"/>
  </r>
  <r>
    <x v="1"/>
    <x v="2"/>
    <n v="80"/>
    <n v="0.98159509202453987"/>
    <n v="8"/>
    <n v="7.8527607361963188E-4"/>
  </r>
  <r>
    <x v="0"/>
    <x v="2"/>
    <n v="15"/>
    <n v="0.67264573991031396"/>
    <n v="0"/>
    <n v="0"/>
  </r>
  <r>
    <x v="1"/>
    <x v="2"/>
    <n v="20"/>
    <n v="0.24539877300613497"/>
    <n v="40"/>
    <n v="9.8159509202453993E-4"/>
  </r>
  <r>
    <x v="1"/>
    <x v="2"/>
    <n v="20"/>
    <n v="0.24539877300613497"/>
    <n v="0"/>
    <n v="0"/>
  </r>
  <r>
    <x v="1"/>
    <x v="2"/>
    <n v="60"/>
    <n v="0.73619631901840488"/>
    <n v="0"/>
    <n v="0"/>
  </r>
  <r>
    <x v="0"/>
    <x v="4"/>
    <n v="20"/>
    <n v="10.526315789473685"/>
    <n v="0"/>
    <n v="0"/>
  </r>
  <r>
    <x v="1"/>
    <x v="4"/>
    <n v="10"/>
    <n v="0.90909090909090906"/>
    <n v="100"/>
    <n v="9.0909090909090905E-3"/>
  </r>
  <r>
    <x v="1"/>
    <x v="4"/>
    <n v="50"/>
    <n v="4.5454545454545459"/>
    <n v="0"/>
    <n v="0"/>
  </r>
  <r>
    <x v="1"/>
    <x v="4"/>
    <n v="20"/>
    <n v="1.8181818181818181"/>
    <n v="0"/>
    <n v="0"/>
  </r>
  <r>
    <x v="1"/>
    <x v="4"/>
    <n v="20"/>
    <n v="1.8181818181818181"/>
    <n v="0"/>
    <n v="0"/>
  </r>
  <r>
    <x v="0"/>
    <x v="2"/>
    <n v="15"/>
    <n v="0.67264573991031396"/>
    <n v="0"/>
    <n v="0"/>
  </r>
  <r>
    <x v="1"/>
    <x v="2"/>
    <n v="10"/>
    <n v="0.12269938650306748"/>
    <n v="100"/>
    <n v="1.2269938650306749E-3"/>
  </r>
  <r>
    <x v="1"/>
    <x v="2"/>
    <n v="10"/>
    <n v="0.12269938650306748"/>
    <n v="100"/>
    <n v="1.2269938650306749E-3"/>
  </r>
  <r>
    <x v="1"/>
    <x v="2"/>
    <n v="20"/>
    <n v="0.24539877300613497"/>
    <n v="0"/>
    <n v="0"/>
  </r>
  <r>
    <x v="1"/>
    <x v="2"/>
    <n v="10"/>
    <n v="0.12269938650306748"/>
    <n v="0"/>
    <n v="0"/>
  </r>
  <r>
    <x v="2"/>
    <x v="2"/>
    <n v="0"/>
    <m/>
    <n v="0"/>
    <n v="0"/>
  </r>
  <r>
    <x v="2"/>
    <x v="2"/>
    <n v="0"/>
    <m/>
    <n v="0"/>
    <n v="0"/>
  </r>
  <r>
    <x v="2"/>
    <x v="2"/>
    <n v="0"/>
    <m/>
    <n v="0"/>
    <n v="0"/>
  </r>
  <r>
    <x v="1"/>
    <x v="2"/>
    <n v="50"/>
    <n v="0.61349693251533743"/>
    <n v="0"/>
    <n v="0"/>
  </r>
  <r>
    <x v="0"/>
    <x v="2"/>
    <n v="20"/>
    <n v="0.89686098654708524"/>
    <n v="0"/>
    <n v="0"/>
  </r>
  <r>
    <x v="1"/>
    <x v="2"/>
    <n v="100"/>
    <n v="1.2269938650306749"/>
    <n v="0"/>
    <n v="0"/>
  </r>
  <r>
    <x v="2"/>
    <x v="2"/>
    <n v="0"/>
    <m/>
    <n v="0"/>
    <n v="0"/>
  </r>
  <r>
    <x v="2"/>
    <x v="2"/>
    <n v="0"/>
    <m/>
    <n v="0"/>
    <n v="0"/>
  </r>
  <r>
    <x v="0"/>
    <x v="2"/>
    <n v="20"/>
    <n v="0.89686098654708524"/>
    <n v="0"/>
    <n v="0"/>
  </r>
  <r>
    <x v="1"/>
    <x v="2"/>
    <n v="30"/>
    <n v="0.36809815950920244"/>
    <n v="100"/>
    <n v="3.6809815950920245E-3"/>
  </r>
  <r>
    <x v="2"/>
    <x v="2"/>
    <n v="0"/>
    <m/>
    <n v="100"/>
    <n v="0"/>
  </r>
  <r>
    <x v="1"/>
    <x v="2"/>
    <n v="30"/>
    <n v="0.36809815950920244"/>
    <n v="0"/>
    <n v="0"/>
  </r>
  <r>
    <x v="2"/>
    <x v="2"/>
    <n v="0"/>
    <m/>
    <n v="0"/>
    <n v="0"/>
  </r>
  <r>
    <x v="1"/>
    <x v="2"/>
    <n v="40"/>
    <n v="0.49079754601226994"/>
    <n v="0"/>
    <n v="0"/>
  </r>
  <r>
    <x v="2"/>
    <x v="2"/>
    <n v="0"/>
    <m/>
    <n v="0"/>
    <n v="0"/>
  </r>
  <r>
    <x v="0"/>
    <x v="2"/>
    <n v="20"/>
    <n v="0.89686098654708524"/>
    <n v="0"/>
    <n v="0"/>
  </r>
  <r>
    <x v="1"/>
    <x v="2"/>
    <n v="20"/>
    <n v="0.24539877300613497"/>
    <n v="100"/>
    <n v="2.4539877300613498E-3"/>
  </r>
  <r>
    <x v="1"/>
    <x v="2"/>
    <n v="80"/>
    <n v="0.98159509202453987"/>
    <n v="37.5"/>
    <n v="3.6809815950920245E-3"/>
  </r>
  <r>
    <x v="0"/>
    <x v="2"/>
    <n v="20"/>
    <n v="0.89686098654708524"/>
    <n v="0"/>
    <n v="0"/>
  </r>
  <r>
    <x v="1"/>
    <x v="2"/>
    <n v="50"/>
    <n v="0.61349693251533743"/>
    <n v="100"/>
    <n v="6.1349693251533744E-3"/>
  </r>
  <r>
    <x v="2"/>
    <x v="2"/>
    <n v="0"/>
    <m/>
    <n v="50"/>
    <n v="0"/>
  </r>
  <r>
    <x v="1"/>
    <x v="2"/>
    <n v="50"/>
    <n v="0.61349693251533743"/>
    <n v="50"/>
    <n v="3.0674846625766872E-3"/>
  </r>
  <r>
    <x v="2"/>
    <x v="2"/>
    <n v="0"/>
    <m/>
    <n v="0"/>
    <n v="0"/>
  </r>
  <r>
    <x v="0"/>
    <x v="4"/>
    <n v="20"/>
    <n v="10.526315789473685"/>
    <n v="0"/>
    <n v="0"/>
  </r>
  <r>
    <x v="1"/>
    <x v="4"/>
    <n v="20"/>
    <n v="1.8181818181818181"/>
    <n v="100"/>
    <n v="1.8181818181818181E-2"/>
  </r>
  <r>
    <x v="1"/>
    <x v="4"/>
    <n v="80"/>
    <n v="7.2727272727272725"/>
    <n v="87.5"/>
    <n v="6.3636363636363644E-2"/>
  </r>
  <r>
    <x v="0"/>
    <x v="2"/>
    <n v="25"/>
    <n v="1.1210762331838564"/>
    <n v="0"/>
    <n v="0"/>
  </r>
  <r>
    <x v="1"/>
    <x v="2"/>
    <n v="25"/>
    <n v="0.30674846625766872"/>
    <n v="100"/>
    <n v="3.0674846625766872E-3"/>
  </r>
  <r>
    <x v="1"/>
    <x v="2"/>
    <n v="15"/>
    <n v="0.18404907975460122"/>
    <n v="100"/>
    <n v="1.8404907975460123E-3"/>
  </r>
  <r>
    <x v="1"/>
    <x v="2"/>
    <n v="60"/>
    <n v="0.73619631901840488"/>
    <n v="0"/>
    <n v="0"/>
  </r>
  <r>
    <x v="0"/>
    <x v="2"/>
    <n v="25"/>
    <n v="1.1210762331838564"/>
    <n v="0"/>
    <n v="0"/>
  </r>
  <r>
    <x v="1"/>
    <x v="2"/>
    <n v="30"/>
    <n v="0.36809815950920244"/>
    <n v="100"/>
    <n v="3.6809815950920245E-3"/>
  </r>
  <r>
    <x v="1"/>
    <x v="2"/>
    <n v="10"/>
    <n v="0.12269938650306748"/>
    <n v="100"/>
    <n v="1.2269938650306749E-3"/>
  </r>
  <r>
    <x v="1"/>
    <x v="2"/>
    <n v="60"/>
    <n v="0.73619631901840488"/>
    <n v="0"/>
    <n v="0"/>
  </r>
  <r>
    <x v="0"/>
    <x v="2"/>
    <n v="25"/>
    <n v="1.1210762331838564"/>
    <n v="0"/>
    <n v="0"/>
  </r>
  <r>
    <x v="1"/>
    <x v="2"/>
    <n v="20"/>
    <n v="0.24539877300613497"/>
    <n v="0"/>
    <n v="0"/>
  </r>
  <r>
    <x v="1"/>
    <x v="2"/>
    <n v="50"/>
    <n v="0.61349693251533743"/>
    <n v="0"/>
    <n v="0"/>
  </r>
  <r>
    <x v="1"/>
    <x v="2"/>
    <n v="10"/>
    <n v="0.12269938650306748"/>
    <m/>
    <m/>
  </r>
  <r>
    <x v="1"/>
    <x v="2"/>
    <n v="20"/>
    <n v="0.24539877300613497"/>
    <m/>
    <m/>
  </r>
  <r>
    <x v="0"/>
    <x v="2"/>
    <n v="25"/>
    <n v="1.1210762331838564"/>
    <n v="0"/>
    <n v="0"/>
  </r>
  <r>
    <x v="1"/>
    <x v="2"/>
    <n v="10"/>
    <n v="0.12269938650306748"/>
    <n v="100"/>
    <n v="1.2269938650306749E-3"/>
  </r>
  <r>
    <x v="1"/>
    <x v="2"/>
    <n v="20"/>
    <n v="0.24539877300613497"/>
    <n v="0"/>
    <n v="0"/>
  </r>
  <r>
    <x v="1"/>
    <x v="2"/>
    <n v="20"/>
    <n v="0.24539877300613497"/>
    <n v="0"/>
    <n v="0"/>
  </r>
  <r>
    <x v="1"/>
    <x v="2"/>
    <n v="30"/>
    <n v="0.36809815950920244"/>
    <m/>
    <m/>
  </r>
  <r>
    <x v="1"/>
    <x v="2"/>
    <n v="20"/>
    <n v="0.24539877300613497"/>
    <m/>
    <m/>
  </r>
  <r>
    <x v="0"/>
    <x v="5"/>
    <n v="30"/>
    <n v="25"/>
    <n v="0"/>
    <n v="0"/>
  </r>
  <r>
    <x v="1"/>
    <x v="5"/>
    <n v="25"/>
    <n v="5"/>
    <n v="100"/>
    <n v="0.05"/>
  </r>
  <r>
    <x v="1"/>
    <x v="5"/>
    <n v="25"/>
    <n v="5"/>
    <n v="100"/>
    <n v="0.05"/>
  </r>
  <r>
    <x v="1"/>
    <x v="5"/>
    <n v="50"/>
    <n v="10"/>
    <n v="0"/>
    <n v="0"/>
  </r>
  <r>
    <x v="0"/>
    <x v="5"/>
    <n v="30"/>
    <n v="25"/>
    <n v="0"/>
    <n v="0"/>
  </r>
  <r>
    <x v="1"/>
    <x v="5"/>
    <n v="30"/>
    <n v="6"/>
    <n v="100"/>
    <n v="0.06"/>
  </r>
  <r>
    <x v="1"/>
    <x v="5"/>
    <n v="30"/>
    <n v="6"/>
    <n v="100"/>
    <n v="0.06"/>
  </r>
  <r>
    <x v="1"/>
    <x v="5"/>
    <n v="40"/>
    <n v="8"/>
    <n v="8"/>
    <n v="6.4000000000000003E-3"/>
  </r>
  <r>
    <x v="0"/>
    <x v="5"/>
    <n v="40"/>
    <n v="33.333333333333336"/>
    <n v="0"/>
    <n v="0"/>
  </r>
  <r>
    <x v="1"/>
    <x v="5"/>
    <n v="100"/>
    <n v="20"/>
    <n v="44"/>
    <n v="8.7999999999999995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DEE142-7E8A-478B-A46B-F24B361F3348}" name="TablaDinámica1" cacheId="3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C2:AJ11" firstHeaderRow="1" firstDataRow="2" firstDataCol="1"/>
  <pivotFields count="6">
    <pivotField axis="axisCol" showAll="0">
      <items count="8">
        <item x="1"/>
        <item m="1" x="6"/>
        <item x="0"/>
        <item x="2"/>
        <item x="3"/>
        <item x="4"/>
        <item x="5"/>
        <item t="default"/>
      </items>
    </pivotField>
    <pivotField axis="axisRow" showAll="0">
      <items count="8">
        <item x="1"/>
        <item x="3"/>
        <item x="6"/>
        <item x="2"/>
        <item x="4"/>
        <item x="5"/>
        <item x="0"/>
        <item t="default"/>
      </items>
    </pivotField>
    <pivotField showAll="0"/>
    <pivotField showAll="0"/>
    <pivotField showAll="0"/>
    <pivotField dataField="1" showAll="0"/>
  </pivotFields>
  <rowFields count="1">
    <field x="1"/>
  </rowFields>
  <rowItems count="8">
    <i>
      <x/>
    </i>
    <i>
      <x v="1"/>
    </i>
    <i>
      <x v="2"/>
    </i>
    <i>
      <x v="3"/>
    </i>
    <i>
      <x v="4"/>
    </i>
    <i>
      <x v="5"/>
    </i>
    <i>
      <x v="6"/>
    </i>
    <i t="grand">
      <x/>
    </i>
  </rowItems>
  <colFields count="1">
    <field x="0"/>
  </colFields>
  <colItems count="7">
    <i>
      <x/>
    </i>
    <i>
      <x v="2"/>
    </i>
    <i>
      <x v="3"/>
    </i>
    <i>
      <x v="4"/>
    </i>
    <i>
      <x v="5"/>
    </i>
    <i>
      <x v="6"/>
    </i>
    <i t="grand">
      <x/>
    </i>
  </colItems>
  <dataFields count="1">
    <dataField name="Suma de Avance ponderado" fld="5" baseField="0" baseItem="0" numFmtId="9"/>
  </dataFields>
  <formats count="1">
    <format dxfId="6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2" t="s">
        <v>1531</v>
      </c>
      <c r="E1" s="33">
        <v>1</v>
      </c>
    </row>
    <row r="2" spans="1:5" ht="18" customHeight="1" x14ac:dyDescent="0.25">
      <c r="D2" s="32" t="s">
        <v>1534</v>
      </c>
      <c r="E2" s="33">
        <v>1</v>
      </c>
    </row>
    <row r="3" spans="1:5" ht="18" customHeight="1" x14ac:dyDescent="0.25">
      <c r="D3" s="32" t="s">
        <v>1556</v>
      </c>
      <c r="E3" s="34">
        <v>6</v>
      </c>
    </row>
    <row r="4" spans="1:5" ht="18" customHeight="1" x14ac:dyDescent="0.25">
      <c r="A4" t="s">
        <v>1524</v>
      </c>
      <c r="B4" t="s">
        <v>1526</v>
      </c>
      <c r="D4" s="31" t="s">
        <v>1527</v>
      </c>
      <c r="E4" s="31" t="s">
        <v>1528</v>
      </c>
    </row>
    <row r="5" spans="1:5" ht="18" customHeight="1" x14ac:dyDescent="0.25">
      <c r="A5" t="s">
        <v>1195</v>
      </c>
      <c r="B5">
        <v>22</v>
      </c>
      <c r="C5">
        <v>2</v>
      </c>
      <c r="D5" s="32" t="s">
        <v>1529</v>
      </c>
      <c r="E5" s="33">
        <v>1</v>
      </c>
    </row>
    <row r="6" spans="1:5" ht="18" customHeight="1" x14ac:dyDescent="0.25">
      <c r="A6" t="s">
        <v>1454</v>
      </c>
      <c r="B6">
        <v>19</v>
      </c>
      <c r="C6" s="33">
        <v>1</v>
      </c>
      <c r="D6" s="32" t="s">
        <v>1530</v>
      </c>
      <c r="E6" s="33">
        <v>1</v>
      </c>
    </row>
    <row r="7" spans="1:5" ht="18" customHeight="1" x14ac:dyDescent="0.25">
      <c r="A7" t="s">
        <v>747</v>
      </c>
      <c r="B7">
        <v>3</v>
      </c>
      <c r="D7" s="32" t="s">
        <v>1531</v>
      </c>
      <c r="E7" s="33">
        <v>1</v>
      </c>
    </row>
    <row r="8" spans="1:5" ht="18" customHeight="1" x14ac:dyDescent="0.25">
      <c r="A8" t="s">
        <v>508</v>
      </c>
      <c r="B8">
        <v>10</v>
      </c>
      <c r="C8">
        <v>3</v>
      </c>
      <c r="D8" s="32" t="s">
        <v>1532</v>
      </c>
    </row>
    <row r="9" spans="1:5" ht="18" customHeight="1" x14ac:dyDescent="0.25">
      <c r="A9" t="s">
        <v>590</v>
      </c>
      <c r="B9">
        <v>22</v>
      </c>
      <c r="C9">
        <v>2</v>
      </c>
      <c r="D9" s="32" t="s">
        <v>1533</v>
      </c>
    </row>
    <row r="10" spans="1:5" ht="18" customHeight="1" x14ac:dyDescent="0.25">
      <c r="A10" t="s">
        <v>844</v>
      </c>
      <c r="B10">
        <v>8</v>
      </c>
      <c r="D10" s="32" t="s">
        <v>1534</v>
      </c>
      <c r="E10" s="33">
        <v>1</v>
      </c>
    </row>
    <row r="11" spans="1:5" ht="18" customHeight="1" x14ac:dyDescent="0.25">
      <c r="A11" t="s">
        <v>1271</v>
      </c>
      <c r="B11">
        <v>6</v>
      </c>
      <c r="D11" s="32" t="s">
        <v>1535</v>
      </c>
      <c r="E11" s="33">
        <v>1</v>
      </c>
    </row>
    <row r="12" spans="1:5" ht="18" customHeight="1" x14ac:dyDescent="0.25">
      <c r="A12" t="s">
        <v>834</v>
      </c>
      <c r="B12">
        <v>4</v>
      </c>
      <c r="D12" s="32" t="s">
        <v>1536</v>
      </c>
      <c r="E12" s="33">
        <v>1</v>
      </c>
    </row>
    <row r="13" spans="1:5" ht="18" customHeight="1" x14ac:dyDescent="0.25">
      <c r="A13" t="s">
        <v>1491</v>
      </c>
      <c r="B13">
        <v>10</v>
      </c>
      <c r="C13">
        <v>6</v>
      </c>
      <c r="D13" s="32" t="s">
        <v>1537</v>
      </c>
      <c r="E13" s="33">
        <v>1</v>
      </c>
    </row>
    <row r="14" spans="1:5" ht="18" customHeight="1" x14ac:dyDescent="0.25">
      <c r="A14" t="s">
        <v>636</v>
      </c>
      <c r="B14">
        <v>6</v>
      </c>
      <c r="D14" s="32" t="s">
        <v>1538</v>
      </c>
    </row>
    <row r="15" spans="1:5" ht="18" customHeight="1" x14ac:dyDescent="0.25">
      <c r="A15" t="s">
        <v>1050</v>
      </c>
      <c r="B15">
        <v>24</v>
      </c>
      <c r="D15" s="32" t="s">
        <v>1539</v>
      </c>
    </row>
    <row r="16" spans="1:5" ht="18" customHeight="1" x14ac:dyDescent="0.25">
      <c r="A16" t="s">
        <v>808</v>
      </c>
      <c r="B16">
        <v>11</v>
      </c>
      <c r="D16" s="32" t="s">
        <v>1540</v>
      </c>
    </row>
    <row r="17" spans="1:5" ht="18" customHeight="1" x14ac:dyDescent="0.25">
      <c r="A17" t="s">
        <v>797</v>
      </c>
      <c r="B17">
        <v>6</v>
      </c>
      <c r="D17" s="32" t="s">
        <v>1541</v>
      </c>
      <c r="E17" s="33">
        <v>1</v>
      </c>
    </row>
    <row r="18" spans="1:5" ht="18" customHeight="1" x14ac:dyDescent="0.25">
      <c r="A18" t="s">
        <v>756</v>
      </c>
      <c r="B18">
        <v>24</v>
      </c>
      <c r="D18" s="32" t="s">
        <v>1542</v>
      </c>
      <c r="E18" s="33">
        <v>1</v>
      </c>
    </row>
    <row r="19" spans="1:5" ht="18" customHeight="1" x14ac:dyDescent="0.25">
      <c r="A19" t="s">
        <v>565</v>
      </c>
      <c r="B19">
        <v>15</v>
      </c>
      <c r="C19" s="33">
        <v>3</v>
      </c>
      <c r="D19" s="32" t="s">
        <v>1543</v>
      </c>
      <c r="E19" s="33">
        <v>1</v>
      </c>
    </row>
    <row r="20" spans="1:5" ht="18" customHeight="1" x14ac:dyDescent="0.25">
      <c r="A20" t="s">
        <v>1357</v>
      </c>
      <c r="B20">
        <v>22</v>
      </c>
      <c r="C20">
        <v>1</v>
      </c>
      <c r="D20" s="32" t="s">
        <v>1544</v>
      </c>
      <c r="E20" s="33">
        <v>1</v>
      </c>
    </row>
    <row r="21" spans="1:5" ht="18" customHeight="1" x14ac:dyDescent="0.25">
      <c r="A21" t="s">
        <v>1349</v>
      </c>
      <c r="B21">
        <v>29</v>
      </c>
      <c r="C21">
        <v>6</v>
      </c>
      <c r="D21" s="32" t="s">
        <v>1545</v>
      </c>
      <c r="E21" s="33">
        <v>1</v>
      </c>
    </row>
    <row r="22" spans="1:5" ht="18" customHeight="1" x14ac:dyDescent="0.25">
      <c r="A22" t="s">
        <v>1145</v>
      </c>
      <c r="B22">
        <v>24</v>
      </c>
      <c r="D22" s="32" t="s">
        <v>1546</v>
      </c>
      <c r="E22" s="33">
        <v>1</v>
      </c>
    </row>
    <row r="23" spans="1:5" ht="18" customHeight="1" x14ac:dyDescent="0.25">
      <c r="A23" t="s">
        <v>694</v>
      </c>
      <c r="B23">
        <v>11</v>
      </c>
      <c r="C23">
        <v>1</v>
      </c>
      <c r="D23" s="32" t="s">
        <v>1547</v>
      </c>
      <c r="E23" s="33">
        <v>1</v>
      </c>
    </row>
    <row r="24" spans="1:5" ht="18" customHeight="1" x14ac:dyDescent="0.25">
      <c r="A24" t="s">
        <v>1036</v>
      </c>
      <c r="B24">
        <v>7</v>
      </c>
      <c r="C24">
        <v>2</v>
      </c>
      <c r="D24" s="32" t="s">
        <v>1548</v>
      </c>
    </row>
    <row r="25" spans="1:5" ht="18" customHeight="1" x14ac:dyDescent="0.25">
      <c r="A25" t="s">
        <v>860</v>
      </c>
      <c r="B25">
        <v>27</v>
      </c>
      <c r="D25" s="32" t="s">
        <v>1549</v>
      </c>
    </row>
    <row r="26" spans="1:5" ht="18" customHeight="1" x14ac:dyDescent="0.25">
      <c r="A26" t="s">
        <v>1102</v>
      </c>
      <c r="B26">
        <v>27</v>
      </c>
      <c r="C26">
        <v>2</v>
      </c>
      <c r="D26" s="32" t="s">
        <v>1550</v>
      </c>
      <c r="E26" s="34"/>
    </row>
    <row r="27" spans="1:5" ht="18" customHeight="1" x14ac:dyDescent="0.25">
      <c r="A27" t="s">
        <v>542</v>
      </c>
      <c r="B27">
        <v>10</v>
      </c>
      <c r="C27" s="33">
        <v>1</v>
      </c>
      <c r="D27" s="32" t="s">
        <v>1551</v>
      </c>
      <c r="E27" s="34"/>
    </row>
    <row r="28" spans="1:5" ht="18" customHeight="1" x14ac:dyDescent="0.25">
      <c r="A28" t="s">
        <v>1287</v>
      </c>
      <c r="B28">
        <v>38</v>
      </c>
      <c r="D28" s="32" t="s">
        <v>1552</v>
      </c>
      <c r="E28" s="34"/>
    </row>
    <row r="29" spans="1:5" ht="18" customHeight="1" x14ac:dyDescent="0.25">
      <c r="A29" t="s">
        <v>717</v>
      </c>
      <c r="B29">
        <v>15</v>
      </c>
      <c r="D29" s="32" t="s">
        <v>1553</v>
      </c>
      <c r="E29" s="34"/>
    </row>
    <row r="30" spans="1:5" ht="18" customHeight="1" x14ac:dyDescent="0.25">
      <c r="A30" t="s">
        <v>907</v>
      </c>
      <c r="B30">
        <v>21</v>
      </c>
      <c r="C30" s="33">
        <v>1</v>
      </c>
      <c r="D30" s="32" t="s">
        <v>1554</v>
      </c>
      <c r="E30" s="34"/>
    </row>
    <row r="31" spans="1:5" ht="18" customHeight="1" x14ac:dyDescent="0.25">
      <c r="A31" t="s">
        <v>951</v>
      </c>
      <c r="B31">
        <v>10</v>
      </c>
      <c r="D31" s="32" t="s">
        <v>1555</v>
      </c>
    </row>
    <row r="32" spans="1:5" ht="18" customHeight="1" x14ac:dyDescent="0.25">
      <c r="A32" t="s">
        <v>1244</v>
      </c>
      <c r="B32">
        <v>16</v>
      </c>
      <c r="C32" s="33">
        <v>1</v>
      </c>
      <c r="D32" s="32" t="s">
        <v>1556</v>
      </c>
      <c r="E32" s="34"/>
    </row>
    <row r="33" spans="1:5" ht="18" customHeight="1" x14ac:dyDescent="0.25">
      <c r="A33" t="s">
        <v>970</v>
      </c>
      <c r="B33">
        <v>9</v>
      </c>
      <c r="C33" s="33">
        <v>1</v>
      </c>
      <c r="D33" s="32" t="s">
        <v>1557</v>
      </c>
      <c r="E33" s="34">
        <v>6</v>
      </c>
    </row>
    <row r="34" spans="1:5" ht="18" customHeight="1" x14ac:dyDescent="0.25">
      <c r="A34" t="s">
        <v>986</v>
      </c>
      <c r="B34">
        <v>24</v>
      </c>
      <c r="C34" s="33">
        <v>1</v>
      </c>
    </row>
    <row r="35" spans="1:5" ht="18" customHeight="1" x14ac:dyDescent="0.25">
      <c r="A35" t="s">
        <v>652</v>
      </c>
      <c r="B35">
        <v>20</v>
      </c>
      <c r="C35" s="33">
        <v>1</v>
      </c>
    </row>
    <row r="36" spans="1:5" ht="18" customHeight="1" x14ac:dyDescent="0.25">
      <c r="A36" t="s">
        <v>1525</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G7" sqref="G7"/>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6" customWidth="1"/>
    <col min="22" max="22" width="92.42578125" style="62" customWidth="1"/>
  </cols>
  <sheetData>
    <row r="1" spans="2:22" ht="95.25" customHeight="1" x14ac:dyDescent="0.25">
      <c r="B1" s="121" t="s">
        <v>1870</v>
      </c>
    </row>
    <row r="2" spans="2:22" ht="75" x14ac:dyDescent="0.25">
      <c r="B2" s="84" t="s">
        <v>1632</v>
      </c>
      <c r="C2" s="85" t="s">
        <v>1698</v>
      </c>
      <c r="I2" s="84" t="s">
        <v>1634</v>
      </c>
      <c r="J2" s="86" t="s">
        <v>1699</v>
      </c>
      <c r="V2" s="36"/>
    </row>
    <row r="3" spans="2:22" x14ac:dyDescent="0.25">
      <c r="V3" s="36"/>
    </row>
    <row r="4" spans="2:22" ht="30" x14ac:dyDescent="0.25">
      <c r="B4" s="427" t="s">
        <v>1700</v>
      </c>
      <c r="C4" s="428" t="s">
        <v>1701</v>
      </c>
      <c r="D4" s="429"/>
      <c r="E4" s="429"/>
      <c r="F4" s="430"/>
      <c r="G4" s="87" t="s">
        <v>1702</v>
      </c>
      <c r="V4" s="97"/>
    </row>
    <row r="5" spans="2:22" ht="30" x14ac:dyDescent="0.25">
      <c r="B5" s="427"/>
      <c r="C5" s="88" t="s">
        <v>1703</v>
      </c>
      <c r="D5" s="88" t="s">
        <v>1704</v>
      </c>
      <c r="E5" s="88" t="s">
        <v>1705</v>
      </c>
      <c r="F5" s="88" t="s">
        <v>1706</v>
      </c>
      <c r="G5" s="89" t="s">
        <v>1707</v>
      </c>
      <c r="I5" s="87" t="s">
        <v>1708</v>
      </c>
      <c r="J5" s="90" t="s">
        <v>1709</v>
      </c>
      <c r="L5" s="87" t="s">
        <v>1766</v>
      </c>
      <c r="M5" s="90" t="s">
        <v>1767</v>
      </c>
      <c r="O5" s="87" t="s">
        <v>1811</v>
      </c>
      <c r="P5" s="90" t="s">
        <v>1812</v>
      </c>
      <c r="R5" s="87" t="s">
        <v>1843</v>
      </c>
      <c r="S5" s="90" t="s">
        <v>1844</v>
      </c>
      <c r="U5" s="95" t="s">
        <v>1857</v>
      </c>
      <c r="V5" s="95" t="s">
        <v>1858</v>
      </c>
    </row>
    <row r="6" spans="2:22" ht="57" x14ac:dyDescent="0.25">
      <c r="B6" s="91" t="s">
        <v>1619</v>
      </c>
      <c r="C6" s="91" t="s">
        <v>1710</v>
      </c>
      <c r="D6" s="91" t="s">
        <v>1711</v>
      </c>
      <c r="E6" s="91" t="s">
        <v>1712</v>
      </c>
      <c r="F6" s="91" t="s">
        <v>1713</v>
      </c>
      <c r="G6" s="91" t="s">
        <v>1714</v>
      </c>
      <c r="I6" s="92" t="s">
        <v>1715</v>
      </c>
      <c r="J6" s="92" t="s">
        <v>1716</v>
      </c>
      <c r="L6" s="92" t="s">
        <v>1768</v>
      </c>
      <c r="M6" s="92" t="s">
        <v>1769</v>
      </c>
      <c r="O6" s="92" t="s">
        <v>1813</v>
      </c>
      <c r="P6" s="92" t="s">
        <v>1783</v>
      </c>
      <c r="R6" s="92" t="s">
        <v>1845</v>
      </c>
      <c r="S6" s="92" t="s">
        <v>1846</v>
      </c>
      <c r="U6" s="96" t="s">
        <v>31</v>
      </c>
      <c r="V6" s="67" t="s">
        <v>1851</v>
      </c>
    </row>
    <row r="7" spans="2:22" ht="60" x14ac:dyDescent="0.25">
      <c r="B7" s="91" t="s">
        <v>1717</v>
      </c>
      <c r="C7" s="91" t="s">
        <v>1710</v>
      </c>
      <c r="D7" s="91" t="s">
        <v>1718</v>
      </c>
      <c r="E7" s="91" t="s">
        <v>1719</v>
      </c>
      <c r="F7" s="91" t="s">
        <v>1720</v>
      </c>
      <c r="G7" s="91" t="s">
        <v>1714</v>
      </c>
      <c r="I7" s="92" t="s">
        <v>1721</v>
      </c>
      <c r="J7" s="92" t="s">
        <v>1722</v>
      </c>
      <c r="L7" s="92" t="s">
        <v>1770</v>
      </c>
      <c r="M7" s="92" t="s">
        <v>1771</v>
      </c>
      <c r="O7" s="92" t="s">
        <v>1814</v>
      </c>
      <c r="P7" s="92" t="s">
        <v>1785</v>
      </c>
      <c r="R7" s="92" t="s">
        <v>1847</v>
      </c>
      <c r="S7" s="92" t="s">
        <v>1848</v>
      </c>
      <c r="U7" s="96" t="s">
        <v>34</v>
      </c>
      <c r="V7" s="67" t="s">
        <v>1852</v>
      </c>
    </row>
    <row r="8" spans="2:22" ht="71.25" x14ac:dyDescent="0.25">
      <c r="B8" s="91" t="s">
        <v>1723</v>
      </c>
      <c r="C8" s="91" t="s">
        <v>1724</v>
      </c>
      <c r="D8" s="91" t="s">
        <v>1725</v>
      </c>
      <c r="E8" s="91" t="s">
        <v>1726</v>
      </c>
      <c r="F8" s="91" t="s">
        <v>1727</v>
      </c>
      <c r="G8" s="91" t="s">
        <v>1714</v>
      </c>
      <c r="I8" s="92" t="s">
        <v>1728</v>
      </c>
      <c r="J8" s="92" t="s">
        <v>1729</v>
      </c>
      <c r="L8" s="92" t="s">
        <v>1772</v>
      </c>
      <c r="M8" s="92" t="s">
        <v>1773</v>
      </c>
      <c r="O8" s="92" t="s">
        <v>1815</v>
      </c>
      <c r="P8" s="92" t="s">
        <v>1799</v>
      </c>
      <c r="U8" s="96" t="s">
        <v>23</v>
      </c>
      <c r="V8" s="67" t="s">
        <v>1853</v>
      </c>
    </row>
    <row r="9" spans="2:22" ht="57" x14ac:dyDescent="0.25">
      <c r="B9" s="91" t="s">
        <v>1730</v>
      </c>
      <c r="C9" s="91" t="s">
        <v>1724</v>
      </c>
      <c r="D9" s="91" t="s">
        <v>1725</v>
      </c>
      <c r="E9" s="91" t="s">
        <v>1726</v>
      </c>
      <c r="F9" s="91" t="s">
        <v>1731</v>
      </c>
      <c r="G9" s="91" t="s">
        <v>1732</v>
      </c>
      <c r="I9" s="92" t="s">
        <v>1733</v>
      </c>
      <c r="J9" s="92" t="s">
        <v>1734</v>
      </c>
      <c r="L9" s="92" t="s">
        <v>1774</v>
      </c>
      <c r="M9" s="92" t="s">
        <v>1775</v>
      </c>
      <c r="O9" s="92" t="s">
        <v>1816</v>
      </c>
      <c r="P9" s="92" t="s">
        <v>1809</v>
      </c>
      <c r="U9" s="96" t="s">
        <v>32</v>
      </c>
      <c r="V9" s="67" t="s">
        <v>1854</v>
      </c>
    </row>
    <row r="10" spans="2:22" ht="71.25" x14ac:dyDescent="0.25">
      <c r="B10" s="91" t="s">
        <v>1735</v>
      </c>
      <c r="C10" s="91" t="s">
        <v>1724</v>
      </c>
      <c r="D10" s="91" t="s">
        <v>1725</v>
      </c>
      <c r="E10" s="91" t="s">
        <v>1726</v>
      </c>
      <c r="F10" s="91" t="s">
        <v>1736</v>
      </c>
      <c r="G10" s="91" t="s">
        <v>1714</v>
      </c>
      <c r="I10" s="92" t="s">
        <v>1737</v>
      </c>
      <c r="J10" s="92" t="s">
        <v>1738</v>
      </c>
      <c r="L10" s="92" t="s">
        <v>1776</v>
      </c>
      <c r="M10" s="92" t="s">
        <v>1777</v>
      </c>
      <c r="O10" s="92" t="s">
        <v>1817</v>
      </c>
      <c r="P10" s="92" t="s">
        <v>1803</v>
      </c>
      <c r="U10" s="96" t="s">
        <v>29</v>
      </c>
      <c r="V10" s="67" t="s">
        <v>1854</v>
      </c>
    </row>
    <row r="11" spans="2:22" ht="71.25" x14ac:dyDescent="0.25">
      <c r="B11" s="91" t="s">
        <v>1739</v>
      </c>
      <c r="C11" s="91" t="s">
        <v>1724</v>
      </c>
      <c r="D11" s="91" t="s">
        <v>1725</v>
      </c>
      <c r="E11" s="91" t="s">
        <v>1726</v>
      </c>
      <c r="F11" s="91" t="s">
        <v>1736</v>
      </c>
      <c r="G11" s="91" t="s">
        <v>1740</v>
      </c>
      <c r="I11" s="92" t="s">
        <v>1741</v>
      </c>
      <c r="J11" s="92" t="s">
        <v>1742</v>
      </c>
      <c r="L11" s="92" t="s">
        <v>1778</v>
      </c>
      <c r="M11" s="92" t="s">
        <v>1779</v>
      </c>
      <c r="O11" s="92" t="s">
        <v>1818</v>
      </c>
      <c r="P11" s="92" t="s">
        <v>1801</v>
      </c>
      <c r="U11" s="96" t="s">
        <v>39</v>
      </c>
      <c r="V11" s="67" t="s">
        <v>1855</v>
      </c>
    </row>
    <row r="12" spans="2:22" ht="71.25" x14ac:dyDescent="0.25">
      <c r="B12" s="91" t="s">
        <v>1743</v>
      </c>
      <c r="C12" s="93" t="s">
        <v>1744</v>
      </c>
      <c r="D12" s="93" t="s">
        <v>1745</v>
      </c>
      <c r="E12" s="93" t="s">
        <v>1746</v>
      </c>
      <c r="F12" s="94" t="s">
        <v>1747</v>
      </c>
      <c r="G12" s="91" t="s">
        <v>1748</v>
      </c>
      <c r="I12" s="92" t="s">
        <v>1749</v>
      </c>
      <c r="J12" s="92" t="s">
        <v>1750</v>
      </c>
      <c r="L12" s="92" t="s">
        <v>1780</v>
      </c>
      <c r="M12" s="92" t="s">
        <v>1781</v>
      </c>
      <c r="O12" s="92" t="s">
        <v>1819</v>
      </c>
      <c r="P12" s="92" t="s">
        <v>1820</v>
      </c>
      <c r="U12" s="96" t="s">
        <v>22</v>
      </c>
      <c r="V12" s="67" t="s">
        <v>1849</v>
      </c>
    </row>
    <row r="13" spans="2:22" ht="71.25" x14ac:dyDescent="0.25">
      <c r="B13" s="91" t="s">
        <v>1751</v>
      </c>
      <c r="C13" s="91" t="s">
        <v>1744</v>
      </c>
      <c r="D13" s="91" t="s">
        <v>1745</v>
      </c>
      <c r="E13" s="91" t="s">
        <v>1746</v>
      </c>
      <c r="F13" s="91" t="s">
        <v>1747</v>
      </c>
      <c r="G13" s="91" t="s">
        <v>1740</v>
      </c>
      <c r="I13" s="92" t="s">
        <v>1752</v>
      </c>
      <c r="J13" s="92" t="s">
        <v>1753</v>
      </c>
      <c r="L13" s="92" t="s">
        <v>1782</v>
      </c>
      <c r="M13" s="92" t="s">
        <v>1783</v>
      </c>
      <c r="O13" s="92" t="s">
        <v>1821</v>
      </c>
      <c r="P13" s="92" t="s">
        <v>1822</v>
      </c>
      <c r="U13" s="96" t="s">
        <v>52</v>
      </c>
      <c r="V13" s="67" t="s">
        <v>1850</v>
      </c>
    </row>
    <row r="14" spans="2:22" ht="71.25" x14ac:dyDescent="0.25">
      <c r="B14" s="91" t="s">
        <v>1754</v>
      </c>
      <c r="C14" s="91" t="s">
        <v>1744</v>
      </c>
      <c r="D14" s="91" t="s">
        <v>1745</v>
      </c>
      <c r="E14" s="91" t="s">
        <v>1746</v>
      </c>
      <c r="F14" s="91" t="s">
        <v>1755</v>
      </c>
      <c r="G14" s="91" t="s">
        <v>1740</v>
      </c>
      <c r="I14" s="92" t="s">
        <v>1756</v>
      </c>
      <c r="J14" s="92" t="s">
        <v>1757</v>
      </c>
      <c r="L14" s="92" t="s">
        <v>1784</v>
      </c>
      <c r="M14" s="92" t="s">
        <v>1785</v>
      </c>
      <c r="O14" s="92" t="s">
        <v>1823</v>
      </c>
      <c r="P14" s="92" t="s">
        <v>1791</v>
      </c>
      <c r="U14" s="96" t="s">
        <v>320</v>
      </c>
      <c r="V14" s="67" t="s">
        <v>1856</v>
      </c>
    </row>
    <row r="15" spans="2:22" ht="45" x14ac:dyDescent="0.25">
      <c r="I15" s="92" t="s">
        <v>1758</v>
      </c>
      <c r="J15" s="92" t="s">
        <v>1759</v>
      </c>
      <c r="L15" s="92" t="s">
        <v>1786</v>
      </c>
      <c r="M15" s="92" t="s">
        <v>1787</v>
      </c>
      <c r="O15" s="92" t="s">
        <v>1824</v>
      </c>
      <c r="P15" s="92" t="s">
        <v>1805</v>
      </c>
      <c r="V15" s="36"/>
    </row>
    <row r="16" spans="2:22" ht="45" x14ac:dyDescent="0.25">
      <c r="I16" s="92" t="s">
        <v>1760</v>
      </c>
      <c r="J16" s="92" t="s">
        <v>1761</v>
      </c>
      <c r="L16" s="92" t="s">
        <v>1788</v>
      </c>
      <c r="M16" s="92" t="s">
        <v>1789</v>
      </c>
      <c r="O16" s="92" t="s">
        <v>1825</v>
      </c>
      <c r="P16" s="92" t="s">
        <v>1807</v>
      </c>
      <c r="V16" s="36"/>
    </row>
    <row r="17" spans="9:22" ht="45" x14ac:dyDescent="0.25">
      <c r="I17" s="92" t="s">
        <v>1762</v>
      </c>
      <c r="J17" s="92" t="s">
        <v>1763</v>
      </c>
      <c r="L17" s="92" t="s">
        <v>1790</v>
      </c>
      <c r="M17" s="92" t="s">
        <v>1791</v>
      </c>
      <c r="O17" s="92" t="s">
        <v>1826</v>
      </c>
      <c r="P17" s="92" t="s">
        <v>1789</v>
      </c>
      <c r="V17" s="36"/>
    </row>
    <row r="18" spans="9:22" ht="45" x14ac:dyDescent="0.25">
      <c r="I18" s="92" t="s">
        <v>1764</v>
      </c>
      <c r="J18" s="92" t="s">
        <v>1765</v>
      </c>
      <c r="L18" s="92" t="s">
        <v>1792</v>
      </c>
      <c r="M18" s="92" t="s">
        <v>1793</v>
      </c>
      <c r="O18" s="92" t="s">
        <v>1827</v>
      </c>
      <c r="P18" s="92" t="s">
        <v>1787</v>
      </c>
      <c r="V18" s="36"/>
    </row>
    <row r="19" spans="9:22" ht="30" x14ac:dyDescent="0.25">
      <c r="L19" s="92" t="s">
        <v>1794</v>
      </c>
      <c r="M19" s="92" t="s">
        <v>1795</v>
      </c>
      <c r="O19" s="92" t="s">
        <v>1828</v>
      </c>
      <c r="P19" s="92" t="s">
        <v>1797</v>
      </c>
      <c r="V19" s="36"/>
    </row>
    <row r="20" spans="9:22" ht="30" x14ac:dyDescent="0.25">
      <c r="L20" s="92" t="s">
        <v>1796</v>
      </c>
      <c r="M20" s="92" t="s">
        <v>1797</v>
      </c>
      <c r="O20" s="92" t="s">
        <v>1829</v>
      </c>
      <c r="P20" s="92" t="s">
        <v>1830</v>
      </c>
      <c r="V20" s="36"/>
    </row>
    <row r="21" spans="9:22" ht="45" x14ac:dyDescent="0.25">
      <c r="L21" s="92" t="s">
        <v>1798</v>
      </c>
      <c r="M21" s="92" t="s">
        <v>1799</v>
      </c>
      <c r="O21" s="92" t="s">
        <v>1831</v>
      </c>
      <c r="P21" s="92" t="s">
        <v>1773</v>
      </c>
      <c r="V21" s="36"/>
    </row>
    <row r="22" spans="9:22" ht="45" x14ac:dyDescent="0.25">
      <c r="L22" s="92" t="s">
        <v>1800</v>
      </c>
      <c r="M22" s="92" t="s">
        <v>1801</v>
      </c>
      <c r="O22" s="92" t="s">
        <v>1832</v>
      </c>
      <c r="P22" s="92" t="s">
        <v>1833</v>
      </c>
      <c r="V22" s="36"/>
    </row>
    <row r="23" spans="9:22" ht="45" x14ac:dyDescent="0.25">
      <c r="L23" s="92" t="s">
        <v>1802</v>
      </c>
      <c r="M23" s="92" t="s">
        <v>1803</v>
      </c>
      <c r="O23" s="92" t="s">
        <v>1834</v>
      </c>
      <c r="P23" s="92" t="s">
        <v>1835</v>
      </c>
      <c r="V23" s="36"/>
    </row>
    <row r="24" spans="9:22" ht="45" x14ac:dyDescent="0.25">
      <c r="L24" s="92" t="s">
        <v>1804</v>
      </c>
      <c r="M24" s="92" t="s">
        <v>1805</v>
      </c>
      <c r="O24" s="92" t="s">
        <v>1836</v>
      </c>
      <c r="P24" s="92" t="s">
        <v>1779</v>
      </c>
      <c r="V24" s="36"/>
    </row>
    <row r="25" spans="9:22" ht="30" x14ac:dyDescent="0.25">
      <c r="L25" s="92" t="s">
        <v>1806</v>
      </c>
      <c r="M25" s="92" t="s">
        <v>1807</v>
      </c>
      <c r="O25" s="92" t="s">
        <v>1837</v>
      </c>
      <c r="P25" s="92" t="s">
        <v>1777</v>
      </c>
      <c r="V25" s="36"/>
    </row>
    <row r="26" spans="9:22" ht="30" x14ac:dyDescent="0.25">
      <c r="L26" s="92" t="s">
        <v>1808</v>
      </c>
      <c r="M26" s="92" t="s">
        <v>1809</v>
      </c>
      <c r="O26" s="92" t="s">
        <v>1838</v>
      </c>
      <c r="P26" s="92" t="s">
        <v>1793</v>
      </c>
      <c r="V26" s="36"/>
    </row>
    <row r="27" spans="9:22" ht="120" x14ac:dyDescent="0.25">
      <c r="L27" s="92" t="s">
        <v>1794</v>
      </c>
      <c r="M27" s="92" t="s">
        <v>1810</v>
      </c>
      <c r="O27" s="92" t="s">
        <v>1839</v>
      </c>
      <c r="P27" s="92" t="s">
        <v>1840</v>
      </c>
      <c r="V27" s="36"/>
    </row>
    <row r="28" spans="9:22" ht="30" x14ac:dyDescent="0.25">
      <c r="L28" s="3"/>
      <c r="M28" s="3"/>
      <c r="O28" s="92" t="s">
        <v>1841</v>
      </c>
      <c r="P28" s="92" t="s">
        <v>1842</v>
      </c>
      <c r="V28" s="36"/>
    </row>
    <row r="29" spans="9:22" x14ac:dyDescent="0.25">
      <c r="L29" s="3"/>
      <c r="M29" s="3"/>
      <c r="O29" s="3"/>
      <c r="P29" s="3"/>
      <c r="V29" s="36"/>
    </row>
    <row r="30" spans="9:22" x14ac:dyDescent="0.25">
      <c r="V30" s="36"/>
    </row>
    <row r="31" spans="9:22" x14ac:dyDescent="0.25">
      <c r="V31" s="36"/>
    </row>
    <row r="32" spans="9:22" x14ac:dyDescent="0.25">
      <c r="V32" s="36"/>
    </row>
    <row r="33" spans="22:22" x14ac:dyDescent="0.25">
      <c r="V33" s="36"/>
    </row>
    <row r="34" spans="22:22" x14ac:dyDescent="0.25">
      <c r="V34" s="36"/>
    </row>
    <row r="35" spans="22:22" x14ac:dyDescent="0.25">
      <c r="V35" s="36"/>
    </row>
    <row r="36" spans="22:22" x14ac:dyDescent="0.25">
      <c r="V36" s="36"/>
    </row>
    <row r="37" spans="22:22" x14ac:dyDescent="0.25">
      <c r="V37" s="36"/>
    </row>
    <row r="38" spans="22:22" x14ac:dyDescent="0.25">
      <c r="V38" s="36"/>
    </row>
    <row r="39" spans="22:22" x14ac:dyDescent="0.25">
      <c r="V39" s="36"/>
    </row>
    <row r="40" spans="22:22" x14ac:dyDescent="0.25">
      <c r="V40" s="36"/>
    </row>
    <row r="41" spans="22:22" x14ac:dyDescent="0.25">
      <c r="V41" s="36"/>
    </row>
    <row r="42" spans="22:22" x14ac:dyDescent="0.25">
      <c r="V42" s="36"/>
    </row>
    <row r="43" spans="22:22" x14ac:dyDescent="0.25">
      <c r="V43" s="36"/>
    </row>
    <row r="44" spans="22:22" x14ac:dyDescent="0.25">
      <c r="V44" s="36"/>
    </row>
    <row r="45" spans="22:22" x14ac:dyDescent="0.25">
      <c r="V45" s="36"/>
    </row>
    <row r="46" spans="22:22" x14ac:dyDescent="0.25">
      <c r="V46" s="36"/>
    </row>
    <row r="47" spans="22:22" x14ac:dyDescent="0.25">
      <c r="V47" s="36"/>
    </row>
    <row r="48" spans="22:22" x14ac:dyDescent="0.25">
      <c r="V48" s="36"/>
    </row>
    <row r="49" spans="22:22" x14ac:dyDescent="0.25">
      <c r="V49" s="36"/>
    </row>
    <row r="50" spans="22:22" x14ac:dyDescent="0.25">
      <c r="V50" s="36"/>
    </row>
    <row r="51" spans="22:22" x14ac:dyDescent="0.25">
      <c r="V51" s="36"/>
    </row>
    <row r="52" spans="22:22" x14ac:dyDescent="0.25">
      <c r="V52" s="36"/>
    </row>
    <row r="53" spans="22:22" x14ac:dyDescent="0.25">
      <c r="V53" s="36"/>
    </row>
    <row r="54" spans="22:22" x14ac:dyDescent="0.25">
      <c r="V54" s="36"/>
    </row>
    <row r="55" spans="22:22" x14ac:dyDescent="0.25">
      <c r="V55" s="36"/>
    </row>
    <row r="56" spans="22:22" x14ac:dyDescent="0.25">
      <c r="V56" s="36"/>
    </row>
    <row r="57" spans="22:22" x14ac:dyDescent="0.25">
      <c r="V57" s="36"/>
    </row>
    <row r="58" spans="22:22" x14ac:dyDescent="0.25">
      <c r="V58" s="36"/>
    </row>
    <row r="59" spans="22:22" x14ac:dyDescent="0.25">
      <c r="V59" s="36"/>
    </row>
    <row r="60" spans="22:22" x14ac:dyDescent="0.25">
      <c r="V60" s="36"/>
    </row>
    <row r="61" spans="22:22" x14ac:dyDescent="0.25">
      <c r="V61" s="36"/>
    </row>
    <row r="62" spans="22:22" x14ac:dyDescent="0.25">
      <c r="V62" s="36"/>
    </row>
    <row r="63" spans="22:22" x14ac:dyDescent="0.25">
      <c r="V63" s="36"/>
    </row>
    <row r="64" spans="22:22" x14ac:dyDescent="0.25">
      <c r="V64" s="36"/>
    </row>
    <row r="65" spans="22:22" x14ac:dyDescent="0.25">
      <c r="V65" s="36"/>
    </row>
    <row r="66" spans="22:22" x14ac:dyDescent="0.25">
      <c r="V66" s="36"/>
    </row>
    <row r="67" spans="22:22" x14ac:dyDescent="0.25">
      <c r="V67" s="36"/>
    </row>
    <row r="68" spans="22:22" x14ac:dyDescent="0.25">
      <c r="V68" s="36"/>
    </row>
    <row r="69" spans="22:22" x14ac:dyDescent="0.25">
      <c r="V69" s="36"/>
    </row>
    <row r="70" spans="22:22" x14ac:dyDescent="0.25">
      <c r="V70" s="36"/>
    </row>
    <row r="71" spans="22:22" x14ac:dyDescent="0.25">
      <c r="V71" s="36"/>
    </row>
    <row r="72" spans="22:22" x14ac:dyDescent="0.25">
      <c r="V72" s="36"/>
    </row>
    <row r="73" spans="22:22" x14ac:dyDescent="0.25">
      <c r="V73" s="36"/>
    </row>
    <row r="74" spans="22:22" x14ac:dyDescent="0.25">
      <c r="V74" s="36"/>
    </row>
    <row r="75" spans="22:22" x14ac:dyDescent="0.25">
      <c r="V75" s="36"/>
    </row>
    <row r="76" spans="22:22" x14ac:dyDescent="0.25">
      <c r="V76" s="36"/>
    </row>
    <row r="77" spans="22:22" x14ac:dyDescent="0.25">
      <c r="V77" s="36"/>
    </row>
    <row r="78" spans="22:22" x14ac:dyDescent="0.25">
      <c r="V78" s="36"/>
    </row>
  </sheetData>
  <mergeCells count="2">
    <mergeCell ref="B4:B5"/>
    <mergeCell ref="C4:F4"/>
  </mergeCells>
  <pageMargins left="0.70866141732283472" right="0.70866141732283472" top="0.74803149606299213" bottom="0.74803149606299213" header="0.31496062992125984" footer="0.31496062992125984"/>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XFD507"/>
  <sheetViews>
    <sheetView topLeftCell="B1" zoomScale="80" zoomScaleNormal="115" workbookViewId="0">
      <selection activeCell="B6" sqref="B6"/>
    </sheetView>
  </sheetViews>
  <sheetFormatPr baseColWidth="10" defaultColWidth="7" defaultRowHeight="46.5" customHeight="1" x14ac:dyDescent="0.25"/>
  <cols>
    <col min="1" max="1" width="11.85546875" style="35" hidden="1" customWidth="1"/>
    <col min="2" max="2" width="53.28515625" style="35" customWidth="1"/>
    <col min="3" max="3" width="7" style="35"/>
    <col min="4" max="4" width="18.42578125" style="35" customWidth="1"/>
    <col min="5" max="5" width="18.85546875" style="35" customWidth="1"/>
    <col min="6" max="6" width="13" style="35" bestFit="1" customWidth="1"/>
    <col min="7" max="7" width="37.7109375" style="35" customWidth="1"/>
    <col min="8" max="8" width="37.140625" style="35" customWidth="1"/>
    <col min="9" max="10" width="36.7109375" style="35" customWidth="1"/>
    <col min="11" max="11" width="18.85546875" style="35" customWidth="1"/>
    <col min="12" max="12" width="25" style="35" bestFit="1" customWidth="1"/>
    <col min="13" max="13" width="43.5703125" style="35" customWidth="1"/>
    <col min="14" max="14" width="32.7109375" style="35" customWidth="1"/>
    <col min="15" max="15" width="45.5703125" style="35" customWidth="1"/>
    <col min="16" max="16" width="13.42578125" style="35" customWidth="1"/>
    <col min="17" max="17" width="7" style="35"/>
    <col min="18" max="18" width="17" style="35" customWidth="1"/>
    <col min="19" max="19" width="27" style="35" customWidth="1"/>
    <col min="20" max="21" width="13.28515625" style="152" customWidth="1"/>
    <col min="22" max="22" width="48.7109375" style="35" customWidth="1"/>
    <col min="23" max="23" width="11.7109375" style="35" customWidth="1"/>
    <col min="24" max="24" width="48.42578125" style="35" customWidth="1"/>
    <col min="25" max="25" width="14.42578125" style="152" customWidth="1"/>
    <col min="26" max="26" width="19" style="472" customWidth="1"/>
    <col min="27" max="27" width="14.42578125" style="152" customWidth="1"/>
    <col min="28" max="28" width="14.140625" style="35" customWidth="1"/>
    <col min="29" max="16384" width="7" style="35"/>
  </cols>
  <sheetData>
    <row r="1" spans="1:28 16384:16384" s="62" customFormat="1" ht="46.5" customHeight="1" x14ac:dyDescent="0.25">
      <c r="T1" s="150"/>
      <c r="U1" s="150"/>
      <c r="Y1" s="150"/>
      <c r="Z1" s="470"/>
      <c r="AA1" s="150"/>
    </row>
    <row r="2" spans="1:28 16384:16384" s="63" customFormat="1" ht="46.5" customHeight="1" x14ac:dyDescent="0.25">
      <c r="D2" s="66" t="s">
        <v>2419</v>
      </c>
      <c r="E2" s="64"/>
      <c r="K2" s="65"/>
      <c r="L2" s="65"/>
      <c r="M2" s="65"/>
      <c r="N2" s="65"/>
      <c r="O2" s="65"/>
      <c r="P2" s="65"/>
      <c r="Q2" s="65"/>
      <c r="R2" s="65"/>
      <c r="S2" s="65"/>
      <c r="T2" s="151"/>
      <c r="U2" s="151"/>
      <c r="V2" s="65"/>
      <c r="W2" s="65"/>
      <c r="X2" s="65"/>
      <c r="Y2" s="151"/>
      <c r="Z2" s="471"/>
      <c r="AA2" s="153"/>
    </row>
    <row r="3" spans="1:28 16384:16384" s="62" customFormat="1" ht="12.75" customHeight="1" x14ac:dyDescent="0.25">
      <c r="D3" s="66"/>
      <c r="T3" s="150"/>
      <c r="U3" s="150"/>
      <c r="Y3" s="150"/>
      <c r="Z3" s="470"/>
      <c r="AA3" s="150"/>
    </row>
    <row r="4" spans="1:28 16384:16384" s="62" customFormat="1" ht="12.75" customHeight="1" thickBot="1" x14ac:dyDescent="0.3">
      <c r="T4" s="150"/>
      <c r="U4" s="150"/>
      <c r="Y4" s="150"/>
      <c r="Z4" s="470"/>
      <c r="AA4" s="150"/>
    </row>
    <row r="5" spans="1:28 16384:16384" s="62" customFormat="1" ht="12.75" customHeight="1" thickBot="1" x14ac:dyDescent="0.3">
      <c r="T5" s="150"/>
      <c r="U5" s="150"/>
      <c r="W5" s="545" t="s">
        <v>2169</v>
      </c>
      <c r="X5" s="546"/>
      <c r="Y5" s="546"/>
      <c r="Z5" s="547" t="s">
        <v>2170</v>
      </c>
      <c r="AA5" s="548"/>
      <c r="AB5" s="548"/>
    </row>
    <row r="6" spans="1:28 16384:16384" s="149" customFormat="1" ht="46.5" customHeight="1" x14ac:dyDescent="0.25">
      <c r="A6" s="556"/>
      <c r="B6" s="557" t="s">
        <v>1628</v>
      </c>
      <c r="C6" s="557" t="s">
        <v>1629</v>
      </c>
      <c r="D6" s="557" t="s">
        <v>502</v>
      </c>
      <c r="E6" s="557" t="s">
        <v>503</v>
      </c>
      <c r="F6" s="557" t="s">
        <v>1630</v>
      </c>
      <c r="G6" s="557" t="s">
        <v>0</v>
      </c>
      <c r="H6" s="557" t="s">
        <v>1631</v>
      </c>
      <c r="I6" s="557" t="s">
        <v>504</v>
      </c>
      <c r="J6" s="557" t="s">
        <v>1632</v>
      </c>
      <c r="K6" s="557" t="s">
        <v>1633</v>
      </c>
      <c r="L6" s="557" t="s">
        <v>1</v>
      </c>
      <c r="M6" s="557" t="s">
        <v>505</v>
      </c>
      <c r="N6" s="557" t="s">
        <v>1634</v>
      </c>
      <c r="O6" s="557" t="s">
        <v>506</v>
      </c>
      <c r="P6" s="557" t="s">
        <v>1635</v>
      </c>
      <c r="Q6" s="557" t="s">
        <v>3</v>
      </c>
      <c r="R6" s="557" t="s">
        <v>4</v>
      </c>
      <c r="S6" s="557" t="s">
        <v>507</v>
      </c>
      <c r="T6" s="558" t="s">
        <v>5</v>
      </c>
      <c r="U6" s="558" t="s">
        <v>6</v>
      </c>
      <c r="V6" s="557" t="s">
        <v>7</v>
      </c>
      <c r="W6" s="557" t="s">
        <v>1890</v>
      </c>
      <c r="X6" s="557" t="s">
        <v>1891</v>
      </c>
      <c r="Y6" s="557" t="s">
        <v>1892</v>
      </c>
      <c r="Z6" s="557" t="s">
        <v>2171</v>
      </c>
      <c r="AA6" s="557" t="s">
        <v>1895</v>
      </c>
      <c r="AB6" s="557" t="s">
        <v>1896</v>
      </c>
    </row>
    <row r="7" spans="1:28 16384:16384" s="469" customFormat="1" ht="46.5" customHeight="1" x14ac:dyDescent="0.25">
      <c r="A7" s="559" t="s">
        <v>566</v>
      </c>
      <c r="B7" s="68" t="s">
        <v>565</v>
      </c>
      <c r="C7" s="68">
        <v>0</v>
      </c>
      <c r="D7" s="68" t="s">
        <v>509</v>
      </c>
      <c r="E7" s="68" t="s">
        <v>566</v>
      </c>
      <c r="F7" s="68" t="s">
        <v>530</v>
      </c>
      <c r="G7" s="68" t="s">
        <v>12</v>
      </c>
      <c r="H7" s="68" t="s">
        <v>1516</v>
      </c>
      <c r="I7" s="68" t="s">
        <v>1517</v>
      </c>
      <c r="J7" s="68" t="s">
        <v>1615</v>
      </c>
      <c r="K7" s="68" t="s">
        <v>512</v>
      </c>
      <c r="L7" s="68" t="s">
        <v>52</v>
      </c>
      <c r="M7" s="68" t="s">
        <v>567</v>
      </c>
      <c r="N7" s="68" t="s">
        <v>1667</v>
      </c>
      <c r="O7" s="68" t="s">
        <v>408</v>
      </c>
      <c r="P7" s="68">
        <v>20</v>
      </c>
      <c r="Q7" s="68">
        <v>100</v>
      </c>
      <c r="R7" s="68" t="s">
        <v>546</v>
      </c>
      <c r="S7" s="68" t="s">
        <v>547</v>
      </c>
      <c r="T7" s="154">
        <v>45691</v>
      </c>
      <c r="U7" s="154">
        <v>46003</v>
      </c>
      <c r="V7" s="68" t="s">
        <v>565</v>
      </c>
      <c r="W7" s="68">
        <v>20</v>
      </c>
      <c r="X7" s="68" t="s">
        <v>2514</v>
      </c>
      <c r="Y7" s="154"/>
      <c r="Z7" s="549">
        <v>20</v>
      </c>
      <c r="AA7" s="154"/>
      <c r="AB7" s="560">
        <v>0</v>
      </c>
    </row>
    <row r="8" spans="1:28 16384:16384" s="469" customFormat="1" ht="46.5" customHeight="1" x14ac:dyDescent="0.25">
      <c r="A8" s="559" t="s">
        <v>569</v>
      </c>
      <c r="B8" s="465" t="s">
        <v>565</v>
      </c>
      <c r="C8" s="465">
        <v>0</v>
      </c>
      <c r="D8" s="465" t="s">
        <v>517</v>
      </c>
      <c r="E8" s="465" t="s">
        <v>569</v>
      </c>
      <c r="F8" s="465" t="s">
        <v>19</v>
      </c>
      <c r="G8" s="465" t="s">
        <v>19</v>
      </c>
      <c r="H8" s="465" t="s">
        <v>19</v>
      </c>
      <c r="I8" s="465" t="s">
        <v>19</v>
      </c>
      <c r="J8" s="465">
        <v>0</v>
      </c>
      <c r="K8" s="465" t="s">
        <v>19</v>
      </c>
      <c r="L8" s="465" t="s">
        <v>19</v>
      </c>
      <c r="M8" s="465" t="s">
        <v>19</v>
      </c>
      <c r="N8" s="465" t="s">
        <v>2614</v>
      </c>
      <c r="O8" s="465" t="s">
        <v>409</v>
      </c>
      <c r="P8" s="465">
        <v>20</v>
      </c>
      <c r="Q8" s="465">
        <v>1</v>
      </c>
      <c r="R8" s="465" t="s">
        <v>515</v>
      </c>
      <c r="S8" s="465" t="s">
        <v>570</v>
      </c>
      <c r="T8" s="466">
        <v>45691</v>
      </c>
      <c r="U8" s="466">
        <v>45716</v>
      </c>
      <c r="V8" s="465" t="s">
        <v>565</v>
      </c>
      <c r="W8" s="465">
        <v>100</v>
      </c>
      <c r="X8" s="465" t="s">
        <v>2022</v>
      </c>
      <c r="Y8" s="466">
        <v>45716</v>
      </c>
      <c r="Z8" s="550">
        <v>100</v>
      </c>
      <c r="AA8" s="466">
        <v>45716</v>
      </c>
      <c r="AB8" s="468">
        <v>100</v>
      </c>
    </row>
    <row r="9" spans="1:28 16384:16384" s="469" customFormat="1" ht="46.5" customHeight="1" x14ac:dyDescent="0.25">
      <c r="A9" s="559" t="s">
        <v>571</v>
      </c>
      <c r="B9" s="465" t="s">
        <v>565</v>
      </c>
      <c r="C9" s="465">
        <v>0</v>
      </c>
      <c r="D9" s="465" t="s">
        <v>517</v>
      </c>
      <c r="E9" s="465" t="s">
        <v>571</v>
      </c>
      <c r="F9" s="465" t="s">
        <v>19</v>
      </c>
      <c r="G9" s="465" t="s">
        <v>19</v>
      </c>
      <c r="H9" s="465" t="s">
        <v>19</v>
      </c>
      <c r="I9" s="465" t="s">
        <v>19</v>
      </c>
      <c r="J9" s="465">
        <v>0</v>
      </c>
      <c r="K9" s="465" t="s">
        <v>19</v>
      </c>
      <c r="L9" s="465" t="s">
        <v>19</v>
      </c>
      <c r="M9" s="465" t="s">
        <v>19</v>
      </c>
      <c r="N9" s="465" t="s">
        <v>2614</v>
      </c>
      <c r="O9" s="465" t="s">
        <v>410</v>
      </c>
      <c r="P9" s="465">
        <v>80</v>
      </c>
      <c r="Q9" s="465">
        <v>100</v>
      </c>
      <c r="R9" s="465" t="s">
        <v>546</v>
      </c>
      <c r="S9" s="465" t="s">
        <v>547</v>
      </c>
      <c r="T9" s="466">
        <v>45719</v>
      </c>
      <c r="U9" s="466">
        <v>46003</v>
      </c>
      <c r="V9" s="465" t="s">
        <v>565</v>
      </c>
      <c r="W9" s="465">
        <v>20</v>
      </c>
      <c r="X9" s="465" t="s">
        <v>2605</v>
      </c>
      <c r="Y9" s="466"/>
      <c r="Z9" s="550">
        <v>20</v>
      </c>
      <c r="AA9" s="466"/>
      <c r="AB9" s="468">
        <v>0</v>
      </c>
    </row>
    <row r="10" spans="1:28 16384:16384" s="469" customFormat="1" ht="46.5" customHeight="1" x14ac:dyDescent="0.25">
      <c r="A10" s="561" t="s">
        <v>572</v>
      </c>
      <c r="B10" s="68" t="s">
        <v>565</v>
      </c>
      <c r="C10" s="68">
        <v>0</v>
      </c>
      <c r="D10" s="68" t="s">
        <v>509</v>
      </c>
      <c r="E10" s="68" t="s">
        <v>572</v>
      </c>
      <c r="F10" s="68" t="s">
        <v>530</v>
      </c>
      <c r="G10" s="68" t="s">
        <v>12</v>
      </c>
      <c r="H10" s="68" t="s">
        <v>1516</v>
      </c>
      <c r="I10" s="68" t="s">
        <v>1517</v>
      </c>
      <c r="J10" s="68" t="s">
        <v>1615</v>
      </c>
      <c r="K10" s="68" t="s">
        <v>512</v>
      </c>
      <c r="L10" s="68" t="s">
        <v>52</v>
      </c>
      <c r="M10" s="68" t="s">
        <v>567</v>
      </c>
      <c r="N10" s="68" t="s">
        <v>2614</v>
      </c>
      <c r="O10" s="68" t="s">
        <v>411</v>
      </c>
      <c r="P10" s="68">
        <v>20</v>
      </c>
      <c r="Q10" s="68">
        <v>100</v>
      </c>
      <c r="R10" s="68" t="s">
        <v>546</v>
      </c>
      <c r="S10" s="154" t="s">
        <v>547</v>
      </c>
      <c r="T10" s="154">
        <v>45691</v>
      </c>
      <c r="U10" s="68">
        <v>46003</v>
      </c>
      <c r="V10" s="68" t="s">
        <v>565</v>
      </c>
      <c r="W10" s="68"/>
      <c r="X10" s="154"/>
      <c r="Y10" s="551"/>
      <c r="Z10" s="154"/>
      <c r="AA10" s="154"/>
      <c r="AB10" s="562"/>
      <c r="XFD10" s="68"/>
    </row>
    <row r="11" spans="1:28 16384:16384" s="469" customFormat="1" ht="46.5" customHeight="1" x14ac:dyDescent="0.25">
      <c r="A11" s="559" t="s">
        <v>574</v>
      </c>
      <c r="B11" s="465" t="s">
        <v>565</v>
      </c>
      <c r="C11" s="465">
        <v>0</v>
      </c>
      <c r="D11" s="465" t="s">
        <v>517</v>
      </c>
      <c r="E11" s="465" t="s">
        <v>574</v>
      </c>
      <c r="F11" s="465" t="s">
        <v>19</v>
      </c>
      <c r="G11" s="465" t="s">
        <v>19</v>
      </c>
      <c r="H11" s="465" t="s">
        <v>19</v>
      </c>
      <c r="I11" s="465" t="s">
        <v>19</v>
      </c>
      <c r="J11" s="465">
        <v>0</v>
      </c>
      <c r="K11" s="465" t="s">
        <v>19</v>
      </c>
      <c r="L11" s="465" t="s">
        <v>19</v>
      </c>
      <c r="M11" s="465" t="s">
        <v>19</v>
      </c>
      <c r="N11" s="465" t="s">
        <v>2614</v>
      </c>
      <c r="O11" s="465" t="s">
        <v>412</v>
      </c>
      <c r="P11" s="465">
        <v>20</v>
      </c>
      <c r="Q11" s="465">
        <v>1</v>
      </c>
      <c r="R11" s="465" t="s">
        <v>515</v>
      </c>
      <c r="S11" s="465" t="s">
        <v>570</v>
      </c>
      <c r="T11" s="466">
        <v>45691</v>
      </c>
      <c r="U11" s="466">
        <v>45745</v>
      </c>
      <c r="V11" s="465" t="s">
        <v>565</v>
      </c>
      <c r="W11" s="465">
        <v>100</v>
      </c>
      <c r="X11" s="465" t="s">
        <v>2024</v>
      </c>
      <c r="Y11" s="466">
        <v>45745</v>
      </c>
      <c r="Z11" s="550">
        <v>100</v>
      </c>
      <c r="AA11" s="466">
        <v>45745</v>
      </c>
      <c r="AB11" s="468">
        <v>100</v>
      </c>
    </row>
    <row r="12" spans="1:28 16384:16384" s="469" customFormat="1" ht="46.5" customHeight="1" x14ac:dyDescent="0.25">
      <c r="A12" s="559" t="s">
        <v>575</v>
      </c>
      <c r="B12" s="465" t="s">
        <v>565</v>
      </c>
      <c r="C12" s="465">
        <v>0</v>
      </c>
      <c r="D12" s="465" t="s">
        <v>517</v>
      </c>
      <c r="E12" s="465" t="s">
        <v>575</v>
      </c>
      <c r="F12" s="465" t="s">
        <v>19</v>
      </c>
      <c r="G12" s="465" t="s">
        <v>19</v>
      </c>
      <c r="H12" s="465" t="s">
        <v>19</v>
      </c>
      <c r="I12" s="465" t="s">
        <v>19</v>
      </c>
      <c r="J12" s="465">
        <v>0</v>
      </c>
      <c r="K12" s="465" t="s">
        <v>19</v>
      </c>
      <c r="L12" s="465" t="s">
        <v>19</v>
      </c>
      <c r="M12" s="465" t="s">
        <v>19</v>
      </c>
      <c r="N12" s="465" t="s">
        <v>2614</v>
      </c>
      <c r="O12" s="465" t="s">
        <v>413</v>
      </c>
      <c r="P12" s="465">
        <v>80</v>
      </c>
      <c r="Q12" s="465">
        <v>100</v>
      </c>
      <c r="R12" s="465" t="s">
        <v>546</v>
      </c>
      <c r="S12" s="465" t="s">
        <v>547</v>
      </c>
      <c r="T12" s="466">
        <v>45719</v>
      </c>
      <c r="U12" s="466">
        <v>46003</v>
      </c>
      <c r="V12" s="465" t="s">
        <v>565</v>
      </c>
      <c r="W12" s="465">
        <v>15.5</v>
      </c>
      <c r="X12" s="465" t="s">
        <v>2349</v>
      </c>
      <c r="Y12" s="466"/>
      <c r="Z12" s="550">
        <v>15.5</v>
      </c>
      <c r="AA12" s="466"/>
      <c r="AB12" s="468">
        <v>0</v>
      </c>
    </row>
    <row r="13" spans="1:28 16384:16384" s="469" customFormat="1" ht="46.5" customHeight="1" x14ac:dyDescent="0.25">
      <c r="A13" s="561" t="s">
        <v>576</v>
      </c>
      <c r="B13" s="68" t="s">
        <v>565</v>
      </c>
      <c r="C13" s="68">
        <v>0</v>
      </c>
      <c r="D13" s="68" t="s">
        <v>509</v>
      </c>
      <c r="E13" s="68" t="s">
        <v>576</v>
      </c>
      <c r="F13" s="68" t="s">
        <v>511</v>
      </c>
      <c r="G13" s="68" t="s">
        <v>61</v>
      </c>
      <c r="H13" s="68" t="s">
        <v>1861</v>
      </c>
      <c r="I13" s="68" t="s">
        <v>1515</v>
      </c>
      <c r="J13" s="68" t="s">
        <v>1615</v>
      </c>
      <c r="K13" s="68" t="s">
        <v>512</v>
      </c>
      <c r="L13" s="68" t="s">
        <v>52</v>
      </c>
      <c r="M13" s="68" t="s">
        <v>1559</v>
      </c>
      <c r="N13" s="68" t="s">
        <v>1668</v>
      </c>
      <c r="O13" s="68" t="s">
        <v>441</v>
      </c>
      <c r="P13" s="68">
        <v>20</v>
      </c>
      <c r="Q13" s="68">
        <v>100</v>
      </c>
      <c r="R13" s="68" t="s">
        <v>546</v>
      </c>
      <c r="S13" s="154" t="s">
        <v>547</v>
      </c>
      <c r="T13" s="154">
        <v>45670</v>
      </c>
      <c r="U13" s="68">
        <v>46003</v>
      </c>
      <c r="V13" s="68" t="s">
        <v>565</v>
      </c>
      <c r="W13" s="68"/>
      <c r="X13" s="154"/>
      <c r="Y13" s="551"/>
      <c r="Z13" s="154"/>
      <c r="AA13" s="154"/>
      <c r="AB13" s="562"/>
      <c r="XFD13" s="68"/>
    </row>
    <row r="14" spans="1:28 16384:16384" s="469" customFormat="1" ht="46.5" customHeight="1" x14ac:dyDescent="0.25">
      <c r="A14" s="559" t="s">
        <v>578</v>
      </c>
      <c r="B14" s="465" t="s">
        <v>565</v>
      </c>
      <c r="C14" s="465">
        <v>0</v>
      </c>
      <c r="D14" s="465" t="s">
        <v>517</v>
      </c>
      <c r="E14" s="465" t="s">
        <v>578</v>
      </c>
      <c r="F14" s="465" t="s">
        <v>19</v>
      </c>
      <c r="G14" s="465" t="s">
        <v>19</v>
      </c>
      <c r="H14" s="465" t="s">
        <v>19</v>
      </c>
      <c r="I14" s="465" t="s">
        <v>19</v>
      </c>
      <c r="J14" s="465">
        <v>0</v>
      </c>
      <c r="K14" s="465" t="s">
        <v>19</v>
      </c>
      <c r="L14" s="465" t="s">
        <v>19</v>
      </c>
      <c r="M14" s="465" t="s">
        <v>19</v>
      </c>
      <c r="N14" s="465" t="s">
        <v>2614</v>
      </c>
      <c r="O14" s="465" t="s">
        <v>442</v>
      </c>
      <c r="P14" s="465">
        <v>20</v>
      </c>
      <c r="Q14" s="465">
        <v>1</v>
      </c>
      <c r="R14" s="465" t="s">
        <v>515</v>
      </c>
      <c r="S14" s="465" t="s">
        <v>570</v>
      </c>
      <c r="T14" s="466">
        <v>45670</v>
      </c>
      <c r="U14" s="466">
        <v>45688</v>
      </c>
      <c r="V14" s="465" t="s">
        <v>565</v>
      </c>
      <c r="W14" s="465">
        <v>100</v>
      </c>
      <c r="X14" s="465" t="s">
        <v>2026</v>
      </c>
      <c r="Y14" s="466">
        <v>45688</v>
      </c>
      <c r="Z14" s="550">
        <v>100</v>
      </c>
      <c r="AA14" s="466">
        <v>45688</v>
      </c>
      <c r="AB14" s="468">
        <v>100</v>
      </c>
    </row>
    <row r="15" spans="1:28 16384:16384" s="469" customFormat="1" ht="46.5" customHeight="1" x14ac:dyDescent="0.25">
      <c r="A15" s="559" t="s">
        <v>579</v>
      </c>
      <c r="B15" s="465" t="s">
        <v>565</v>
      </c>
      <c r="C15" s="465">
        <v>0</v>
      </c>
      <c r="D15" s="465" t="s">
        <v>517</v>
      </c>
      <c r="E15" s="465" t="s">
        <v>579</v>
      </c>
      <c r="F15" s="465" t="s">
        <v>19</v>
      </c>
      <c r="G15" s="465" t="s">
        <v>19</v>
      </c>
      <c r="H15" s="465" t="s">
        <v>19</v>
      </c>
      <c r="I15" s="465" t="s">
        <v>19</v>
      </c>
      <c r="J15" s="465">
        <v>0</v>
      </c>
      <c r="K15" s="465" t="s">
        <v>19</v>
      </c>
      <c r="L15" s="465" t="s">
        <v>19</v>
      </c>
      <c r="M15" s="465" t="s">
        <v>19</v>
      </c>
      <c r="N15" s="465" t="s">
        <v>2614</v>
      </c>
      <c r="O15" s="465" t="s">
        <v>443</v>
      </c>
      <c r="P15" s="465">
        <v>80</v>
      </c>
      <c r="Q15" s="465">
        <v>100</v>
      </c>
      <c r="R15" s="465" t="s">
        <v>546</v>
      </c>
      <c r="S15" s="465" t="s">
        <v>547</v>
      </c>
      <c r="T15" s="466">
        <v>45691</v>
      </c>
      <c r="U15" s="466">
        <v>46003</v>
      </c>
      <c r="V15" s="465" t="s">
        <v>565</v>
      </c>
      <c r="W15" s="465">
        <v>34</v>
      </c>
      <c r="X15" s="465" t="s">
        <v>2516</v>
      </c>
      <c r="Y15" s="466"/>
      <c r="Z15" s="550">
        <v>34</v>
      </c>
      <c r="AA15" s="466"/>
      <c r="AB15" s="468">
        <v>0</v>
      </c>
    </row>
    <row r="16" spans="1:28 16384:16384" s="469" customFormat="1" ht="46.5" customHeight="1" x14ac:dyDescent="0.25">
      <c r="A16" s="561" t="s">
        <v>580</v>
      </c>
      <c r="B16" s="68" t="s">
        <v>565</v>
      </c>
      <c r="C16" s="68">
        <v>0</v>
      </c>
      <c r="D16" s="68" t="s">
        <v>509</v>
      </c>
      <c r="E16" s="68" t="s">
        <v>580</v>
      </c>
      <c r="F16" s="68" t="s">
        <v>511</v>
      </c>
      <c r="G16" s="68" t="s">
        <v>1591</v>
      </c>
      <c r="H16" s="68" t="s">
        <v>1592</v>
      </c>
      <c r="I16" s="68" t="s">
        <v>1593</v>
      </c>
      <c r="J16" s="68" t="s">
        <v>1615</v>
      </c>
      <c r="K16" s="68" t="s">
        <v>512</v>
      </c>
      <c r="L16" s="68" t="s">
        <v>52</v>
      </c>
      <c r="M16" s="68" t="s">
        <v>1559</v>
      </c>
      <c r="N16" s="68" t="s">
        <v>1666</v>
      </c>
      <c r="O16" s="68" t="s">
        <v>444</v>
      </c>
      <c r="P16" s="68">
        <v>20</v>
      </c>
      <c r="Q16" s="68">
        <v>100</v>
      </c>
      <c r="R16" s="68" t="s">
        <v>546</v>
      </c>
      <c r="S16" s="154" t="s">
        <v>582</v>
      </c>
      <c r="T16" s="154">
        <v>45684</v>
      </c>
      <c r="U16" s="68">
        <v>46003</v>
      </c>
      <c r="V16" s="68" t="s">
        <v>565</v>
      </c>
      <c r="W16" s="68"/>
      <c r="X16" s="154"/>
      <c r="Y16" s="551"/>
      <c r="Z16" s="154"/>
      <c r="AA16" s="154"/>
      <c r="AB16" s="562"/>
      <c r="XFD16" s="68"/>
    </row>
    <row r="17" spans="1:28 16384:16384" s="469" customFormat="1" ht="46.5" customHeight="1" x14ac:dyDescent="0.25">
      <c r="A17" s="559" t="s">
        <v>583</v>
      </c>
      <c r="B17" s="465" t="s">
        <v>565</v>
      </c>
      <c r="C17" s="465">
        <v>0</v>
      </c>
      <c r="D17" s="465" t="s">
        <v>517</v>
      </c>
      <c r="E17" s="465" t="s">
        <v>583</v>
      </c>
      <c r="F17" s="465" t="s">
        <v>19</v>
      </c>
      <c r="G17" s="465">
        <v>0</v>
      </c>
      <c r="H17" s="465">
        <v>0</v>
      </c>
      <c r="I17" s="465">
        <v>0</v>
      </c>
      <c r="J17" s="465">
        <v>0</v>
      </c>
      <c r="K17" s="465" t="s">
        <v>19</v>
      </c>
      <c r="L17" s="465" t="s">
        <v>19</v>
      </c>
      <c r="M17" s="465" t="s">
        <v>1559</v>
      </c>
      <c r="N17" s="465" t="s">
        <v>2614</v>
      </c>
      <c r="O17" s="465" t="s">
        <v>445</v>
      </c>
      <c r="P17" s="465">
        <v>40</v>
      </c>
      <c r="Q17" s="465">
        <v>1</v>
      </c>
      <c r="R17" s="465" t="s">
        <v>515</v>
      </c>
      <c r="S17" s="465" t="s">
        <v>584</v>
      </c>
      <c r="T17" s="466">
        <v>45684</v>
      </c>
      <c r="U17" s="466">
        <v>45777</v>
      </c>
      <c r="V17" s="465" t="s">
        <v>565</v>
      </c>
      <c r="W17" s="465">
        <v>100</v>
      </c>
      <c r="X17" s="465" t="s">
        <v>2351</v>
      </c>
      <c r="Y17" s="466">
        <v>45777</v>
      </c>
      <c r="Z17" s="550">
        <v>100</v>
      </c>
      <c r="AA17" s="466">
        <v>45777</v>
      </c>
      <c r="AB17" s="468">
        <v>100</v>
      </c>
    </row>
    <row r="18" spans="1:28 16384:16384" s="469" customFormat="1" ht="46.5" customHeight="1" x14ac:dyDescent="0.25">
      <c r="A18" s="559" t="s">
        <v>585</v>
      </c>
      <c r="B18" s="465" t="s">
        <v>565</v>
      </c>
      <c r="C18" s="465">
        <v>0</v>
      </c>
      <c r="D18" s="465" t="s">
        <v>517</v>
      </c>
      <c r="E18" s="465" t="s">
        <v>585</v>
      </c>
      <c r="F18" s="465" t="s">
        <v>19</v>
      </c>
      <c r="G18" s="465" t="s">
        <v>19</v>
      </c>
      <c r="H18" s="465" t="s">
        <v>19</v>
      </c>
      <c r="I18" s="465" t="s">
        <v>19</v>
      </c>
      <c r="J18" s="465">
        <v>0</v>
      </c>
      <c r="K18" s="465" t="s">
        <v>19</v>
      </c>
      <c r="L18" s="465" t="s">
        <v>19</v>
      </c>
      <c r="M18" s="465" t="s">
        <v>19</v>
      </c>
      <c r="N18" s="465" t="s">
        <v>2614</v>
      </c>
      <c r="O18" s="465" t="s">
        <v>446</v>
      </c>
      <c r="P18" s="465">
        <v>60</v>
      </c>
      <c r="Q18" s="465">
        <v>100</v>
      </c>
      <c r="R18" s="465" t="s">
        <v>546</v>
      </c>
      <c r="S18" s="465" t="s">
        <v>582</v>
      </c>
      <c r="T18" s="466">
        <v>45748</v>
      </c>
      <c r="U18" s="466">
        <v>46003</v>
      </c>
      <c r="V18" s="465" t="s">
        <v>565</v>
      </c>
      <c r="W18" s="465"/>
      <c r="X18" s="465"/>
      <c r="Y18" s="466"/>
      <c r="Z18" s="550"/>
      <c r="AA18" s="466"/>
      <c r="AB18" s="468"/>
    </row>
    <row r="19" spans="1:28 16384:16384" s="469" customFormat="1" ht="46.5" customHeight="1" x14ac:dyDescent="0.25">
      <c r="A19" s="561" t="s">
        <v>586</v>
      </c>
      <c r="B19" s="68" t="s">
        <v>565</v>
      </c>
      <c r="C19" s="68">
        <v>0</v>
      </c>
      <c r="D19" s="68" t="s">
        <v>509</v>
      </c>
      <c r="E19" s="68" t="s">
        <v>586</v>
      </c>
      <c r="F19" s="68" t="s">
        <v>530</v>
      </c>
      <c r="G19" s="68" t="s">
        <v>1597</v>
      </c>
      <c r="H19" s="68" t="s">
        <v>1598</v>
      </c>
      <c r="I19" s="68" t="s">
        <v>1599</v>
      </c>
      <c r="J19" s="68" t="s">
        <v>1616</v>
      </c>
      <c r="K19" s="68" t="s">
        <v>512</v>
      </c>
      <c r="L19" s="68" t="s">
        <v>52</v>
      </c>
      <c r="M19" s="68" t="s">
        <v>567</v>
      </c>
      <c r="N19" s="68" t="s">
        <v>1666</v>
      </c>
      <c r="O19" s="68" t="s">
        <v>414</v>
      </c>
      <c r="P19" s="68">
        <v>20</v>
      </c>
      <c r="Q19" s="68">
        <v>100</v>
      </c>
      <c r="R19" s="68" t="s">
        <v>546</v>
      </c>
      <c r="S19" s="154" t="s">
        <v>547</v>
      </c>
      <c r="T19" s="154">
        <v>45670</v>
      </c>
      <c r="U19" s="68">
        <v>46003</v>
      </c>
      <c r="V19" s="68" t="s">
        <v>565</v>
      </c>
      <c r="W19" s="68"/>
      <c r="X19" s="154"/>
      <c r="Y19" s="551"/>
      <c r="Z19" s="154"/>
      <c r="AA19" s="154"/>
      <c r="AB19" s="562"/>
      <c r="XFD19" s="68"/>
    </row>
    <row r="20" spans="1:28 16384:16384" s="469" customFormat="1" ht="46.5" customHeight="1" x14ac:dyDescent="0.25">
      <c r="A20" s="559" t="s">
        <v>588</v>
      </c>
      <c r="B20" s="465" t="s">
        <v>565</v>
      </c>
      <c r="C20" s="465">
        <v>0</v>
      </c>
      <c r="D20" s="465" t="s">
        <v>517</v>
      </c>
      <c r="E20" s="465" t="s">
        <v>588</v>
      </c>
      <c r="F20" s="465" t="s">
        <v>19</v>
      </c>
      <c r="G20" s="465">
        <v>0</v>
      </c>
      <c r="H20" s="465">
        <v>0</v>
      </c>
      <c r="I20" s="465">
        <v>0</v>
      </c>
      <c r="J20" s="465">
        <v>0</v>
      </c>
      <c r="K20" s="465" t="s">
        <v>19</v>
      </c>
      <c r="L20" s="465" t="s">
        <v>19</v>
      </c>
      <c r="M20" s="465" t="s">
        <v>567</v>
      </c>
      <c r="N20" s="465" t="s">
        <v>2614</v>
      </c>
      <c r="O20" s="465" t="s">
        <v>415</v>
      </c>
      <c r="P20" s="465">
        <v>20</v>
      </c>
      <c r="Q20" s="465">
        <v>1</v>
      </c>
      <c r="R20" s="465" t="s">
        <v>515</v>
      </c>
      <c r="S20" s="465" t="s">
        <v>570</v>
      </c>
      <c r="T20" s="466">
        <v>45670</v>
      </c>
      <c r="U20" s="466">
        <v>45688</v>
      </c>
      <c r="V20" s="465" t="s">
        <v>565</v>
      </c>
      <c r="W20" s="465">
        <v>100</v>
      </c>
      <c r="X20" s="465" t="s">
        <v>2028</v>
      </c>
      <c r="Y20" s="466">
        <v>45688</v>
      </c>
      <c r="Z20" s="550">
        <v>100</v>
      </c>
      <c r="AA20" s="466">
        <v>45688</v>
      </c>
      <c r="AB20" s="468">
        <v>100</v>
      </c>
    </row>
    <row r="21" spans="1:28 16384:16384" s="469" customFormat="1" ht="46.5" customHeight="1" x14ac:dyDescent="0.25">
      <c r="A21" s="559" t="s">
        <v>589</v>
      </c>
      <c r="B21" s="465" t="s">
        <v>565</v>
      </c>
      <c r="C21" s="465">
        <v>0</v>
      </c>
      <c r="D21" s="465" t="s">
        <v>517</v>
      </c>
      <c r="E21" s="465" t="s">
        <v>589</v>
      </c>
      <c r="F21" s="465" t="s">
        <v>19</v>
      </c>
      <c r="G21" s="465" t="s">
        <v>19</v>
      </c>
      <c r="H21" s="465" t="s">
        <v>19</v>
      </c>
      <c r="I21" s="465" t="s">
        <v>19</v>
      </c>
      <c r="J21" s="465">
        <v>0</v>
      </c>
      <c r="K21" s="465" t="s">
        <v>19</v>
      </c>
      <c r="L21" s="465" t="s">
        <v>19</v>
      </c>
      <c r="M21" s="465" t="s">
        <v>19</v>
      </c>
      <c r="N21" s="465" t="s">
        <v>2614</v>
      </c>
      <c r="O21" s="465" t="s">
        <v>416</v>
      </c>
      <c r="P21" s="465">
        <v>80</v>
      </c>
      <c r="Q21" s="465">
        <v>100</v>
      </c>
      <c r="R21" s="465" t="s">
        <v>546</v>
      </c>
      <c r="S21" s="465" t="s">
        <v>547</v>
      </c>
      <c r="T21" s="466">
        <v>45691</v>
      </c>
      <c r="U21" s="466">
        <v>46003</v>
      </c>
      <c r="V21" s="465" t="s">
        <v>565</v>
      </c>
      <c r="W21" s="465">
        <v>26.35</v>
      </c>
      <c r="X21" s="465" t="s">
        <v>2352</v>
      </c>
      <c r="Y21" s="466"/>
      <c r="Z21" s="550">
        <v>26.35</v>
      </c>
      <c r="AA21" s="466"/>
      <c r="AB21" s="468">
        <v>0</v>
      </c>
    </row>
    <row r="22" spans="1:28 16384:16384" s="469" customFormat="1" ht="46.5" customHeight="1" x14ac:dyDescent="0.25">
      <c r="A22" s="561" t="s">
        <v>591</v>
      </c>
      <c r="B22" s="68" t="s">
        <v>590</v>
      </c>
      <c r="C22" s="68">
        <v>0</v>
      </c>
      <c r="D22" s="68" t="s">
        <v>509</v>
      </c>
      <c r="E22" s="68" t="s">
        <v>591</v>
      </c>
      <c r="F22" s="68" t="s">
        <v>530</v>
      </c>
      <c r="G22" s="68" t="s">
        <v>1594</v>
      </c>
      <c r="H22" s="68" t="s">
        <v>1595</v>
      </c>
      <c r="I22" s="68" t="s">
        <v>1596</v>
      </c>
      <c r="J22" s="68" t="s">
        <v>1615</v>
      </c>
      <c r="K22" s="68" t="s">
        <v>512</v>
      </c>
      <c r="L22" s="68" t="s">
        <v>19</v>
      </c>
      <c r="M22" s="68" t="s">
        <v>513</v>
      </c>
      <c r="N22" s="68" t="s">
        <v>2614</v>
      </c>
      <c r="O22" s="68" t="s">
        <v>71</v>
      </c>
      <c r="P22" s="68">
        <v>15</v>
      </c>
      <c r="Q22" s="68">
        <v>100</v>
      </c>
      <c r="R22" s="68" t="s">
        <v>546</v>
      </c>
      <c r="S22" s="154" t="s">
        <v>592</v>
      </c>
      <c r="T22" s="154">
        <v>45691</v>
      </c>
      <c r="U22" s="68">
        <v>45989</v>
      </c>
      <c r="V22" s="68" t="s">
        <v>590</v>
      </c>
      <c r="W22" s="68"/>
      <c r="X22" s="154"/>
      <c r="Y22" s="551"/>
      <c r="Z22" s="154"/>
      <c r="AA22" s="154"/>
      <c r="AB22" s="562"/>
      <c r="XFD22" s="68"/>
    </row>
    <row r="23" spans="1:28 16384:16384" s="469" customFormat="1" ht="46.5" customHeight="1" x14ac:dyDescent="0.25">
      <c r="A23" s="559" t="s">
        <v>593</v>
      </c>
      <c r="B23" s="465" t="s">
        <v>590</v>
      </c>
      <c r="C23" s="465">
        <v>0</v>
      </c>
      <c r="D23" s="465" t="s">
        <v>517</v>
      </c>
      <c r="E23" s="465" t="s">
        <v>593</v>
      </c>
      <c r="F23" s="465" t="s">
        <v>19</v>
      </c>
      <c r="G23" s="465">
        <v>0</v>
      </c>
      <c r="H23" s="465">
        <v>0</v>
      </c>
      <c r="I23" s="465">
        <v>0</v>
      </c>
      <c r="J23" s="465">
        <v>0</v>
      </c>
      <c r="K23" s="465" t="s">
        <v>19</v>
      </c>
      <c r="L23" s="465" t="s">
        <v>19</v>
      </c>
      <c r="M23" s="465" t="s">
        <v>513</v>
      </c>
      <c r="N23" s="465" t="s">
        <v>2614</v>
      </c>
      <c r="O23" s="465" t="s">
        <v>72</v>
      </c>
      <c r="P23" s="465">
        <v>25</v>
      </c>
      <c r="Q23" s="465">
        <v>100</v>
      </c>
      <c r="R23" s="465" t="s">
        <v>546</v>
      </c>
      <c r="S23" s="465" t="s">
        <v>594</v>
      </c>
      <c r="T23" s="466">
        <v>45691</v>
      </c>
      <c r="U23" s="466">
        <v>45989</v>
      </c>
      <c r="V23" s="465" t="s">
        <v>590</v>
      </c>
      <c r="W23" s="465"/>
      <c r="X23" s="465"/>
      <c r="Y23" s="466"/>
      <c r="Z23" s="550"/>
      <c r="AA23" s="466"/>
      <c r="AB23" s="468"/>
    </row>
    <row r="24" spans="1:28 16384:16384" s="469" customFormat="1" ht="46.5" customHeight="1" x14ac:dyDescent="0.25">
      <c r="A24" s="559" t="s">
        <v>595</v>
      </c>
      <c r="B24" s="465" t="s">
        <v>590</v>
      </c>
      <c r="C24" s="465">
        <v>0</v>
      </c>
      <c r="D24" s="465" t="s">
        <v>517</v>
      </c>
      <c r="E24" s="465" t="s">
        <v>595</v>
      </c>
      <c r="F24" s="465" t="s">
        <v>19</v>
      </c>
      <c r="G24" s="465" t="s">
        <v>19</v>
      </c>
      <c r="H24" s="465" t="s">
        <v>19</v>
      </c>
      <c r="I24" s="465" t="s">
        <v>19</v>
      </c>
      <c r="J24" s="465">
        <v>0</v>
      </c>
      <c r="K24" s="465" t="s">
        <v>19</v>
      </c>
      <c r="L24" s="465" t="s">
        <v>19</v>
      </c>
      <c r="M24" s="465" t="s">
        <v>19</v>
      </c>
      <c r="N24" s="465" t="s">
        <v>2614</v>
      </c>
      <c r="O24" s="465" t="s">
        <v>73</v>
      </c>
      <c r="P24" s="465">
        <v>25</v>
      </c>
      <c r="Q24" s="465">
        <v>1</v>
      </c>
      <c r="R24" s="465" t="s">
        <v>515</v>
      </c>
      <c r="S24" s="465" t="s">
        <v>596</v>
      </c>
      <c r="T24" s="466">
        <v>45748</v>
      </c>
      <c r="U24" s="466">
        <v>45777</v>
      </c>
      <c r="V24" s="465" t="s">
        <v>590</v>
      </c>
      <c r="W24" s="465">
        <v>100</v>
      </c>
      <c r="X24" s="465" t="s">
        <v>2380</v>
      </c>
      <c r="Y24" s="466">
        <v>45777</v>
      </c>
      <c r="Z24" s="550">
        <v>100</v>
      </c>
      <c r="AA24" s="466">
        <v>45777</v>
      </c>
      <c r="AB24" s="468">
        <v>100</v>
      </c>
    </row>
    <row r="25" spans="1:28 16384:16384" s="469" customFormat="1" ht="46.5" customHeight="1" x14ac:dyDescent="0.25">
      <c r="A25" s="559" t="s">
        <v>597</v>
      </c>
      <c r="B25" s="465" t="s">
        <v>590</v>
      </c>
      <c r="C25" s="465">
        <v>0</v>
      </c>
      <c r="D25" s="465" t="s">
        <v>517</v>
      </c>
      <c r="E25" s="465" t="s">
        <v>597</v>
      </c>
      <c r="F25" s="465" t="s">
        <v>19</v>
      </c>
      <c r="G25" s="465" t="s">
        <v>19</v>
      </c>
      <c r="H25" s="465" t="s">
        <v>19</v>
      </c>
      <c r="I25" s="465" t="s">
        <v>19</v>
      </c>
      <c r="J25" s="465">
        <v>0</v>
      </c>
      <c r="K25" s="465" t="s">
        <v>19</v>
      </c>
      <c r="L25" s="465" t="s">
        <v>19</v>
      </c>
      <c r="M25" s="465" t="s">
        <v>19</v>
      </c>
      <c r="N25" s="465" t="s">
        <v>2614</v>
      </c>
      <c r="O25" s="465" t="s">
        <v>74</v>
      </c>
      <c r="P25" s="465">
        <v>25</v>
      </c>
      <c r="Q25" s="465">
        <v>1</v>
      </c>
      <c r="R25" s="465" t="s">
        <v>515</v>
      </c>
      <c r="S25" s="465" t="s">
        <v>598</v>
      </c>
      <c r="T25" s="466">
        <v>45811</v>
      </c>
      <c r="U25" s="466">
        <v>45839</v>
      </c>
      <c r="V25" s="465" t="s">
        <v>590</v>
      </c>
      <c r="W25" s="465"/>
      <c r="X25" s="465"/>
      <c r="Y25" s="466"/>
      <c r="Z25" s="550"/>
      <c r="AA25" s="466"/>
      <c r="AB25" s="468"/>
    </row>
    <row r="26" spans="1:28 16384:16384" s="469" customFormat="1" ht="46.5" customHeight="1" x14ac:dyDescent="0.25">
      <c r="A26" s="559" t="s">
        <v>599</v>
      </c>
      <c r="B26" s="465" t="s">
        <v>590</v>
      </c>
      <c r="C26" s="465">
        <v>0</v>
      </c>
      <c r="D26" s="465" t="s">
        <v>517</v>
      </c>
      <c r="E26" s="465" t="s">
        <v>599</v>
      </c>
      <c r="F26" s="465" t="s">
        <v>19</v>
      </c>
      <c r="G26" s="465">
        <v>0</v>
      </c>
      <c r="H26" s="465">
        <v>0</v>
      </c>
      <c r="I26" s="465">
        <v>0</v>
      </c>
      <c r="J26" s="465">
        <v>0</v>
      </c>
      <c r="K26" s="465" t="s">
        <v>19</v>
      </c>
      <c r="L26" s="465" t="s">
        <v>19</v>
      </c>
      <c r="M26" s="465" t="s">
        <v>513</v>
      </c>
      <c r="N26" s="465" t="s">
        <v>2614</v>
      </c>
      <c r="O26" s="465" t="s">
        <v>75</v>
      </c>
      <c r="P26" s="465">
        <v>25</v>
      </c>
      <c r="Q26" s="465">
        <v>6</v>
      </c>
      <c r="R26" s="465" t="s">
        <v>515</v>
      </c>
      <c r="S26" s="465" t="s">
        <v>600</v>
      </c>
      <c r="T26" s="466">
        <v>45811</v>
      </c>
      <c r="U26" s="466">
        <v>45989</v>
      </c>
      <c r="V26" s="465" t="s">
        <v>590</v>
      </c>
      <c r="W26" s="465"/>
      <c r="X26" s="465"/>
      <c r="Y26" s="466"/>
      <c r="Z26" s="550"/>
      <c r="AA26" s="466"/>
      <c r="AB26" s="468"/>
    </row>
    <row r="27" spans="1:28 16384:16384" s="469" customFormat="1" ht="46.5" customHeight="1" x14ac:dyDescent="0.25">
      <c r="A27" s="561" t="s">
        <v>601</v>
      </c>
      <c r="B27" s="68" t="s">
        <v>590</v>
      </c>
      <c r="C27" s="68">
        <v>0</v>
      </c>
      <c r="D27" s="68" t="s">
        <v>509</v>
      </c>
      <c r="E27" s="68" t="s">
        <v>601</v>
      </c>
      <c r="F27" s="68" t="s">
        <v>511</v>
      </c>
      <c r="G27" s="68" t="s">
        <v>1591</v>
      </c>
      <c r="H27" s="68" t="s">
        <v>1592</v>
      </c>
      <c r="I27" s="68" t="s">
        <v>1593</v>
      </c>
      <c r="J27" s="68" t="s">
        <v>1615</v>
      </c>
      <c r="K27" s="68" t="s">
        <v>512</v>
      </c>
      <c r="L27" s="68" t="s">
        <v>19</v>
      </c>
      <c r="M27" s="68" t="s">
        <v>513</v>
      </c>
      <c r="N27" s="68" t="s">
        <v>1669</v>
      </c>
      <c r="O27" s="68" t="s">
        <v>76</v>
      </c>
      <c r="P27" s="68">
        <v>17</v>
      </c>
      <c r="Q27" s="68">
        <v>1</v>
      </c>
      <c r="R27" s="68" t="s">
        <v>515</v>
      </c>
      <c r="S27" s="154" t="s">
        <v>603</v>
      </c>
      <c r="T27" s="154">
        <v>45677</v>
      </c>
      <c r="U27" s="68">
        <v>45716</v>
      </c>
      <c r="V27" s="68" t="s">
        <v>590</v>
      </c>
      <c r="W27" s="68">
        <v>100</v>
      </c>
      <c r="X27" s="154" t="s">
        <v>2137</v>
      </c>
      <c r="Y27" s="551">
        <v>45716</v>
      </c>
      <c r="Z27" s="549">
        <v>100</v>
      </c>
      <c r="AA27" s="154">
        <v>45716</v>
      </c>
      <c r="AB27" s="562">
        <v>100</v>
      </c>
      <c r="XFD27" s="68"/>
    </row>
    <row r="28" spans="1:28 16384:16384" s="469" customFormat="1" ht="46.5" customHeight="1" x14ac:dyDescent="0.25">
      <c r="A28" s="559" t="s">
        <v>604</v>
      </c>
      <c r="B28" s="465" t="s">
        <v>590</v>
      </c>
      <c r="C28" s="465">
        <v>0</v>
      </c>
      <c r="D28" s="465" t="s">
        <v>517</v>
      </c>
      <c r="E28" s="465" t="s">
        <v>604</v>
      </c>
      <c r="F28" s="465" t="s">
        <v>19</v>
      </c>
      <c r="G28" s="465" t="s">
        <v>19</v>
      </c>
      <c r="H28" s="465" t="s">
        <v>19</v>
      </c>
      <c r="I28" s="465" t="s">
        <v>19</v>
      </c>
      <c r="J28" s="465">
        <v>0</v>
      </c>
      <c r="K28" s="465" t="s">
        <v>19</v>
      </c>
      <c r="L28" s="465" t="s">
        <v>19</v>
      </c>
      <c r="M28" s="465" t="s">
        <v>19</v>
      </c>
      <c r="N28" s="465" t="s">
        <v>2614</v>
      </c>
      <c r="O28" s="465" t="s">
        <v>77</v>
      </c>
      <c r="P28" s="465">
        <v>60</v>
      </c>
      <c r="Q28" s="465">
        <v>1</v>
      </c>
      <c r="R28" s="465" t="s">
        <v>515</v>
      </c>
      <c r="S28" s="465" t="s">
        <v>605</v>
      </c>
      <c r="T28" s="466">
        <v>45677</v>
      </c>
      <c r="U28" s="466">
        <v>45688</v>
      </c>
      <c r="V28" s="465" t="s">
        <v>590</v>
      </c>
      <c r="W28" s="465">
        <v>100</v>
      </c>
      <c r="X28" s="465" t="s">
        <v>2139</v>
      </c>
      <c r="Y28" s="466">
        <v>45688</v>
      </c>
      <c r="Z28" s="550">
        <v>100</v>
      </c>
      <c r="AA28" s="466">
        <v>45688</v>
      </c>
      <c r="AB28" s="468">
        <v>100</v>
      </c>
    </row>
    <row r="29" spans="1:28 16384:16384" s="469" customFormat="1" ht="46.5" customHeight="1" x14ac:dyDescent="0.25">
      <c r="A29" s="559" t="s">
        <v>606</v>
      </c>
      <c r="B29" s="465" t="s">
        <v>590</v>
      </c>
      <c r="C29" s="465">
        <v>0</v>
      </c>
      <c r="D29" s="465" t="s">
        <v>517</v>
      </c>
      <c r="E29" s="465" t="s">
        <v>606</v>
      </c>
      <c r="F29" s="465" t="s">
        <v>19</v>
      </c>
      <c r="G29" s="465">
        <v>0</v>
      </c>
      <c r="H29" s="465">
        <v>0</v>
      </c>
      <c r="I29" s="465">
        <v>0</v>
      </c>
      <c r="J29" s="465">
        <v>0</v>
      </c>
      <c r="K29" s="465" t="s">
        <v>19</v>
      </c>
      <c r="L29" s="465" t="s">
        <v>19</v>
      </c>
      <c r="M29" s="465" t="s">
        <v>513</v>
      </c>
      <c r="N29" s="465" t="s">
        <v>2614</v>
      </c>
      <c r="O29" s="465" t="s">
        <v>78</v>
      </c>
      <c r="P29" s="465">
        <v>40</v>
      </c>
      <c r="Q29" s="465">
        <v>1</v>
      </c>
      <c r="R29" s="465" t="s">
        <v>515</v>
      </c>
      <c r="S29" s="465" t="s">
        <v>607</v>
      </c>
      <c r="T29" s="466">
        <v>45691</v>
      </c>
      <c r="U29" s="466">
        <v>45716</v>
      </c>
      <c r="V29" s="465" t="s">
        <v>590</v>
      </c>
      <c r="W29" s="465">
        <v>100</v>
      </c>
      <c r="X29" s="465" t="s">
        <v>2141</v>
      </c>
      <c r="Y29" s="466">
        <v>45716</v>
      </c>
      <c r="Z29" s="550">
        <v>100</v>
      </c>
      <c r="AA29" s="466">
        <v>45716</v>
      </c>
      <c r="AB29" s="468">
        <v>100</v>
      </c>
    </row>
    <row r="30" spans="1:28 16384:16384" s="469" customFormat="1" ht="46.5" customHeight="1" x14ac:dyDescent="0.25">
      <c r="A30" s="561" t="s">
        <v>608</v>
      </c>
      <c r="B30" s="68" t="s">
        <v>590</v>
      </c>
      <c r="C30" s="68">
        <v>0</v>
      </c>
      <c r="D30" s="68" t="s">
        <v>509</v>
      </c>
      <c r="E30" s="68" t="s">
        <v>608</v>
      </c>
      <c r="F30" s="68" t="s">
        <v>511</v>
      </c>
      <c r="G30" s="68" t="s">
        <v>1591</v>
      </c>
      <c r="H30" s="68" t="s">
        <v>1592</v>
      </c>
      <c r="I30" s="68" t="s">
        <v>1593</v>
      </c>
      <c r="J30" s="68" t="s">
        <v>1615</v>
      </c>
      <c r="K30" s="68" t="s">
        <v>512</v>
      </c>
      <c r="L30" s="68" t="s">
        <v>19</v>
      </c>
      <c r="M30" s="68" t="s">
        <v>513</v>
      </c>
      <c r="N30" s="68" t="s">
        <v>2614</v>
      </c>
      <c r="O30" s="68" t="s">
        <v>79</v>
      </c>
      <c r="P30" s="68">
        <v>17</v>
      </c>
      <c r="Q30" s="68">
        <v>1</v>
      </c>
      <c r="R30" s="68" t="s">
        <v>515</v>
      </c>
      <c r="S30" s="154" t="s">
        <v>609</v>
      </c>
      <c r="T30" s="154">
        <v>45677</v>
      </c>
      <c r="U30" s="68">
        <v>46013</v>
      </c>
      <c r="V30" s="68" t="s">
        <v>590</v>
      </c>
      <c r="W30" s="68"/>
      <c r="X30" s="154"/>
      <c r="Y30" s="551"/>
      <c r="Z30" s="154"/>
      <c r="AA30" s="154"/>
      <c r="AB30" s="562"/>
      <c r="XFD30" s="68"/>
    </row>
    <row r="31" spans="1:28 16384:16384" s="469" customFormat="1" ht="46.5" customHeight="1" x14ac:dyDescent="0.25">
      <c r="A31" s="559" t="s">
        <v>610</v>
      </c>
      <c r="B31" s="465" t="s">
        <v>590</v>
      </c>
      <c r="C31" s="465">
        <v>0</v>
      </c>
      <c r="D31" s="465" t="s">
        <v>517</v>
      </c>
      <c r="E31" s="465" t="s">
        <v>610</v>
      </c>
      <c r="F31" s="465" t="s">
        <v>19</v>
      </c>
      <c r="G31" s="465" t="s">
        <v>19</v>
      </c>
      <c r="H31" s="465" t="s">
        <v>19</v>
      </c>
      <c r="I31" s="465" t="s">
        <v>19</v>
      </c>
      <c r="J31" s="465">
        <v>0</v>
      </c>
      <c r="K31" s="465" t="s">
        <v>19</v>
      </c>
      <c r="L31" s="465" t="s">
        <v>19</v>
      </c>
      <c r="M31" s="465" t="s">
        <v>19</v>
      </c>
      <c r="N31" s="465" t="s">
        <v>2614</v>
      </c>
      <c r="O31" s="465" t="s">
        <v>80</v>
      </c>
      <c r="P31" s="465">
        <v>80</v>
      </c>
      <c r="Q31" s="465">
        <v>1</v>
      </c>
      <c r="R31" s="465" t="s">
        <v>515</v>
      </c>
      <c r="S31" s="465" t="s">
        <v>609</v>
      </c>
      <c r="T31" s="466">
        <v>45677</v>
      </c>
      <c r="U31" s="466">
        <v>45688</v>
      </c>
      <c r="V31" s="465" t="s">
        <v>590</v>
      </c>
      <c r="W31" s="465">
        <v>100</v>
      </c>
      <c r="X31" s="465" t="s">
        <v>2143</v>
      </c>
      <c r="Y31" s="466">
        <v>45687</v>
      </c>
      <c r="Z31" s="550">
        <v>100</v>
      </c>
      <c r="AA31" s="466">
        <v>45687</v>
      </c>
      <c r="AB31" s="468">
        <v>100</v>
      </c>
    </row>
    <row r="32" spans="1:28 16384:16384" s="469" customFormat="1" ht="46.5" customHeight="1" x14ac:dyDescent="0.25">
      <c r="A32" s="559" t="s">
        <v>611</v>
      </c>
      <c r="B32" s="465" t="s">
        <v>590</v>
      </c>
      <c r="C32" s="465">
        <v>0</v>
      </c>
      <c r="D32" s="465" t="s">
        <v>517</v>
      </c>
      <c r="E32" s="465" t="s">
        <v>611</v>
      </c>
      <c r="F32" s="465" t="s">
        <v>19</v>
      </c>
      <c r="G32" s="465">
        <v>0</v>
      </c>
      <c r="H32" s="465">
        <v>0</v>
      </c>
      <c r="I32" s="465">
        <v>0</v>
      </c>
      <c r="J32" s="465">
        <v>0</v>
      </c>
      <c r="K32" s="465" t="s">
        <v>19</v>
      </c>
      <c r="L32" s="465" t="s">
        <v>19</v>
      </c>
      <c r="M32" s="465" t="s">
        <v>513</v>
      </c>
      <c r="N32" s="465" t="s">
        <v>2614</v>
      </c>
      <c r="O32" s="465" t="s">
        <v>81</v>
      </c>
      <c r="P32" s="465">
        <v>20</v>
      </c>
      <c r="Q32" s="465">
        <v>100</v>
      </c>
      <c r="R32" s="465" t="s">
        <v>546</v>
      </c>
      <c r="S32" s="465" t="s">
        <v>612</v>
      </c>
      <c r="T32" s="466">
        <v>45691</v>
      </c>
      <c r="U32" s="466">
        <v>46013</v>
      </c>
      <c r="V32" s="465" t="s">
        <v>590</v>
      </c>
      <c r="W32" s="465">
        <v>47</v>
      </c>
      <c r="X32" s="465" t="s">
        <v>2581</v>
      </c>
      <c r="Y32" s="466"/>
      <c r="Z32" s="550">
        <v>47</v>
      </c>
      <c r="AA32" s="466"/>
      <c r="AB32" s="468">
        <v>0</v>
      </c>
    </row>
    <row r="33" spans="1:28 16384:16384" s="469" customFormat="1" ht="46.5" customHeight="1" x14ac:dyDescent="0.25">
      <c r="A33" s="561" t="s">
        <v>613</v>
      </c>
      <c r="B33" s="68" t="s">
        <v>590</v>
      </c>
      <c r="C33" s="68">
        <v>0</v>
      </c>
      <c r="D33" s="68" t="s">
        <v>509</v>
      </c>
      <c r="E33" s="68" t="s">
        <v>613</v>
      </c>
      <c r="F33" s="68" t="s">
        <v>511</v>
      </c>
      <c r="G33" s="68" t="s">
        <v>1591</v>
      </c>
      <c r="H33" s="68" t="s">
        <v>1592</v>
      </c>
      <c r="I33" s="68" t="s">
        <v>1593</v>
      </c>
      <c r="J33" s="68" t="s">
        <v>1615</v>
      </c>
      <c r="K33" s="68" t="s">
        <v>512</v>
      </c>
      <c r="L33" s="68" t="s">
        <v>20</v>
      </c>
      <c r="M33" s="68" t="s">
        <v>513</v>
      </c>
      <c r="N33" s="68" t="s">
        <v>1666</v>
      </c>
      <c r="O33" s="68" t="s">
        <v>82</v>
      </c>
      <c r="P33" s="68">
        <v>17</v>
      </c>
      <c r="Q33" s="68">
        <v>100</v>
      </c>
      <c r="R33" s="68" t="s">
        <v>546</v>
      </c>
      <c r="S33" s="154" t="s">
        <v>615</v>
      </c>
      <c r="T33" s="154">
        <v>45670</v>
      </c>
      <c r="U33" s="68">
        <v>46013</v>
      </c>
      <c r="V33" s="68" t="s">
        <v>590</v>
      </c>
      <c r="W33" s="68">
        <v>23.2</v>
      </c>
      <c r="X33" s="154" t="s">
        <v>2382</v>
      </c>
      <c r="Y33" s="551"/>
      <c r="Z33" s="549">
        <v>23.2</v>
      </c>
      <c r="AA33" s="154"/>
      <c r="AB33" s="562">
        <v>0</v>
      </c>
      <c r="XFD33" s="68"/>
    </row>
    <row r="34" spans="1:28 16384:16384" s="469" customFormat="1" ht="46.5" customHeight="1" x14ac:dyDescent="0.25">
      <c r="A34" s="559" t="s">
        <v>616</v>
      </c>
      <c r="B34" s="465" t="s">
        <v>590</v>
      </c>
      <c r="C34" s="465">
        <v>0</v>
      </c>
      <c r="D34" s="465" t="s">
        <v>517</v>
      </c>
      <c r="E34" s="465" t="s">
        <v>616</v>
      </c>
      <c r="F34" s="465" t="s">
        <v>19</v>
      </c>
      <c r="G34" s="465" t="s">
        <v>19</v>
      </c>
      <c r="H34" s="465" t="s">
        <v>19</v>
      </c>
      <c r="I34" s="465" t="s">
        <v>19</v>
      </c>
      <c r="J34" s="465">
        <v>0</v>
      </c>
      <c r="K34" s="465" t="s">
        <v>19</v>
      </c>
      <c r="L34" s="465" t="s">
        <v>19</v>
      </c>
      <c r="M34" s="465" t="s">
        <v>19</v>
      </c>
      <c r="N34" s="465" t="s">
        <v>2614</v>
      </c>
      <c r="O34" s="465" t="s">
        <v>83</v>
      </c>
      <c r="P34" s="465">
        <v>15</v>
      </c>
      <c r="Q34" s="465">
        <v>1</v>
      </c>
      <c r="R34" s="465" t="s">
        <v>515</v>
      </c>
      <c r="S34" s="465" t="s">
        <v>617</v>
      </c>
      <c r="T34" s="466">
        <v>45670</v>
      </c>
      <c r="U34" s="466">
        <v>45688</v>
      </c>
      <c r="V34" s="465" t="s">
        <v>590</v>
      </c>
      <c r="W34" s="465">
        <v>100</v>
      </c>
      <c r="X34" s="465" t="s">
        <v>2145</v>
      </c>
      <c r="Y34" s="466">
        <v>45688</v>
      </c>
      <c r="Z34" s="550">
        <v>100</v>
      </c>
      <c r="AA34" s="466">
        <v>45688</v>
      </c>
      <c r="AB34" s="468">
        <v>100</v>
      </c>
    </row>
    <row r="35" spans="1:28 16384:16384" s="469" customFormat="1" ht="46.5" customHeight="1" x14ac:dyDescent="0.25">
      <c r="A35" s="559" t="s">
        <v>618</v>
      </c>
      <c r="B35" s="465" t="s">
        <v>590</v>
      </c>
      <c r="C35" s="465">
        <v>0</v>
      </c>
      <c r="D35" s="465" t="s">
        <v>517</v>
      </c>
      <c r="E35" s="465" t="s">
        <v>618</v>
      </c>
      <c r="F35" s="465" t="s">
        <v>19</v>
      </c>
      <c r="G35" s="465" t="s">
        <v>19</v>
      </c>
      <c r="H35" s="465" t="s">
        <v>19</v>
      </c>
      <c r="I35" s="465" t="s">
        <v>19</v>
      </c>
      <c r="J35" s="465">
        <v>0</v>
      </c>
      <c r="K35" s="465" t="s">
        <v>19</v>
      </c>
      <c r="L35" s="465" t="s">
        <v>19</v>
      </c>
      <c r="M35" s="465" t="s">
        <v>19</v>
      </c>
      <c r="N35" s="465" t="s">
        <v>2614</v>
      </c>
      <c r="O35" s="465" t="s">
        <v>84</v>
      </c>
      <c r="P35" s="465">
        <v>15</v>
      </c>
      <c r="Q35" s="465">
        <v>1</v>
      </c>
      <c r="R35" s="465" t="s">
        <v>515</v>
      </c>
      <c r="S35" s="465" t="s">
        <v>619</v>
      </c>
      <c r="T35" s="466">
        <v>45670</v>
      </c>
      <c r="U35" s="466">
        <v>45688</v>
      </c>
      <c r="V35" s="465" t="s">
        <v>590</v>
      </c>
      <c r="W35" s="465">
        <v>100</v>
      </c>
      <c r="X35" s="465" t="s">
        <v>2147</v>
      </c>
      <c r="Y35" s="466">
        <v>45688</v>
      </c>
      <c r="Z35" s="550">
        <v>100</v>
      </c>
      <c r="AA35" s="466">
        <v>45688</v>
      </c>
      <c r="AB35" s="468">
        <v>100</v>
      </c>
    </row>
    <row r="36" spans="1:28 16384:16384" s="469" customFormat="1" ht="46.5" customHeight="1" x14ac:dyDescent="0.25">
      <c r="A36" s="559" t="s">
        <v>620</v>
      </c>
      <c r="B36" s="465" t="s">
        <v>590</v>
      </c>
      <c r="C36" s="465">
        <v>0</v>
      </c>
      <c r="D36" s="465" t="s">
        <v>517</v>
      </c>
      <c r="E36" s="465" t="s">
        <v>620</v>
      </c>
      <c r="F36" s="465" t="s">
        <v>19</v>
      </c>
      <c r="G36" s="465" t="s">
        <v>19</v>
      </c>
      <c r="H36" s="465" t="s">
        <v>19</v>
      </c>
      <c r="I36" s="465" t="s">
        <v>19</v>
      </c>
      <c r="J36" s="465">
        <v>0</v>
      </c>
      <c r="K36" s="465" t="s">
        <v>19</v>
      </c>
      <c r="L36" s="465" t="s">
        <v>19</v>
      </c>
      <c r="M36" s="465" t="s">
        <v>19</v>
      </c>
      <c r="N36" s="465" t="s">
        <v>2614</v>
      </c>
      <c r="O36" s="465" t="s">
        <v>85</v>
      </c>
      <c r="P36" s="465">
        <v>70</v>
      </c>
      <c r="Q36" s="465">
        <v>100</v>
      </c>
      <c r="R36" s="465" t="s">
        <v>546</v>
      </c>
      <c r="S36" s="465" t="s">
        <v>612</v>
      </c>
      <c r="T36" s="466">
        <v>45691</v>
      </c>
      <c r="U36" s="466">
        <v>46013</v>
      </c>
      <c r="V36" s="465" t="s">
        <v>590</v>
      </c>
      <c r="W36" s="465">
        <v>31.8</v>
      </c>
      <c r="X36" s="465" t="s">
        <v>2583</v>
      </c>
      <c r="Y36" s="466"/>
      <c r="Z36" s="550">
        <v>32</v>
      </c>
      <c r="AA36" s="466"/>
      <c r="AB36" s="468">
        <v>0</v>
      </c>
    </row>
    <row r="37" spans="1:28 16384:16384" s="469" customFormat="1" ht="46.5" customHeight="1" x14ac:dyDescent="0.25">
      <c r="A37" s="561" t="s">
        <v>621</v>
      </c>
      <c r="B37" s="68" t="s">
        <v>590</v>
      </c>
      <c r="C37" s="68">
        <v>0</v>
      </c>
      <c r="D37" s="68" t="s">
        <v>509</v>
      </c>
      <c r="E37" s="68" t="s">
        <v>621</v>
      </c>
      <c r="F37" s="68" t="s">
        <v>511</v>
      </c>
      <c r="G37" s="68" t="s">
        <v>61</v>
      </c>
      <c r="H37" s="68" t="s">
        <v>1861</v>
      </c>
      <c r="I37" s="68" t="s">
        <v>1515</v>
      </c>
      <c r="J37" s="68" t="s">
        <v>1615</v>
      </c>
      <c r="K37" s="68" t="s">
        <v>512</v>
      </c>
      <c r="L37" s="68" t="s">
        <v>20</v>
      </c>
      <c r="M37" s="68" t="s">
        <v>513</v>
      </c>
      <c r="N37" s="68" t="s">
        <v>1666</v>
      </c>
      <c r="O37" s="68" t="s">
        <v>86</v>
      </c>
      <c r="P37" s="68">
        <v>17</v>
      </c>
      <c r="Q37" s="68">
        <v>100</v>
      </c>
      <c r="R37" s="68" t="s">
        <v>546</v>
      </c>
      <c r="S37" s="154" t="s">
        <v>623</v>
      </c>
      <c r="T37" s="154">
        <v>45670</v>
      </c>
      <c r="U37" s="68">
        <v>46013</v>
      </c>
      <c r="V37" s="68" t="s">
        <v>590</v>
      </c>
      <c r="W37" s="68"/>
      <c r="X37" s="154"/>
      <c r="Y37" s="551"/>
      <c r="Z37" s="154"/>
      <c r="AA37" s="154"/>
      <c r="AB37" s="562"/>
      <c r="XFD37" s="68"/>
    </row>
    <row r="38" spans="1:28 16384:16384" s="469" customFormat="1" ht="46.5" customHeight="1" x14ac:dyDescent="0.25">
      <c r="A38" s="559" t="s">
        <v>624</v>
      </c>
      <c r="B38" s="465" t="s">
        <v>590</v>
      </c>
      <c r="C38" s="465">
        <v>0</v>
      </c>
      <c r="D38" s="465" t="s">
        <v>517</v>
      </c>
      <c r="E38" s="465" t="s">
        <v>624</v>
      </c>
      <c r="F38" s="465" t="s">
        <v>19</v>
      </c>
      <c r="G38" s="465" t="s">
        <v>19</v>
      </c>
      <c r="H38" s="465" t="s">
        <v>19</v>
      </c>
      <c r="I38" s="465" t="s">
        <v>19</v>
      </c>
      <c r="J38" s="465">
        <v>0</v>
      </c>
      <c r="K38" s="465" t="s">
        <v>19</v>
      </c>
      <c r="L38" s="465" t="s">
        <v>19</v>
      </c>
      <c r="M38" s="465" t="s">
        <v>19</v>
      </c>
      <c r="N38" s="465" t="s">
        <v>2614</v>
      </c>
      <c r="O38" s="465" t="s">
        <v>87</v>
      </c>
      <c r="P38" s="465">
        <v>15</v>
      </c>
      <c r="Q38" s="465">
        <v>1</v>
      </c>
      <c r="R38" s="465" t="s">
        <v>515</v>
      </c>
      <c r="S38" s="465" t="s">
        <v>625</v>
      </c>
      <c r="T38" s="466">
        <v>45670</v>
      </c>
      <c r="U38" s="466">
        <v>45688</v>
      </c>
      <c r="V38" s="465" t="s">
        <v>590</v>
      </c>
      <c r="W38" s="465">
        <v>100</v>
      </c>
      <c r="X38" s="465" t="s">
        <v>2149</v>
      </c>
      <c r="Y38" s="466">
        <v>45688</v>
      </c>
      <c r="Z38" s="550">
        <v>100</v>
      </c>
      <c r="AA38" s="466">
        <v>45688</v>
      </c>
      <c r="AB38" s="468">
        <v>100</v>
      </c>
    </row>
    <row r="39" spans="1:28 16384:16384" s="469" customFormat="1" ht="46.5" customHeight="1" x14ac:dyDescent="0.25">
      <c r="A39" s="559" t="s">
        <v>626</v>
      </c>
      <c r="B39" s="465" t="s">
        <v>590</v>
      </c>
      <c r="C39" s="465">
        <v>0</v>
      </c>
      <c r="D39" s="465" t="s">
        <v>517</v>
      </c>
      <c r="E39" s="465" t="s">
        <v>626</v>
      </c>
      <c r="F39" s="465" t="s">
        <v>19</v>
      </c>
      <c r="G39" s="465" t="s">
        <v>19</v>
      </c>
      <c r="H39" s="465" t="s">
        <v>19</v>
      </c>
      <c r="I39" s="465" t="s">
        <v>19</v>
      </c>
      <c r="J39" s="465">
        <v>0</v>
      </c>
      <c r="K39" s="465" t="s">
        <v>19</v>
      </c>
      <c r="L39" s="465" t="s">
        <v>19</v>
      </c>
      <c r="M39" s="465" t="s">
        <v>19</v>
      </c>
      <c r="N39" s="465" t="s">
        <v>2614</v>
      </c>
      <c r="O39" s="465" t="s">
        <v>88</v>
      </c>
      <c r="P39" s="465">
        <v>15</v>
      </c>
      <c r="Q39" s="465">
        <v>1</v>
      </c>
      <c r="R39" s="465" t="s">
        <v>515</v>
      </c>
      <c r="S39" s="465" t="s">
        <v>627</v>
      </c>
      <c r="T39" s="466">
        <v>45670</v>
      </c>
      <c r="U39" s="466">
        <v>45688</v>
      </c>
      <c r="V39" s="465" t="s">
        <v>590</v>
      </c>
      <c r="W39" s="465">
        <v>100</v>
      </c>
      <c r="X39" s="465" t="s">
        <v>2151</v>
      </c>
      <c r="Y39" s="466">
        <v>45688</v>
      </c>
      <c r="Z39" s="550">
        <v>100</v>
      </c>
      <c r="AA39" s="466">
        <v>45688</v>
      </c>
      <c r="AB39" s="468">
        <v>100</v>
      </c>
    </row>
    <row r="40" spans="1:28 16384:16384" s="469" customFormat="1" ht="46.5" customHeight="1" x14ac:dyDescent="0.25">
      <c r="A40" s="559" t="s">
        <v>628</v>
      </c>
      <c r="B40" s="465" t="s">
        <v>590</v>
      </c>
      <c r="C40" s="465">
        <v>0</v>
      </c>
      <c r="D40" s="465" t="s">
        <v>517</v>
      </c>
      <c r="E40" s="465" t="s">
        <v>628</v>
      </c>
      <c r="F40" s="465" t="s">
        <v>19</v>
      </c>
      <c r="G40" s="465">
        <v>0</v>
      </c>
      <c r="H40" s="465">
        <v>0</v>
      </c>
      <c r="I40" s="465">
        <v>0</v>
      </c>
      <c r="J40" s="465">
        <v>0</v>
      </c>
      <c r="K40" s="465" t="s">
        <v>19</v>
      </c>
      <c r="L40" s="465" t="s">
        <v>19</v>
      </c>
      <c r="M40" s="465" t="s">
        <v>513</v>
      </c>
      <c r="N40" s="465" t="s">
        <v>2614</v>
      </c>
      <c r="O40" s="465" t="s">
        <v>89</v>
      </c>
      <c r="P40" s="465">
        <v>70</v>
      </c>
      <c r="Q40" s="465">
        <v>100</v>
      </c>
      <c r="R40" s="465" t="s">
        <v>546</v>
      </c>
      <c r="S40" s="465" t="s">
        <v>612</v>
      </c>
      <c r="T40" s="466">
        <v>45691</v>
      </c>
      <c r="U40" s="466">
        <v>46013</v>
      </c>
      <c r="V40" s="465" t="s">
        <v>590</v>
      </c>
      <c r="W40" s="465">
        <v>4.5</v>
      </c>
      <c r="X40" s="465" t="s">
        <v>2585</v>
      </c>
      <c r="Y40" s="466"/>
      <c r="Z40" s="550">
        <v>45</v>
      </c>
      <c r="AA40" s="466"/>
      <c r="AB40" s="468">
        <v>0</v>
      </c>
    </row>
    <row r="41" spans="1:28 16384:16384" s="469" customFormat="1" ht="46.5" customHeight="1" x14ac:dyDescent="0.25">
      <c r="A41" s="561" t="s">
        <v>629</v>
      </c>
      <c r="B41" s="68" t="s">
        <v>590</v>
      </c>
      <c r="C41" s="68">
        <v>0</v>
      </c>
      <c r="D41" s="68" t="s">
        <v>509</v>
      </c>
      <c r="E41" s="68" t="s">
        <v>629</v>
      </c>
      <c r="F41" s="68" t="s">
        <v>511</v>
      </c>
      <c r="G41" s="68" t="s">
        <v>1591</v>
      </c>
      <c r="H41" s="68" t="s">
        <v>1592</v>
      </c>
      <c r="I41" s="68" t="s">
        <v>1593</v>
      </c>
      <c r="J41" s="68" t="s">
        <v>1615</v>
      </c>
      <c r="K41" s="68" t="s">
        <v>512</v>
      </c>
      <c r="L41" s="68" t="s">
        <v>20</v>
      </c>
      <c r="M41" s="68" t="s">
        <v>513</v>
      </c>
      <c r="N41" s="68" t="s">
        <v>1666</v>
      </c>
      <c r="O41" s="68" t="s">
        <v>90</v>
      </c>
      <c r="P41" s="68">
        <v>17</v>
      </c>
      <c r="Q41" s="68">
        <v>100</v>
      </c>
      <c r="R41" s="68" t="s">
        <v>546</v>
      </c>
      <c r="S41" s="154" t="s">
        <v>631</v>
      </c>
      <c r="T41" s="154">
        <v>45670</v>
      </c>
      <c r="U41" s="68">
        <v>46013</v>
      </c>
      <c r="V41" s="68" t="s">
        <v>590</v>
      </c>
      <c r="W41" s="68"/>
      <c r="X41" s="154"/>
      <c r="Y41" s="551"/>
      <c r="Z41" s="154"/>
      <c r="AA41" s="154"/>
      <c r="AB41" s="562"/>
      <c r="XFD41" s="68"/>
    </row>
    <row r="42" spans="1:28 16384:16384" s="469" customFormat="1" ht="46.5" customHeight="1" x14ac:dyDescent="0.25">
      <c r="A42" s="559" t="s">
        <v>632</v>
      </c>
      <c r="B42" s="465" t="s">
        <v>590</v>
      </c>
      <c r="C42" s="465">
        <v>0</v>
      </c>
      <c r="D42" s="465" t="s">
        <v>517</v>
      </c>
      <c r="E42" s="465" t="s">
        <v>632</v>
      </c>
      <c r="F42" s="465" t="s">
        <v>19</v>
      </c>
      <c r="G42" s="465" t="s">
        <v>19</v>
      </c>
      <c r="H42" s="465" t="s">
        <v>19</v>
      </c>
      <c r="I42" s="465" t="s">
        <v>19</v>
      </c>
      <c r="J42" s="465">
        <v>0</v>
      </c>
      <c r="K42" s="465" t="s">
        <v>19</v>
      </c>
      <c r="L42" s="465" t="s">
        <v>19</v>
      </c>
      <c r="M42" s="465" t="s">
        <v>19</v>
      </c>
      <c r="N42" s="465" t="s">
        <v>2614</v>
      </c>
      <c r="O42" s="465" t="s">
        <v>91</v>
      </c>
      <c r="P42" s="465">
        <v>30</v>
      </c>
      <c r="Q42" s="465">
        <v>1</v>
      </c>
      <c r="R42" s="465" t="s">
        <v>546</v>
      </c>
      <c r="S42" s="465" t="s">
        <v>633</v>
      </c>
      <c r="T42" s="466">
        <v>45670</v>
      </c>
      <c r="U42" s="466">
        <v>45688</v>
      </c>
      <c r="V42" s="465" t="s">
        <v>590</v>
      </c>
      <c r="W42" s="465">
        <v>100</v>
      </c>
      <c r="X42" s="465" t="s">
        <v>2153</v>
      </c>
      <c r="Y42" s="466">
        <v>45688</v>
      </c>
      <c r="Z42" s="550">
        <v>100</v>
      </c>
      <c r="AA42" s="466">
        <v>45688</v>
      </c>
      <c r="AB42" s="468">
        <v>100</v>
      </c>
    </row>
    <row r="43" spans="1:28 16384:16384" s="469" customFormat="1" ht="46.5" customHeight="1" x14ac:dyDescent="0.25">
      <c r="A43" s="559" t="s">
        <v>634</v>
      </c>
      <c r="B43" s="465" t="s">
        <v>590</v>
      </c>
      <c r="C43" s="465">
        <v>0</v>
      </c>
      <c r="D43" s="465" t="s">
        <v>517</v>
      </c>
      <c r="E43" s="465" t="s">
        <v>634</v>
      </c>
      <c r="F43" s="465" t="s">
        <v>19</v>
      </c>
      <c r="G43" s="465">
        <v>0</v>
      </c>
      <c r="H43" s="465">
        <v>0</v>
      </c>
      <c r="I43" s="465">
        <v>0</v>
      </c>
      <c r="J43" s="465">
        <v>0</v>
      </c>
      <c r="K43" s="465" t="s">
        <v>19</v>
      </c>
      <c r="L43" s="465" t="s">
        <v>19</v>
      </c>
      <c r="M43" s="465" t="s">
        <v>513</v>
      </c>
      <c r="N43" s="465" t="s">
        <v>2614</v>
      </c>
      <c r="O43" s="465" t="s">
        <v>92</v>
      </c>
      <c r="P43" s="465">
        <v>70</v>
      </c>
      <c r="Q43" s="465">
        <v>100</v>
      </c>
      <c r="R43" s="465" t="s">
        <v>546</v>
      </c>
      <c r="S43" s="465" t="s">
        <v>635</v>
      </c>
      <c r="T43" s="466">
        <v>45691</v>
      </c>
      <c r="U43" s="466">
        <v>46013</v>
      </c>
      <c r="V43" s="465" t="s">
        <v>590</v>
      </c>
      <c r="W43" s="465">
        <v>30</v>
      </c>
      <c r="X43" s="465" t="s">
        <v>2587</v>
      </c>
      <c r="Y43" s="466"/>
      <c r="Z43" s="550">
        <v>30</v>
      </c>
      <c r="AA43" s="466"/>
      <c r="AB43" s="468">
        <v>0</v>
      </c>
    </row>
    <row r="44" spans="1:28 16384:16384" s="469" customFormat="1" ht="46.5" customHeight="1" x14ac:dyDescent="0.25">
      <c r="A44" s="561" t="s">
        <v>637</v>
      </c>
      <c r="B44" s="68" t="s">
        <v>636</v>
      </c>
      <c r="C44" s="68">
        <v>0</v>
      </c>
      <c r="D44" s="68" t="s">
        <v>509</v>
      </c>
      <c r="E44" s="68" t="s">
        <v>637</v>
      </c>
      <c r="F44" s="68" t="s">
        <v>530</v>
      </c>
      <c r="G44" s="68" t="s">
        <v>1591</v>
      </c>
      <c r="H44" s="68" t="s">
        <v>1592</v>
      </c>
      <c r="I44" s="68" t="s">
        <v>1593</v>
      </c>
      <c r="J44" s="68" t="s">
        <v>1615</v>
      </c>
      <c r="K44" s="68" t="s">
        <v>512</v>
      </c>
      <c r="L44" s="68" t="s">
        <v>20</v>
      </c>
      <c r="M44" s="68" t="s">
        <v>639</v>
      </c>
      <c r="N44" s="68" t="s">
        <v>2614</v>
      </c>
      <c r="O44" s="68" t="s">
        <v>175</v>
      </c>
      <c r="P44" s="68">
        <v>100</v>
      </c>
      <c r="Q44" s="68">
        <v>100</v>
      </c>
      <c r="R44" s="68" t="s">
        <v>546</v>
      </c>
      <c r="S44" s="154" t="s">
        <v>641</v>
      </c>
      <c r="T44" s="154">
        <v>45659</v>
      </c>
      <c r="U44" s="68">
        <v>46013</v>
      </c>
      <c r="V44" s="68" t="s">
        <v>636</v>
      </c>
      <c r="W44" s="68">
        <v>42</v>
      </c>
      <c r="X44" s="154" t="s">
        <v>2435</v>
      </c>
      <c r="Y44" s="551"/>
      <c r="Z44" s="549">
        <v>42</v>
      </c>
      <c r="AA44" s="154"/>
      <c r="AB44" s="562">
        <v>0</v>
      </c>
      <c r="XFD44" s="68"/>
    </row>
    <row r="45" spans="1:28 16384:16384" s="469" customFormat="1" ht="46.5" customHeight="1" x14ac:dyDescent="0.25">
      <c r="A45" s="559" t="s">
        <v>642</v>
      </c>
      <c r="B45" s="465" t="s">
        <v>636</v>
      </c>
      <c r="C45" s="465">
        <v>0</v>
      </c>
      <c r="D45" s="465" t="s">
        <v>517</v>
      </c>
      <c r="E45" s="465" t="s">
        <v>642</v>
      </c>
      <c r="F45" s="465" t="s">
        <v>19</v>
      </c>
      <c r="G45" s="465" t="s">
        <v>19</v>
      </c>
      <c r="H45" s="465" t="s">
        <v>19</v>
      </c>
      <c r="I45" s="465" t="s">
        <v>19</v>
      </c>
      <c r="J45" s="465">
        <v>0</v>
      </c>
      <c r="K45" s="465" t="s">
        <v>19</v>
      </c>
      <c r="L45" s="465" t="s">
        <v>19</v>
      </c>
      <c r="M45" s="465" t="s">
        <v>19</v>
      </c>
      <c r="N45" s="465" t="s">
        <v>2614</v>
      </c>
      <c r="O45" s="465" t="s">
        <v>176</v>
      </c>
      <c r="P45" s="465">
        <v>25</v>
      </c>
      <c r="Q45" s="465">
        <v>100</v>
      </c>
      <c r="R45" s="465" t="s">
        <v>546</v>
      </c>
      <c r="S45" s="465" t="s">
        <v>643</v>
      </c>
      <c r="T45" s="466">
        <v>45659</v>
      </c>
      <c r="U45" s="466">
        <v>46013</v>
      </c>
      <c r="V45" s="465" t="s">
        <v>636</v>
      </c>
      <c r="W45" s="465">
        <v>33</v>
      </c>
      <c r="X45" s="465" t="s">
        <v>2437</v>
      </c>
      <c r="Y45" s="466"/>
      <c r="Z45" s="550">
        <v>33</v>
      </c>
      <c r="AA45" s="466"/>
      <c r="AB45" s="468">
        <v>0</v>
      </c>
    </row>
    <row r="46" spans="1:28 16384:16384" s="469" customFormat="1" ht="46.5" customHeight="1" x14ac:dyDescent="0.25">
      <c r="A46" s="559" t="s">
        <v>644</v>
      </c>
      <c r="B46" s="465" t="s">
        <v>636</v>
      </c>
      <c r="C46" s="465">
        <v>0</v>
      </c>
      <c r="D46" s="465" t="s">
        <v>517</v>
      </c>
      <c r="E46" s="465" t="s">
        <v>644</v>
      </c>
      <c r="F46" s="465" t="s">
        <v>19</v>
      </c>
      <c r="G46" s="465" t="s">
        <v>19</v>
      </c>
      <c r="H46" s="465" t="s">
        <v>19</v>
      </c>
      <c r="I46" s="465" t="s">
        <v>19</v>
      </c>
      <c r="J46" s="465">
        <v>0</v>
      </c>
      <c r="K46" s="465" t="s">
        <v>19</v>
      </c>
      <c r="L46" s="465" t="s">
        <v>19</v>
      </c>
      <c r="M46" s="465" t="s">
        <v>19</v>
      </c>
      <c r="N46" s="465" t="s">
        <v>2614</v>
      </c>
      <c r="O46" s="465" t="s">
        <v>177</v>
      </c>
      <c r="P46" s="465">
        <v>25</v>
      </c>
      <c r="Q46" s="465">
        <v>100</v>
      </c>
      <c r="R46" s="465" t="s">
        <v>546</v>
      </c>
      <c r="S46" s="465" t="s">
        <v>645</v>
      </c>
      <c r="T46" s="466">
        <v>45659</v>
      </c>
      <c r="U46" s="466">
        <v>46013</v>
      </c>
      <c r="V46" s="465" t="s">
        <v>636</v>
      </c>
      <c r="W46" s="465">
        <v>56</v>
      </c>
      <c r="X46" s="465" t="s">
        <v>2439</v>
      </c>
      <c r="Y46" s="466"/>
      <c r="Z46" s="550">
        <v>56</v>
      </c>
      <c r="AA46" s="466"/>
      <c r="AB46" s="468">
        <v>0</v>
      </c>
    </row>
    <row r="47" spans="1:28 16384:16384" s="469" customFormat="1" ht="46.5" customHeight="1" x14ac:dyDescent="0.25">
      <c r="A47" s="559" t="s">
        <v>646</v>
      </c>
      <c r="B47" s="465" t="s">
        <v>636</v>
      </c>
      <c r="C47" s="465">
        <v>0</v>
      </c>
      <c r="D47" s="465" t="s">
        <v>517</v>
      </c>
      <c r="E47" s="465" t="s">
        <v>646</v>
      </c>
      <c r="F47" s="465" t="s">
        <v>19</v>
      </c>
      <c r="G47" s="465">
        <v>0</v>
      </c>
      <c r="H47" s="465">
        <v>0</v>
      </c>
      <c r="I47" s="465">
        <v>0</v>
      </c>
      <c r="J47" s="465">
        <v>0</v>
      </c>
      <c r="K47" s="465" t="s">
        <v>19</v>
      </c>
      <c r="L47" s="465" t="s">
        <v>19</v>
      </c>
      <c r="M47" s="465" t="s">
        <v>639</v>
      </c>
      <c r="N47" s="465" t="s">
        <v>2614</v>
      </c>
      <c r="O47" s="465" t="s">
        <v>178</v>
      </c>
      <c r="P47" s="465">
        <v>10</v>
      </c>
      <c r="Q47" s="465">
        <v>1</v>
      </c>
      <c r="R47" s="465" t="s">
        <v>515</v>
      </c>
      <c r="S47" s="465" t="s">
        <v>647</v>
      </c>
      <c r="T47" s="466">
        <v>45717</v>
      </c>
      <c r="U47" s="466">
        <v>45839</v>
      </c>
      <c r="V47" s="465" t="s">
        <v>636</v>
      </c>
      <c r="W47" s="465"/>
      <c r="X47" s="465"/>
      <c r="Y47" s="466"/>
      <c r="Z47" s="550"/>
      <c r="AA47" s="466"/>
      <c r="AB47" s="468"/>
    </row>
    <row r="48" spans="1:28 16384:16384" s="469" customFormat="1" ht="46.5" customHeight="1" x14ac:dyDescent="0.25">
      <c r="A48" s="559" t="s">
        <v>648</v>
      </c>
      <c r="B48" s="465" t="s">
        <v>636</v>
      </c>
      <c r="C48" s="465">
        <v>0</v>
      </c>
      <c r="D48" s="465" t="s">
        <v>517</v>
      </c>
      <c r="E48" s="465" t="s">
        <v>648</v>
      </c>
      <c r="F48" s="465" t="s">
        <v>19</v>
      </c>
      <c r="G48" s="465" t="s">
        <v>19</v>
      </c>
      <c r="H48" s="465" t="s">
        <v>19</v>
      </c>
      <c r="I48" s="465" t="s">
        <v>19</v>
      </c>
      <c r="J48" s="465">
        <v>0</v>
      </c>
      <c r="K48" s="465" t="s">
        <v>19</v>
      </c>
      <c r="L48" s="465" t="s">
        <v>19</v>
      </c>
      <c r="M48" s="465" t="s">
        <v>19</v>
      </c>
      <c r="N48" s="465" t="s">
        <v>2614</v>
      </c>
      <c r="O48" s="465" t="s">
        <v>179</v>
      </c>
      <c r="P48" s="465">
        <v>20</v>
      </c>
      <c r="Q48" s="465">
        <v>1</v>
      </c>
      <c r="R48" s="465" t="s">
        <v>515</v>
      </c>
      <c r="S48" s="465" t="s">
        <v>649</v>
      </c>
      <c r="T48" s="466">
        <v>45779</v>
      </c>
      <c r="U48" s="466">
        <v>45835</v>
      </c>
      <c r="V48" s="465" t="s">
        <v>636</v>
      </c>
      <c r="W48" s="465">
        <v>100</v>
      </c>
      <c r="X48" s="465" t="s">
        <v>2441</v>
      </c>
      <c r="Y48" s="466"/>
      <c r="Z48" s="550">
        <v>100</v>
      </c>
      <c r="AA48" s="466"/>
      <c r="AB48" s="468">
        <v>0</v>
      </c>
    </row>
    <row r="49" spans="1:28 16384:16384" s="469" customFormat="1" ht="46.5" customHeight="1" x14ac:dyDescent="0.25">
      <c r="A49" s="559" t="s">
        <v>650</v>
      </c>
      <c r="B49" s="465" t="s">
        <v>636</v>
      </c>
      <c r="C49" s="465">
        <v>0</v>
      </c>
      <c r="D49" s="465" t="s">
        <v>517</v>
      </c>
      <c r="E49" s="465" t="s">
        <v>650</v>
      </c>
      <c r="F49" s="465" t="s">
        <v>19</v>
      </c>
      <c r="G49" s="465" t="s">
        <v>19</v>
      </c>
      <c r="H49" s="465" t="s">
        <v>19</v>
      </c>
      <c r="I49" s="465" t="s">
        <v>19</v>
      </c>
      <c r="J49" s="465">
        <v>0</v>
      </c>
      <c r="K49" s="465" t="s">
        <v>19</v>
      </c>
      <c r="L49" s="465" t="s">
        <v>19</v>
      </c>
      <c r="M49" s="465" t="s">
        <v>19</v>
      </c>
      <c r="N49" s="465" t="s">
        <v>2614</v>
      </c>
      <c r="O49" s="465" t="s">
        <v>180</v>
      </c>
      <c r="P49" s="465">
        <v>20</v>
      </c>
      <c r="Q49" s="465">
        <v>1</v>
      </c>
      <c r="R49" s="465" t="s">
        <v>515</v>
      </c>
      <c r="S49" s="465" t="s">
        <v>651</v>
      </c>
      <c r="T49" s="466">
        <v>45931</v>
      </c>
      <c r="U49" s="466">
        <v>46013</v>
      </c>
      <c r="V49" s="465" t="s">
        <v>636</v>
      </c>
      <c r="W49" s="465"/>
      <c r="X49" s="465"/>
      <c r="Y49" s="466"/>
      <c r="Z49" s="550"/>
      <c r="AA49" s="466"/>
      <c r="AB49" s="468"/>
    </row>
    <row r="50" spans="1:28 16384:16384" s="469" customFormat="1" ht="46.5" customHeight="1" x14ac:dyDescent="0.25">
      <c r="A50" s="561" t="s">
        <v>653</v>
      </c>
      <c r="B50" s="68" t="s">
        <v>652</v>
      </c>
      <c r="C50" s="68">
        <v>0</v>
      </c>
      <c r="D50" s="68" t="s">
        <v>509</v>
      </c>
      <c r="E50" s="68" t="s">
        <v>653</v>
      </c>
      <c r="F50" s="68" t="s">
        <v>511</v>
      </c>
      <c r="G50" s="68" t="s">
        <v>1594</v>
      </c>
      <c r="H50" s="68" t="s">
        <v>1595</v>
      </c>
      <c r="I50" s="68" t="s">
        <v>1596</v>
      </c>
      <c r="J50" s="68" t="s">
        <v>1615</v>
      </c>
      <c r="K50" s="68" t="s">
        <v>512</v>
      </c>
      <c r="L50" s="68" t="s">
        <v>22</v>
      </c>
      <c r="M50" s="68" t="s">
        <v>654</v>
      </c>
      <c r="N50" s="68" t="s">
        <v>1670</v>
      </c>
      <c r="O50" s="68" t="s">
        <v>424</v>
      </c>
      <c r="P50" s="68">
        <v>30</v>
      </c>
      <c r="Q50" s="68">
        <v>100</v>
      </c>
      <c r="R50" s="68" t="s">
        <v>546</v>
      </c>
      <c r="S50" s="154" t="s">
        <v>655</v>
      </c>
      <c r="T50" s="154">
        <v>45691</v>
      </c>
      <c r="U50" s="68">
        <v>46022</v>
      </c>
      <c r="V50" s="68" t="s">
        <v>652</v>
      </c>
      <c r="W50" s="68"/>
      <c r="X50" s="154"/>
      <c r="Y50" s="551"/>
      <c r="Z50" s="154"/>
      <c r="AA50" s="154"/>
      <c r="AB50" s="562"/>
      <c r="XFD50" s="68"/>
    </row>
    <row r="51" spans="1:28 16384:16384" s="469" customFormat="1" ht="46.5" customHeight="1" x14ac:dyDescent="0.25">
      <c r="A51" s="559" t="s">
        <v>656</v>
      </c>
      <c r="B51" s="465" t="s">
        <v>652</v>
      </c>
      <c r="C51" s="465">
        <v>0</v>
      </c>
      <c r="D51" s="465" t="s">
        <v>517</v>
      </c>
      <c r="E51" s="465" t="s">
        <v>656</v>
      </c>
      <c r="F51" s="465" t="s">
        <v>19</v>
      </c>
      <c r="G51" s="465">
        <v>0</v>
      </c>
      <c r="H51" s="465">
        <v>0</v>
      </c>
      <c r="I51" s="465">
        <v>0</v>
      </c>
      <c r="J51" s="465">
        <v>0</v>
      </c>
      <c r="K51" s="465" t="s">
        <v>19</v>
      </c>
      <c r="L51" s="465" t="s">
        <v>19</v>
      </c>
      <c r="M51" s="465" t="s">
        <v>654</v>
      </c>
      <c r="N51" s="465" t="s">
        <v>2614</v>
      </c>
      <c r="O51" s="465" t="s">
        <v>425</v>
      </c>
      <c r="P51" s="465">
        <v>80</v>
      </c>
      <c r="Q51" s="465">
        <v>100</v>
      </c>
      <c r="R51" s="465" t="s">
        <v>546</v>
      </c>
      <c r="S51" s="465" t="s">
        <v>657</v>
      </c>
      <c r="T51" s="466">
        <v>45691</v>
      </c>
      <c r="U51" s="466">
        <v>46022</v>
      </c>
      <c r="V51" s="465" t="s">
        <v>652</v>
      </c>
      <c r="W51" s="465">
        <v>100</v>
      </c>
      <c r="X51" s="465" t="s">
        <v>2561</v>
      </c>
      <c r="Y51" s="466"/>
      <c r="Z51" s="550">
        <v>100</v>
      </c>
      <c r="AA51" s="466"/>
      <c r="AB51" s="468">
        <v>0</v>
      </c>
    </row>
    <row r="52" spans="1:28 16384:16384" s="469" customFormat="1" ht="46.5" customHeight="1" x14ac:dyDescent="0.25">
      <c r="A52" s="559" t="s">
        <v>658</v>
      </c>
      <c r="B52" s="465" t="s">
        <v>652</v>
      </c>
      <c r="C52" s="465">
        <v>0</v>
      </c>
      <c r="D52" s="465" t="s">
        <v>517</v>
      </c>
      <c r="E52" s="465" t="s">
        <v>658</v>
      </c>
      <c r="F52" s="465" t="s">
        <v>19</v>
      </c>
      <c r="G52" s="465" t="s">
        <v>19</v>
      </c>
      <c r="H52" s="465" t="s">
        <v>19</v>
      </c>
      <c r="I52" s="465" t="s">
        <v>19</v>
      </c>
      <c r="J52" s="465">
        <v>0</v>
      </c>
      <c r="K52" s="465" t="s">
        <v>19</v>
      </c>
      <c r="L52" s="465" t="s">
        <v>19</v>
      </c>
      <c r="M52" s="465" t="s">
        <v>19</v>
      </c>
      <c r="N52" s="465" t="s">
        <v>2614</v>
      </c>
      <c r="O52" s="465" t="s">
        <v>426</v>
      </c>
      <c r="P52" s="465">
        <v>20</v>
      </c>
      <c r="Q52" s="465">
        <v>100</v>
      </c>
      <c r="R52" s="465" t="s">
        <v>546</v>
      </c>
      <c r="S52" s="465" t="s">
        <v>659</v>
      </c>
      <c r="T52" s="466">
        <v>45993</v>
      </c>
      <c r="U52" s="466">
        <v>46022</v>
      </c>
      <c r="V52" s="465" t="s">
        <v>652</v>
      </c>
      <c r="W52" s="465"/>
      <c r="X52" s="465"/>
      <c r="Y52" s="466"/>
      <c r="Z52" s="550"/>
      <c r="AA52" s="466"/>
      <c r="AB52" s="468"/>
    </row>
    <row r="53" spans="1:28 16384:16384" s="469" customFormat="1" ht="46.5" customHeight="1" x14ac:dyDescent="0.25">
      <c r="A53" s="561" t="s">
        <v>660</v>
      </c>
      <c r="B53" s="68" t="s">
        <v>652</v>
      </c>
      <c r="C53" s="68">
        <v>0</v>
      </c>
      <c r="D53" s="68" t="s">
        <v>509</v>
      </c>
      <c r="E53" s="68" t="s">
        <v>660</v>
      </c>
      <c r="F53" s="68" t="s">
        <v>511</v>
      </c>
      <c r="G53" s="68" t="s">
        <v>1594</v>
      </c>
      <c r="H53" s="68" t="s">
        <v>1595</v>
      </c>
      <c r="I53" s="68" t="s">
        <v>1596</v>
      </c>
      <c r="J53" s="68" t="s">
        <v>1615</v>
      </c>
      <c r="K53" s="68" t="s">
        <v>512</v>
      </c>
      <c r="L53" s="68" t="s">
        <v>22</v>
      </c>
      <c r="M53" s="68" t="s">
        <v>654</v>
      </c>
      <c r="N53" s="68" t="s">
        <v>2614</v>
      </c>
      <c r="O53" s="68" t="s">
        <v>427</v>
      </c>
      <c r="P53" s="68">
        <v>20</v>
      </c>
      <c r="Q53" s="68">
        <v>100</v>
      </c>
      <c r="R53" s="68" t="s">
        <v>546</v>
      </c>
      <c r="S53" s="154" t="s">
        <v>661</v>
      </c>
      <c r="T53" s="154">
        <v>45691</v>
      </c>
      <c r="U53" s="68">
        <v>46003</v>
      </c>
      <c r="V53" s="68" t="s">
        <v>652</v>
      </c>
      <c r="W53" s="68"/>
      <c r="X53" s="154"/>
      <c r="Y53" s="551"/>
      <c r="Z53" s="154"/>
      <c r="AA53" s="154"/>
      <c r="AB53" s="562"/>
      <c r="XFD53" s="68"/>
    </row>
    <row r="54" spans="1:28 16384:16384" s="469" customFormat="1" ht="46.5" customHeight="1" x14ac:dyDescent="0.25">
      <c r="A54" s="559" t="s">
        <v>662</v>
      </c>
      <c r="B54" s="465" t="s">
        <v>652</v>
      </c>
      <c r="C54" s="465">
        <v>0</v>
      </c>
      <c r="D54" s="465" t="s">
        <v>517</v>
      </c>
      <c r="E54" s="465" t="s">
        <v>662</v>
      </c>
      <c r="F54" s="465" t="s">
        <v>19</v>
      </c>
      <c r="G54" s="465">
        <v>0</v>
      </c>
      <c r="H54" s="465">
        <v>0</v>
      </c>
      <c r="I54" s="465">
        <v>0</v>
      </c>
      <c r="J54" s="465">
        <v>0</v>
      </c>
      <c r="K54" s="465" t="s">
        <v>19</v>
      </c>
      <c r="L54" s="465" t="s">
        <v>19</v>
      </c>
      <c r="M54" s="465" t="s">
        <v>654</v>
      </c>
      <c r="N54" s="465" t="s">
        <v>2614</v>
      </c>
      <c r="O54" s="465" t="s">
        <v>428</v>
      </c>
      <c r="P54" s="465">
        <v>20</v>
      </c>
      <c r="Q54" s="465">
        <v>1</v>
      </c>
      <c r="R54" s="465" t="s">
        <v>515</v>
      </c>
      <c r="S54" s="465" t="s">
        <v>663</v>
      </c>
      <c r="T54" s="466">
        <v>45691</v>
      </c>
      <c r="U54" s="466">
        <v>45744</v>
      </c>
      <c r="V54" s="465" t="s">
        <v>652</v>
      </c>
      <c r="W54" s="465">
        <v>100</v>
      </c>
      <c r="X54" s="465" t="s">
        <v>2372</v>
      </c>
      <c r="Y54" s="466">
        <v>45744</v>
      </c>
      <c r="Z54" s="550">
        <v>100</v>
      </c>
      <c r="AA54" s="466">
        <v>45744</v>
      </c>
      <c r="AB54" s="468">
        <v>90</v>
      </c>
    </row>
    <row r="55" spans="1:28 16384:16384" s="469" customFormat="1" ht="46.5" customHeight="1" x14ac:dyDescent="0.25">
      <c r="A55" s="559" t="s">
        <v>664</v>
      </c>
      <c r="B55" s="465" t="s">
        <v>652</v>
      </c>
      <c r="C55" s="465">
        <v>0</v>
      </c>
      <c r="D55" s="465" t="s">
        <v>517</v>
      </c>
      <c r="E55" s="465" t="s">
        <v>664</v>
      </c>
      <c r="F55" s="465" t="s">
        <v>19</v>
      </c>
      <c r="G55" s="465" t="s">
        <v>19</v>
      </c>
      <c r="H55" s="465" t="s">
        <v>19</v>
      </c>
      <c r="I55" s="465" t="s">
        <v>19</v>
      </c>
      <c r="J55" s="465">
        <v>0</v>
      </c>
      <c r="K55" s="465" t="s">
        <v>19</v>
      </c>
      <c r="L55" s="465" t="s">
        <v>19</v>
      </c>
      <c r="M55" s="465" t="s">
        <v>19</v>
      </c>
      <c r="N55" s="465" t="s">
        <v>2614</v>
      </c>
      <c r="O55" s="465" t="s">
        <v>429</v>
      </c>
      <c r="P55" s="465">
        <v>30</v>
      </c>
      <c r="Q55" s="465">
        <v>100</v>
      </c>
      <c r="R55" s="465" t="s">
        <v>546</v>
      </c>
      <c r="S55" s="465" t="s">
        <v>665</v>
      </c>
      <c r="T55" s="466">
        <v>45748</v>
      </c>
      <c r="U55" s="466">
        <v>45777</v>
      </c>
      <c r="V55" s="465" t="s">
        <v>652</v>
      </c>
      <c r="W55" s="465">
        <v>100</v>
      </c>
      <c r="X55" s="465" t="s">
        <v>2373</v>
      </c>
      <c r="Y55" s="466">
        <v>45777</v>
      </c>
      <c r="Z55" s="550">
        <v>100</v>
      </c>
      <c r="AA55" s="466">
        <v>45777</v>
      </c>
      <c r="AB55" s="468">
        <v>100</v>
      </c>
    </row>
    <row r="56" spans="1:28 16384:16384" s="469" customFormat="1" ht="46.5" customHeight="1" x14ac:dyDescent="0.25">
      <c r="A56" s="559" t="s">
        <v>666</v>
      </c>
      <c r="B56" s="465" t="s">
        <v>652</v>
      </c>
      <c r="C56" s="465">
        <v>0</v>
      </c>
      <c r="D56" s="465" t="s">
        <v>517</v>
      </c>
      <c r="E56" s="465" t="s">
        <v>666</v>
      </c>
      <c r="F56" s="465" t="s">
        <v>19</v>
      </c>
      <c r="G56" s="465" t="s">
        <v>19</v>
      </c>
      <c r="H56" s="465" t="s">
        <v>19</v>
      </c>
      <c r="I56" s="465" t="s">
        <v>19</v>
      </c>
      <c r="J56" s="465">
        <v>0</v>
      </c>
      <c r="K56" s="465" t="s">
        <v>19</v>
      </c>
      <c r="L56" s="465" t="s">
        <v>19</v>
      </c>
      <c r="M56" s="465" t="s">
        <v>19</v>
      </c>
      <c r="N56" s="465" t="s">
        <v>2614</v>
      </c>
      <c r="O56" s="465" t="s">
        <v>430</v>
      </c>
      <c r="P56" s="465">
        <v>40</v>
      </c>
      <c r="Q56" s="465">
        <v>3</v>
      </c>
      <c r="R56" s="465" t="s">
        <v>515</v>
      </c>
      <c r="S56" s="465" t="s">
        <v>667</v>
      </c>
      <c r="T56" s="466">
        <v>45748</v>
      </c>
      <c r="U56" s="466">
        <v>45982</v>
      </c>
      <c r="V56" s="465" t="s">
        <v>652</v>
      </c>
      <c r="W56" s="465"/>
      <c r="X56" s="465"/>
      <c r="Y56" s="466"/>
      <c r="Z56" s="550"/>
      <c r="AA56" s="466"/>
      <c r="AB56" s="468"/>
    </row>
    <row r="57" spans="1:28 16384:16384" s="469" customFormat="1" ht="46.5" customHeight="1" x14ac:dyDescent="0.25">
      <c r="A57" s="559" t="s">
        <v>668</v>
      </c>
      <c r="B57" s="465" t="s">
        <v>652</v>
      </c>
      <c r="C57" s="465">
        <v>0</v>
      </c>
      <c r="D57" s="465" t="s">
        <v>517</v>
      </c>
      <c r="E57" s="465" t="s">
        <v>668</v>
      </c>
      <c r="F57" s="465" t="s">
        <v>19</v>
      </c>
      <c r="G57" s="465" t="s">
        <v>19</v>
      </c>
      <c r="H57" s="465" t="s">
        <v>19</v>
      </c>
      <c r="I57" s="465" t="s">
        <v>19</v>
      </c>
      <c r="J57" s="465">
        <v>0</v>
      </c>
      <c r="K57" s="465" t="s">
        <v>19</v>
      </c>
      <c r="L57" s="465" t="s">
        <v>19</v>
      </c>
      <c r="M57" s="465" t="s">
        <v>19</v>
      </c>
      <c r="N57" s="465" t="s">
        <v>2614</v>
      </c>
      <c r="O57" s="465" t="s">
        <v>431</v>
      </c>
      <c r="P57" s="465">
        <v>10</v>
      </c>
      <c r="Q57" s="465">
        <v>1</v>
      </c>
      <c r="R57" s="465" t="s">
        <v>515</v>
      </c>
      <c r="S57" s="465" t="s">
        <v>669</v>
      </c>
      <c r="T57" s="466">
        <v>45985</v>
      </c>
      <c r="U57" s="466">
        <v>46003</v>
      </c>
      <c r="V57" s="465" t="s">
        <v>652</v>
      </c>
      <c r="W57" s="465"/>
      <c r="X57" s="465"/>
      <c r="Y57" s="466"/>
      <c r="Z57" s="550"/>
      <c r="AA57" s="466"/>
      <c r="AB57" s="468"/>
    </row>
    <row r="58" spans="1:28 16384:16384" s="469" customFormat="1" ht="46.5" customHeight="1" x14ac:dyDescent="0.25">
      <c r="A58" s="561" t="s">
        <v>670</v>
      </c>
      <c r="B58" s="68" t="s">
        <v>652</v>
      </c>
      <c r="C58" s="68">
        <v>0</v>
      </c>
      <c r="D58" s="68" t="s">
        <v>509</v>
      </c>
      <c r="E58" s="68" t="s">
        <v>670</v>
      </c>
      <c r="F58" s="68" t="s">
        <v>511</v>
      </c>
      <c r="G58" s="68" t="s">
        <v>1600</v>
      </c>
      <c r="H58" s="68" t="s">
        <v>1601</v>
      </c>
      <c r="I58" s="68" t="s">
        <v>1602</v>
      </c>
      <c r="J58" s="68" t="s">
        <v>1617</v>
      </c>
      <c r="K58" s="68" t="s">
        <v>512</v>
      </c>
      <c r="L58" s="68" t="s">
        <v>22</v>
      </c>
      <c r="M58" s="68" t="s">
        <v>654</v>
      </c>
      <c r="N58" s="68" t="s">
        <v>2614</v>
      </c>
      <c r="O58" s="68" t="s">
        <v>432</v>
      </c>
      <c r="P58" s="68">
        <v>30</v>
      </c>
      <c r="Q58" s="68">
        <v>100</v>
      </c>
      <c r="R58" s="68" t="s">
        <v>546</v>
      </c>
      <c r="S58" s="154" t="s">
        <v>661</v>
      </c>
      <c r="T58" s="154">
        <v>45672</v>
      </c>
      <c r="U58" s="68">
        <v>46022</v>
      </c>
      <c r="V58" s="68" t="s">
        <v>652</v>
      </c>
      <c r="W58" s="68"/>
      <c r="X58" s="154"/>
      <c r="Y58" s="551"/>
      <c r="Z58" s="154"/>
      <c r="AA58" s="154"/>
      <c r="AB58" s="562"/>
      <c r="XFD58" s="68"/>
    </row>
    <row r="59" spans="1:28 16384:16384" s="469" customFormat="1" ht="46.5" customHeight="1" x14ac:dyDescent="0.25">
      <c r="A59" s="559" t="s">
        <v>671</v>
      </c>
      <c r="B59" s="465" t="s">
        <v>652</v>
      </c>
      <c r="C59" s="465">
        <v>0</v>
      </c>
      <c r="D59" s="465" t="s">
        <v>517</v>
      </c>
      <c r="E59" s="465" t="s">
        <v>671</v>
      </c>
      <c r="F59" s="465" t="s">
        <v>19</v>
      </c>
      <c r="G59" s="465" t="s">
        <v>19</v>
      </c>
      <c r="H59" s="465" t="s">
        <v>19</v>
      </c>
      <c r="I59" s="465" t="s">
        <v>19</v>
      </c>
      <c r="J59" s="465">
        <v>0</v>
      </c>
      <c r="K59" s="465" t="s">
        <v>19</v>
      </c>
      <c r="L59" s="465" t="s">
        <v>19</v>
      </c>
      <c r="M59" s="465" t="s">
        <v>19</v>
      </c>
      <c r="N59" s="465" t="s">
        <v>2614</v>
      </c>
      <c r="O59" s="465" t="s">
        <v>433</v>
      </c>
      <c r="P59" s="465">
        <v>30</v>
      </c>
      <c r="Q59" s="465">
        <v>1</v>
      </c>
      <c r="R59" s="465" t="s">
        <v>515</v>
      </c>
      <c r="S59" s="465" t="s">
        <v>672</v>
      </c>
      <c r="T59" s="466">
        <v>45672</v>
      </c>
      <c r="U59" s="466">
        <v>45716</v>
      </c>
      <c r="V59" s="465" t="s">
        <v>652</v>
      </c>
      <c r="W59" s="465">
        <v>100</v>
      </c>
      <c r="X59" s="465" t="s">
        <v>2081</v>
      </c>
      <c r="Y59" s="466">
        <v>45716</v>
      </c>
      <c r="Z59" s="550">
        <v>100</v>
      </c>
      <c r="AA59" s="466">
        <v>45716</v>
      </c>
      <c r="AB59" s="468">
        <v>100</v>
      </c>
    </row>
    <row r="60" spans="1:28 16384:16384" s="469" customFormat="1" ht="46.5" customHeight="1" x14ac:dyDescent="0.25">
      <c r="A60" s="559" t="s">
        <v>673</v>
      </c>
      <c r="B60" s="465" t="s">
        <v>652</v>
      </c>
      <c r="C60" s="465">
        <v>0</v>
      </c>
      <c r="D60" s="465" t="s">
        <v>517</v>
      </c>
      <c r="E60" s="465" t="s">
        <v>673</v>
      </c>
      <c r="F60" s="465" t="s">
        <v>19</v>
      </c>
      <c r="G60" s="465">
        <v>0</v>
      </c>
      <c r="H60" s="465">
        <v>0</v>
      </c>
      <c r="I60" s="465">
        <v>0</v>
      </c>
      <c r="J60" s="465">
        <v>0</v>
      </c>
      <c r="K60" s="465" t="s">
        <v>19</v>
      </c>
      <c r="L60" s="465" t="s">
        <v>19</v>
      </c>
      <c r="M60" s="465" t="s">
        <v>654</v>
      </c>
      <c r="N60" s="465" t="s">
        <v>2614</v>
      </c>
      <c r="O60" s="465" t="s">
        <v>434</v>
      </c>
      <c r="P60" s="465">
        <v>40</v>
      </c>
      <c r="Q60" s="465">
        <v>3</v>
      </c>
      <c r="R60" s="465" t="s">
        <v>515</v>
      </c>
      <c r="S60" s="465" t="s">
        <v>674</v>
      </c>
      <c r="T60" s="466">
        <v>45720</v>
      </c>
      <c r="U60" s="466">
        <v>45989</v>
      </c>
      <c r="V60" s="465" t="s">
        <v>652</v>
      </c>
      <c r="W60" s="465"/>
      <c r="X60" s="465"/>
      <c r="Y60" s="466"/>
      <c r="Z60" s="550"/>
      <c r="AA60" s="466"/>
      <c r="AB60" s="468"/>
    </row>
    <row r="61" spans="1:28 16384:16384" s="469" customFormat="1" ht="46.5" customHeight="1" x14ac:dyDescent="0.25">
      <c r="A61" s="559" t="s">
        <v>675</v>
      </c>
      <c r="B61" s="465" t="s">
        <v>652</v>
      </c>
      <c r="C61" s="465">
        <v>0</v>
      </c>
      <c r="D61" s="465" t="s">
        <v>517</v>
      </c>
      <c r="E61" s="465" t="s">
        <v>675</v>
      </c>
      <c r="F61" s="465" t="s">
        <v>19</v>
      </c>
      <c r="G61" s="465" t="s">
        <v>19</v>
      </c>
      <c r="H61" s="465" t="s">
        <v>19</v>
      </c>
      <c r="I61" s="465" t="s">
        <v>19</v>
      </c>
      <c r="J61" s="465">
        <v>0</v>
      </c>
      <c r="K61" s="465" t="s">
        <v>19</v>
      </c>
      <c r="L61" s="465" t="s">
        <v>19</v>
      </c>
      <c r="M61" s="465" t="s">
        <v>19</v>
      </c>
      <c r="N61" s="465" t="s">
        <v>2614</v>
      </c>
      <c r="O61" s="465" t="s">
        <v>435</v>
      </c>
      <c r="P61" s="465">
        <v>20</v>
      </c>
      <c r="Q61" s="465">
        <v>4</v>
      </c>
      <c r="R61" s="465" t="s">
        <v>515</v>
      </c>
      <c r="S61" s="465" t="s">
        <v>676</v>
      </c>
      <c r="T61" s="466">
        <v>45730</v>
      </c>
      <c r="U61" s="466">
        <v>46022</v>
      </c>
      <c r="V61" s="465" t="s">
        <v>652</v>
      </c>
      <c r="W61" s="465"/>
      <c r="X61" s="465"/>
      <c r="Y61" s="466"/>
      <c r="Z61" s="550"/>
      <c r="AA61" s="466"/>
      <c r="AB61" s="468"/>
    </row>
    <row r="62" spans="1:28 16384:16384" s="469" customFormat="1" ht="46.5" customHeight="1" x14ac:dyDescent="0.25">
      <c r="A62" s="559" t="s">
        <v>677</v>
      </c>
      <c r="B62" s="465" t="s">
        <v>652</v>
      </c>
      <c r="C62" s="465">
        <v>0</v>
      </c>
      <c r="D62" s="465" t="s">
        <v>517</v>
      </c>
      <c r="E62" s="465" t="s">
        <v>677</v>
      </c>
      <c r="F62" s="465" t="s">
        <v>19</v>
      </c>
      <c r="G62" s="465" t="s">
        <v>19</v>
      </c>
      <c r="H62" s="465" t="s">
        <v>19</v>
      </c>
      <c r="I62" s="465" t="s">
        <v>19</v>
      </c>
      <c r="J62" s="465">
        <v>0</v>
      </c>
      <c r="K62" s="465" t="s">
        <v>19</v>
      </c>
      <c r="L62" s="465" t="s">
        <v>19</v>
      </c>
      <c r="M62" s="465" t="s">
        <v>19</v>
      </c>
      <c r="N62" s="465" t="s">
        <v>2614</v>
      </c>
      <c r="O62" s="465" t="s">
        <v>436</v>
      </c>
      <c r="P62" s="465">
        <v>10</v>
      </c>
      <c r="Q62" s="465">
        <v>2</v>
      </c>
      <c r="R62" s="465" t="s">
        <v>515</v>
      </c>
      <c r="S62" s="465" t="s">
        <v>678</v>
      </c>
      <c r="T62" s="466">
        <v>45839</v>
      </c>
      <c r="U62" s="466">
        <v>46022</v>
      </c>
      <c r="V62" s="465" t="s">
        <v>652</v>
      </c>
      <c r="W62" s="465"/>
      <c r="X62" s="465"/>
      <c r="Y62" s="466"/>
      <c r="Z62" s="550"/>
      <c r="AA62" s="466"/>
      <c r="AB62" s="468"/>
    </row>
    <row r="63" spans="1:28 16384:16384" s="469" customFormat="1" ht="46.5" customHeight="1" x14ac:dyDescent="0.25">
      <c r="A63" s="561" t="s">
        <v>679</v>
      </c>
      <c r="B63" s="68" t="s">
        <v>652</v>
      </c>
      <c r="C63" s="68">
        <v>0</v>
      </c>
      <c r="D63" s="68" t="s">
        <v>509</v>
      </c>
      <c r="E63" s="68" t="s">
        <v>679</v>
      </c>
      <c r="F63" s="68" t="s">
        <v>530</v>
      </c>
      <c r="G63" s="68" t="s">
        <v>12</v>
      </c>
      <c r="H63" s="68" t="s">
        <v>1516</v>
      </c>
      <c r="I63" s="68" t="s">
        <v>1517</v>
      </c>
      <c r="J63" s="68" t="s">
        <v>1615</v>
      </c>
      <c r="K63" s="68" t="s">
        <v>512</v>
      </c>
      <c r="L63" s="68" t="s">
        <v>22</v>
      </c>
      <c r="M63" s="68" t="s">
        <v>680</v>
      </c>
      <c r="N63" s="68" t="s">
        <v>2614</v>
      </c>
      <c r="O63" s="68" t="s">
        <v>219</v>
      </c>
      <c r="P63" s="68">
        <v>20</v>
      </c>
      <c r="Q63" s="68">
        <v>100</v>
      </c>
      <c r="R63" s="68" t="s">
        <v>546</v>
      </c>
      <c r="S63" s="154" t="s">
        <v>681</v>
      </c>
      <c r="T63" s="154">
        <v>45695</v>
      </c>
      <c r="U63" s="68">
        <v>46010</v>
      </c>
      <c r="V63" s="68" t="s">
        <v>652</v>
      </c>
      <c r="W63" s="68"/>
      <c r="X63" s="154"/>
      <c r="Y63" s="551"/>
      <c r="Z63" s="154"/>
      <c r="AA63" s="154"/>
      <c r="AB63" s="562"/>
      <c r="XFD63" s="68"/>
    </row>
    <row r="64" spans="1:28 16384:16384" s="469" customFormat="1" ht="46.5" customHeight="1" x14ac:dyDescent="0.25">
      <c r="A64" s="559" t="s">
        <v>682</v>
      </c>
      <c r="B64" s="465" t="s">
        <v>652</v>
      </c>
      <c r="C64" s="465">
        <v>0</v>
      </c>
      <c r="D64" s="465" t="s">
        <v>517</v>
      </c>
      <c r="E64" s="465" t="s">
        <v>682</v>
      </c>
      <c r="F64" s="465" t="s">
        <v>19</v>
      </c>
      <c r="G64" s="465" t="s">
        <v>19</v>
      </c>
      <c r="H64" s="465" t="s">
        <v>19</v>
      </c>
      <c r="I64" s="465" t="s">
        <v>19</v>
      </c>
      <c r="J64" s="465">
        <v>0</v>
      </c>
      <c r="K64" s="465" t="s">
        <v>19</v>
      </c>
      <c r="L64" s="465" t="s">
        <v>19</v>
      </c>
      <c r="M64" s="465" t="s">
        <v>19</v>
      </c>
      <c r="N64" s="465" t="s">
        <v>2614</v>
      </c>
      <c r="O64" s="465" t="s">
        <v>220</v>
      </c>
      <c r="P64" s="465">
        <v>10</v>
      </c>
      <c r="Q64" s="465">
        <v>1</v>
      </c>
      <c r="R64" s="465" t="s">
        <v>515</v>
      </c>
      <c r="S64" s="465" t="s">
        <v>683</v>
      </c>
      <c r="T64" s="466">
        <v>45695</v>
      </c>
      <c r="U64" s="466">
        <v>45758</v>
      </c>
      <c r="V64" s="465" t="s">
        <v>652</v>
      </c>
      <c r="W64" s="465">
        <v>100</v>
      </c>
      <c r="X64" s="465" t="s">
        <v>2375</v>
      </c>
      <c r="Y64" s="466">
        <v>45758</v>
      </c>
      <c r="Z64" s="550">
        <v>100</v>
      </c>
      <c r="AA64" s="466">
        <v>45758</v>
      </c>
      <c r="AB64" s="468">
        <v>100</v>
      </c>
    </row>
    <row r="65" spans="1:28 16384:16384" s="469" customFormat="1" ht="46.5" customHeight="1" x14ac:dyDescent="0.25">
      <c r="A65" s="559" t="s">
        <v>684</v>
      </c>
      <c r="B65" s="465" t="s">
        <v>652</v>
      </c>
      <c r="C65" s="465">
        <v>0</v>
      </c>
      <c r="D65" s="465" t="s">
        <v>517</v>
      </c>
      <c r="E65" s="465" t="s">
        <v>684</v>
      </c>
      <c r="F65" s="465" t="s">
        <v>19</v>
      </c>
      <c r="G65" s="465" t="s">
        <v>19</v>
      </c>
      <c r="H65" s="465" t="s">
        <v>19</v>
      </c>
      <c r="I65" s="465" t="s">
        <v>19</v>
      </c>
      <c r="J65" s="465">
        <v>0</v>
      </c>
      <c r="K65" s="465" t="s">
        <v>19</v>
      </c>
      <c r="L65" s="465" t="s">
        <v>19</v>
      </c>
      <c r="M65" s="465" t="s">
        <v>19</v>
      </c>
      <c r="N65" s="465" t="s">
        <v>2614</v>
      </c>
      <c r="O65" s="465" t="s">
        <v>221</v>
      </c>
      <c r="P65" s="465">
        <v>10</v>
      </c>
      <c r="Q65" s="465">
        <v>1</v>
      </c>
      <c r="R65" s="465" t="s">
        <v>515</v>
      </c>
      <c r="S65" s="465" t="s">
        <v>685</v>
      </c>
      <c r="T65" s="466">
        <v>45695</v>
      </c>
      <c r="U65" s="466">
        <v>45747</v>
      </c>
      <c r="V65" s="465" t="s">
        <v>652</v>
      </c>
      <c r="W65" s="465">
        <v>100</v>
      </c>
      <c r="X65" s="465" t="s">
        <v>2564</v>
      </c>
      <c r="Y65" s="466"/>
      <c r="Z65" s="550">
        <v>100</v>
      </c>
      <c r="AA65" s="466"/>
      <c r="AB65" s="468">
        <v>90</v>
      </c>
    </row>
    <row r="66" spans="1:28 16384:16384" s="469" customFormat="1" ht="46.5" customHeight="1" x14ac:dyDescent="0.25">
      <c r="A66" s="559" t="s">
        <v>686</v>
      </c>
      <c r="B66" s="465" t="s">
        <v>652</v>
      </c>
      <c r="C66" s="465">
        <v>0</v>
      </c>
      <c r="D66" s="465" t="s">
        <v>517</v>
      </c>
      <c r="E66" s="465" t="s">
        <v>686</v>
      </c>
      <c r="F66" s="465" t="s">
        <v>19</v>
      </c>
      <c r="G66" s="465" t="s">
        <v>19</v>
      </c>
      <c r="H66" s="465" t="s">
        <v>19</v>
      </c>
      <c r="I66" s="465" t="s">
        <v>19</v>
      </c>
      <c r="J66" s="465">
        <v>0</v>
      </c>
      <c r="K66" s="465" t="s">
        <v>19</v>
      </c>
      <c r="L66" s="465" t="s">
        <v>19</v>
      </c>
      <c r="M66" s="465" t="s">
        <v>19</v>
      </c>
      <c r="N66" s="465" t="s">
        <v>2614</v>
      </c>
      <c r="O66" s="465" t="s">
        <v>222</v>
      </c>
      <c r="P66" s="465">
        <v>30</v>
      </c>
      <c r="Q66" s="465">
        <v>100</v>
      </c>
      <c r="R66" s="465" t="s">
        <v>546</v>
      </c>
      <c r="S66" s="465" t="s">
        <v>687</v>
      </c>
      <c r="T66" s="466">
        <v>45748</v>
      </c>
      <c r="U66" s="466">
        <v>45961</v>
      </c>
      <c r="V66" s="465" t="s">
        <v>652</v>
      </c>
      <c r="W66" s="465"/>
      <c r="X66" s="465"/>
      <c r="Y66" s="466"/>
      <c r="Z66" s="550"/>
      <c r="AA66" s="466"/>
      <c r="AB66" s="468"/>
    </row>
    <row r="67" spans="1:28 16384:16384" s="469" customFormat="1" ht="46.5" customHeight="1" x14ac:dyDescent="0.25">
      <c r="A67" s="559" t="s">
        <v>688</v>
      </c>
      <c r="B67" s="465" t="s">
        <v>652</v>
      </c>
      <c r="C67" s="465">
        <v>0</v>
      </c>
      <c r="D67" s="465" t="s">
        <v>517</v>
      </c>
      <c r="E67" s="465" t="s">
        <v>688</v>
      </c>
      <c r="F67" s="465" t="s">
        <v>19</v>
      </c>
      <c r="G67" s="465" t="s">
        <v>19</v>
      </c>
      <c r="H67" s="465" t="s">
        <v>19</v>
      </c>
      <c r="I67" s="465" t="s">
        <v>19</v>
      </c>
      <c r="J67" s="465">
        <v>0</v>
      </c>
      <c r="K67" s="465" t="s">
        <v>19</v>
      </c>
      <c r="L67" s="465" t="s">
        <v>19</v>
      </c>
      <c r="M67" s="465" t="s">
        <v>19</v>
      </c>
      <c r="N67" s="465" t="s">
        <v>2614</v>
      </c>
      <c r="O67" s="465" t="s">
        <v>223</v>
      </c>
      <c r="P67" s="465">
        <v>30</v>
      </c>
      <c r="Q67" s="465">
        <v>100</v>
      </c>
      <c r="R67" s="465" t="s">
        <v>546</v>
      </c>
      <c r="S67" s="465" t="s">
        <v>689</v>
      </c>
      <c r="T67" s="466">
        <v>45769</v>
      </c>
      <c r="U67" s="466">
        <v>45982</v>
      </c>
      <c r="V67" s="465" t="s">
        <v>652</v>
      </c>
      <c r="W67" s="465"/>
      <c r="X67" s="465"/>
      <c r="Y67" s="466"/>
      <c r="Z67" s="550"/>
      <c r="AA67" s="466"/>
      <c r="AB67" s="468"/>
    </row>
    <row r="68" spans="1:28 16384:16384" s="469" customFormat="1" ht="46.5" customHeight="1" x14ac:dyDescent="0.25">
      <c r="A68" s="559" t="s">
        <v>690</v>
      </c>
      <c r="B68" s="465" t="s">
        <v>652</v>
      </c>
      <c r="C68" s="465">
        <v>0</v>
      </c>
      <c r="D68" s="465" t="s">
        <v>517</v>
      </c>
      <c r="E68" s="465" t="s">
        <v>690</v>
      </c>
      <c r="F68" s="465" t="s">
        <v>19</v>
      </c>
      <c r="G68" s="465">
        <v>0</v>
      </c>
      <c r="H68" s="465">
        <v>0</v>
      </c>
      <c r="I68" s="465">
        <v>0</v>
      </c>
      <c r="J68" s="465">
        <v>0</v>
      </c>
      <c r="K68" s="465" t="s">
        <v>19</v>
      </c>
      <c r="L68" s="465" t="s">
        <v>19</v>
      </c>
      <c r="M68" s="465" t="s">
        <v>680</v>
      </c>
      <c r="N68" s="465" t="s">
        <v>2614</v>
      </c>
      <c r="O68" s="465" t="s">
        <v>224</v>
      </c>
      <c r="P68" s="465">
        <v>10</v>
      </c>
      <c r="Q68" s="465">
        <v>3</v>
      </c>
      <c r="R68" s="465" t="s">
        <v>515</v>
      </c>
      <c r="S68" s="465" t="s">
        <v>691</v>
      </c>
      <c r="T68" s="466">
        <v>45965</v>
      </c>
      <c r="U68" s="466">
        <v>45979</v>
      </c>
      <c r="V68" s="465" t="s">
        <v>652</v>
      </c>
      <c r="W68" s="465"/>
      <c r="X68" s="465"/>
      <c r="Y68" s="466"/>
      <c r="Z68" s="550"/>
      <c r="AA68" s="466"/>
      <c r="AB68" s="468"/>
    </row>
    <row r="69" spans="1:28 16384:16384" s="469" customFormat="1" ht="46.5" customHeight="1" x14ac:dyDescent="0.25">
      <c r="A69" s="559" t="s">
        <v>692</v>
      </c>
      <c r="B69" s="465" t="s">
        <v>652</v>
      </c>
      <c r="C69" s="465">
        <v>0</v>
      </c>
      <c r="D69" s="465" t="s">
        <v>517</v>
      </c>
      <c r="E69" s="465" t="s">
        <v>692</v>
      </c>
      <c r="F69" s="465" t="s">
        <v>19</v>
      </c>
      <c r="G69" s="465" t="s">
        <v>19</v>
      </c>
      <c r="H69" s="465" t="s">
        <v>19</v>
      </c>
      <c r="I69" s="465" t="s">
        <v>19</v>
      </c>
      <c r="J69" s="465">
        <v>0</v>
      </c>
      <c r="K69" s="465" t="s">
        <v>19</v>
      </c>
      <c r="L69" s="465" t="s">
        <v>19</v>
      </c>
      <c r="M69" s="465" t="s">
        <v>19</v>
      </c>
      <c r="N69" s="465" t="s">
        <v>2614</v>
      </c>
      <c r="O69" s="465" t="s">
        <v>225</v>
      </c>
      <c r="P69" s="465">
        <v>10</v>
      </c>
      <c r="Q69" s="465">
        <v>3</v>
      </c>
      <c r="R69" s="465" t="s">
        <v>515</v>
      </c>
      <c r="S69" s="465" t="s">
        <v>693</v>
      </c>
      <c r="T69" s="466">
        <v>45992</v>
      </c>
      <c r="U69" s="466">
        <v>46010</v>
      </c>
      <c r="V69" s="465" t="s">
        <v>652</v>
      </c>
      <c r="W69" s="465"/>
      <c r="X69" s="465"/>
      <c r="Y69" s="466"/>
      <c r="Z69" s="550"/>
      <c r="AA69" s="466"/>
      <c r="AB69" s="468"/>
    </row>
    <row r="70" spans="1:28 16384:16384" s="469" customFormat="1" ht="46.5" customHeight="1" x14ac:dyDescent="0.25">
      <c r="A70" s="561" t="s">
        <v>695</v>
      </c>
      <c r="B70" s="68" t="s">
        <v>694</v>
      </c>
      <c r="C70" s="68">
        <v>0</v>
      </c>
      <c r="D70" s="68" t="s">
        <v>509</v>
      </c>
      <c r="E70" s="68" t="s">
        <v>695</v>
      </c>
      <c r="F70" s="68" t="s">
        <v>511</v>
      </c>
      <c r="G70" s="68" t="s">
        <v>1600</v>
      </c>
      <c r="H70" s="68" t="s">
        <v>1601</v>
      </c>
      <c r="I70" s="68" t="s">
        <v>1602</v>
      </c>
      <c r="J70" s="68" t="s">
        <v>1862</v>
      </c>
      <c r="K70" s="68" t="s">
        <v>512</v>
      </c>
      <c r="L70" s="68" t="s">
        <v>20</v>
      </c>
      <c r="M70" s="68" t="s">
        <v>680</v>
      </c>
      <c r="N70" s="68" t="s">
        <v>1671</v>
      </c>
      <c r="O70" s="68" t="s">
        <v>284</v>
      </c>
      <c r="P70" s="68">
        <v>40</v>
      </c>
      <c r="Q70" s="68">
        <v>80</v>
      </c>
      <c r="R70" s="68" t="s">
        <v>515</v>
      </c>
      <c r="S70" s="154" t="s">
        <v>697</v>
      </c>
      <c r="T70" s="154">
        <v>45706</v>
      </c>
      <c r="U70" s="68">
        <v>45989</v>
      </c>
      <c r="V70" s="68" t="s">
        <v>694</v>
      </c>
      <c r="W70" s="68"/>
      <c r="X70" s="154"/>
      <c r="Y70" s="551"/>
      <c r="Z70" s="154"/>
      <c r="AA70" s="154"/>
      <c r="AB70" s="562"/>
      <c r="XFD70" s="68"/>
    </row>
    <row r="71" spans="1:28 16384:16384" s="469" customFormat="1" ht="46.5" customHeight="1" x14ac:dyDescent="0.25">
      <c r="A71" s="559" t="s">
        <v>698</v>
      </c>
      <c r="B71" s="465" t="s">
        <v>694</v>
      </c>
      <c r="C71" s="465">
        <v>0</v>
      </c>
      <c r="D71" s="465" t="s">
        <v>517</v>
      </c>
      <c r="E71" s="465" t="s">
        <v>698</v>
      </c>
      <c r="F71" s="465" t="s">
        <v>19</v>
      </c>
      <c r="G71" s="465" t="s">
        <v>19</v>
      </c>
      <c r="H71" s="465" t="s">
        <v>19</v>
      </c>
      <c r="I71" s="465" t="s">
        <v>19</v>
      </c>
      <c r="J71" s="465">
        <v>0</v>
      </c>
      <c r="K71" s="465" t="s">
        <v>19</v>
      </c>
      <c r="L71" s="465" t="s">
        <v>19</v>
      </c>
      <c r="M71" s="465" t="s">
        <v>19</v>
      </c>
      <c r="N71" s="465" t="s">
        <v>2614</v>
      </c>
      <c r="O71" s="465" t="s">
        <v>27</v>
      </c>
      <c r="P71" s="465">
        <v>15</v>
      </c>
      <c r="Q71" s="465">
        <v>1</v>
      </c>
      <c r="R71" s="465" t="s">
        <v>515</v>
      </c>
      <c r="S71" s="465" t="s">
        <v>699</v>
      </c>
      <c r="T71" s="466">
        <v>45706</v>
      </c>
      <c r="U71" s="466">
        <v>45747</v>
      </c>
      <c r="V71" s="465" t="s">
        <v>694</v>
      </c>
      <c r="W71" s="465">
        <v>100</v>
      </c>
      <c r="X71" s="465" t="s">
        <v>1919</v>
      </c>
      <c r="Y71" s="466">
        <v>45743</v>
      </c>
      <c r="Z71" s="550">
        <v>100</v>
      </c>
      <c r="AA71" s="466">
        <v>45743</v>
      </c>
      <c r="AB71" s="468">
        <v>100</v>
      </c>
    </row>
    <row r="72" spans="1:28 16384:16384" s="469" customFormat="1" ht="46.5" customHeight="1" x14ac:dyDescent="0.25">
      <c r="A72" s="559" t="s">
        <v>700</v>
      </c>
      <c r="B72" s="465" t="s">
        <v>694</v>
      </c>
      <c r="C72" s="465">
        <v>0</v>
      </c>
      <c r="D72" s="465" t="s">
        <v>517</v>
      </c>
      <c r="E72" s="465" t="s">
        <v>700</v>
      </c>
      <c r="F72" s="465" t="s">
        <v>19</v>
      </c>
      <c r="G72" s="465" t="s">
        <v>19</v>
      </c>
      <c r="H72" s="465" t="s">
        <v>19</v>
      </c>
      <c r="I72" s="465" t="s">
        <v>19</v>
      </c>
      <c r="J72" s="465">
        <v>0</v>
      </c>
      <c r="K72" s="465" t="s">
        <v>19</v>
      </c>
      <c r="L72" s="465" t="s">
        <v>19</v>
      </c>
      <c r="M72" s="465" t="s">
        <v>19</v>
      </c>
      <c r="N72" s="465" t="s">
        <v>2614</v>
      </c>
      <c r="O72" s="465" t="s">
        <v>285</v>
      </c>
      <c r="P72" s="465">
        <v>25</v>
      </c>
      <c r="Q72" s="465">
        <v>1</v>
      </c>
      <c r="R72" s="465" t="s">
        <v>515</v>
      </c>
      <c r="S72" s="465" t="s">
        <v>701</v>
      </c>
      <c r="T72" s="466">
        <v>45748</v>
      </c>
      <c r="U72" s="466">
        <v>45777</v>
      </c>
      <c r="V72" s="465" t="s">
        <v>694</v>
      </c>
      <c r="W72" s="465">
        <v>100</v>
      </c>
      <c r="X72" s="465" t="s">
        <v>2331</v>
      </c>
      <c r="Y72" s="466">
        <v>45777</v>
      </c>
      <c r="Z72" s="550">
        <v>100</v>
      </c>
      <c r="AA72" s="466">
        <v>45777</v>
      </c>
      <c r="AB72" s="468">
        <v>100</v>
      </c>
    </row>
    <row r="73" spans="1:28 16384:16384" s="469" customFormat="1" ht="46.5" customHeight="1" x14ac:dyDescent="0.25">
      <c r="A73" s="559" t="s">
        <v>702</v>
      </c>
      <c r="B73" s="465" t="s">
        <v>694</v>
      </c>
      <c r="C73" s="465">
        <v>0</v>
      </c>
      <c r="D73" s="465" t="s">
        <v>517</v>
      </c>
      <c r="E73" s="465" t="s">
        <v>702</v>
      </c>
      <c r="F73" s="465" t="s">
        <v>19</v>
      </c>
      <c r="G73" s="465">
        <v>0</v>
      </c>
      <c r="H73" s="465">
        <v>0</v>
      </c>
      <c r="I73" s="465">
        <v>0</v>
      </c>
      <c r="J73" s="465">
        <v>0</v>
      </c>
      <c r="K73" s="465" t="s">
        <v>19</v>
      </c>
      <c r="L73" s="465" t="s">
        <v>19</v>
      </c>
      <c r="M73" s="465" t="s">
        <v>680</v>
      </c>
      <c r="N73" s="465" t="s">
        <v>2614</v>
      </c>
      <c r="O73" s="465" t="s">
        <v>28</v>
      </c>
      <c r="P73" s="465">
        <v>60</v>
      </c>
      <c r="Q73" s="465">
        <v>80</v>
      </c>
      <c r="R73" s="465" t="s">
        <v>515</v>
      </c>
      <c r="S73" s="465" t="s">
        <v>697</v>
      </c>
      <c r="T73" s="466">
        <v>45755</v>
      </c>
      <c r="U73" s="466">
        <v>45989</v>
      </c>
      <c r="V73" s="465" t="s">
        <v>694</v>
      </c>
      <c r="W73" s="465"/>
      <c r="X73" s="465"/>
      <c r="Y73" s="466"/>
      <c r="Z73" s="550"/>
      <c r="AA73" s="466"/>
      <c r="AB73" s="468"/>
    </row>
    <row r="74" spans="1:28 16384:16384" s="469" customFormat="1" ht="46.5" customHeight="1" x14ac:dyDescent="0.25">
      <c r="A74" s="561" t="s">
        <v>703</v>
      </c>
      <c r="B74" s="68" t="s">
        <v>694</v>
      </c>
      <c r="C74" s="68">
        <v>0</v>
      </c>
      <c r="D74" s="68" t="s">
        <v>509</v>
      </c>
      <c r="E74" s="68" t="s">
        <v>703</v>
      </c>
      <c r="F74" s="68" t="s">
        <v>511</v>
      </c>
      <c r="G74" s="68" t="s">
        <v>1600</v>
      </c>
      <c r="H74" s="68" t="s">
        <v>1601</v>
      </c>
      <c r="I74" s="68" t="s">
        <v>1602</v>
      </c>
      <c r="J74" s="68" t="s">
        <v>1617</v>
      </c>
      <c r="K74" s="68" t="s">
        <v>512</v>
      </c>
      <c r="L74" s="68" t="s">
        <v>29</v>
      </c>
      <c r="M74" s="68" t="s">
        <v>680</v>
      </c>
      <c r="N74" s="68" t="s">
        <v>1672</v>
      </c>
      <c r="O74" s="68" t="s">
        <v>286</v>
      </c>
      <c r="P74" s="68">
        <v>40</v>
      </c>
      <c r="Q74" s="68">
        <v>40</v>
      </c>
      <c r="R74" s="68" t="s">
        <v>515</v>
      </c>
      <c r="S74" s="154" t="s">
        <v>705</v>
      </c>
      <c r="T74" s="154">
        <v>45671</v>
      </c>
      <c r="U74" s="68">
        <v>45989</v>
      </c>
      <c r="V74" s="68" t="s">
        <v>694</v>
      </c>
      <c r="W74" s="68"/>
      <c r="X74" s="154"/>
      <c r="Y74" s="551"/>
      <c r="Z74" s="154"/>
      <c r="AA74" s="154"/>
      <c r="AB74" s="562"/>
      <c r="XFD74" s="68"/>
    </row>
    <row r="75" spans="1:28 16384:16384" s="469" customFormat="1" ht="46.5" customHeight="1" x14ac:dyDescent="0.25">
      <c r="A75" s="559" t="s">
        <v>706</v>
      </c>
      <c r="B75" s="465" t="s">
        <v>694</v>
      </c>
      <c r="C75" s="465">
        <v>0</v>
      </c>
      <c r="D75" s="465" t="s">
        <v>517</v>
      </c>
      <c r="E75" s="465" t="s">
        <v>706</v>
      </c>
      <c r="F75" s="465" t="s">
        <v>19</v>
      </c>
      <c r="G75" s="465" t="s">
        <v>19</v>
      </c>
      <c r="H75" s="465" t="s">
        <v>19</v>
      </c>
      <c r="I75" s="465" t="s">
        <v>19</v>
      </c>
      <c r="J75" s="465">
        <v>0</v>
      </c>
      <c r="K75" s="465" t="s">
        <v>19</v>
      </c>
      <c r="L75" s="465" t="s">
        <v>19</v>
      </c>
      <c r="M75" s="465" t="s">
        <v>19</v>
      </c>
      <c r="N75" s="465" t="s">
        <v>2614</v>
      </c>
      <c r="O75" s="465" t="s">
        <v>287</v>
      </c>
      <c r="P75" s="465">
        <v>15</v>
      </c>
      <c r="Q75" s="465">
        <v>1</v>
      </c>
      <c r="R75" s="465" t="s">
        <v>515</v>
      </c>
      <c r="S75" s="465" t="s">
        <v>707</v>
      </c>
      <c r="T75" s="466">
        <v>45671</v>
      </c>
      <c r="U75" s="466">
        <v>45695</v>
      </c>
      <c r="V75" s="465" t="s">
        <v>694</v>
      </c>
      <c r="W75" s="465">
        <v>100</v>
      </c>
      <c r="X75" s="465" t="s">
        <v>1921</v>
      </c>
      <c r="Y75" s="466">
        <v>45673</v>
      </c>
      <c r="Z75" s="550">
        <v>100</v>
      </c>
      <c r="AA75" s="466">
        <v>45673</v>
      </c>
      <c r="AB75" s="468">
        <v>100</v>
      </c>
    </row>
    <row r="76" spans="1:28 16384:16384" s="469" customFormat="1" ht="46.5" customHeight="1" x14ac:dyDescent="0.25">
      <c r="A76" s="559" t="s">
        <v>708</v>
      </c>
      <c r="B76" s="465" t="s">
        <v>694</v>
      </c>
      <c r="C76" s="465">
        <v>0</v>
      </c>
      <c r="D76" s="465" t="s">
        <v>517</v>
      </c>
      <c r="E76" s="465" t="s">
        <v>708</v>
      </c>
      <c r="F76" s="465" t="s">
        <v>19</v>
      </c>
      <c r="G76" s="465" t="s">
        <v>19</v>
      </c>
      <c r="H76" s="465" t="s">
        <v>19</v>
      </c>
      <c r="I76" s="465" t="s">
        <v>19</v>
      </c>
      <c r="J76" s="465">
        <v>0</v>
      </c>
      <c r="K76" s="465" t="s">
        <v>19</v>
      </c>
      <c r="L76" s="465" t="s">
        <v>19</v>
      </c>
      <c r="M76" s="465" t="s">
        <v>19</v>
      </c>
      <c r="N76" s="465" t="s">
        <v>2614</v>
      </c>
      <c r="O76" s="465" t="s">
        <v>30</v>
      </c>
      <c r="P76" s="465">
        <v>15</v>
      </c>
      <c r="Q76" s="465">
        <v>4</v>
      </c>
      <c r="R76" s="465" t="s">
        <v>515</v>
      </c>
      <c r="S76" s="465" t="s">
        <v>709</v>
      </c>
      <c r="T76" s="466">
        <v>45671</v>
      </c>
      <c r="U76" s="466">
        <v>45961</v>
      </c>
      <c r="V76" s="465" t="s">
        <v>694</v>
      </c>
      <c r="W76" s="465">
        <v>25</v>
      </c>
      <c r="X76" s="465" t="s">
        <v>1924</v>
      </c>
      <c r="Y76" s="466"/>
      <c r="Z76" s="550">
        <v>25</v>
      </c>
      <c r="AA76" s="466"/>
      <c r="AB76" s="468">
        <v>0</v>
      </c>
    </row>
    <row r="77" spans="1:28 16384:16384" s="469" customFormat="1" ht="46.5" customHeight="1" x14ac:dyDescent="0.25">
      <c r="A77" s="559" t="s">
        <v>710</v>
      </c>
      <c r="B77" s="465" t="s">
        <v>694</v>
      </c>
      <c r="C77" s="465">
        <v>0</v>
      </c>
      <c r="D77" s="465" t="s">
        <v>517</v>
      </c>
      <c r="E77" s="465" t="s">
        <v>710</v>
      </c>
      <c r="F77" s="465" t="s">
        <v>19</v>
      </c>
      <c r="G77" s="465" t="s">
        <v>19</v>
      </c>
      <c r="H77" s="465" t="s">
        <v>19</v>
      </c>
      <c r="I77" s="465" t="s">
        <v>19</v>
      </c>
      <c r="J77" s="465">
        <v>0</v>
      </c>
      <c r="K77" s="465" t="s">
        <v>19</v>
      </c>
      <c r="L77" s="465" t="s">
        <v>19</v>
      </c>
      <c r="M77" s="465" t="s">
        <v>19</v>
      </c>
      <c r="N77" s="465" t="s">
        <v>2614</v>
      </c>
      <c r="O77" s="465" t="s">
        <v>288</v>
      </c>
      <c r="P77" s="465">
        <v>70</v>
      </c>
      <c r="Q77" s="465">
        <v>40</v>
      </c>
      <c r="R77" s="465" t="s">
        <v>515</v>
      </c>
      <c r="S77" s="465" t="s">
        <v>705</v>
      </c>
      <c r="T77" s="466">
        <v>45695</v>
      </c>
      <c r="U77" s="466">
        <v>45989</v>
      </c>
      <c r="V77" s="465" t="s">
        <v>694</v>
      </c>
      <c r="W77" s="465"/>
      <c r="X77" s="465"/>
      <c r="Y77" s="466"/>
      <c r="Z77" s="550"/>
      <c r="AA77" s="466"/>
      <c r="AB77" s="468"/>
    </row>
    <row r="78" spans="1:28 16384:16384" s="469" customFormat="1" ht="46.5" customHeight="1" x14ac:dyDescent="0.25">
      <c r="A78" s="561" t="s">
        <v>711</v>
      </c>
      <c r="B78" s="68" t="s">
        <v>694</v>
      </c>
      <c r="C78" s="68">
        <v>0</v>
      </c>
      <c r="D78" s="68" t="s">
        <v>509</v>
      </c>
      <c r="E78" s="68" t="s">
        <v>711</v>
      </c>
      <c r="F78" s="68" t="s">
        <v>511</v>
      </c>
      <c r="G78" s="68" t="s">
        <v>1600</v>
      </c>
      <c r="H78" s="68" t="s">
        <v>1601</v>
      </c>
      <c r="I78" s="68" t="s">
        <v>1602</v>
      </c>
      <c r="J78" s="68" t="s">
        <v>1615</v>
      </c>
      <c r="K78" s="68" t="s">
        <v>512</v>
      </c>
      <c r="L78" s="68" t="s">
        <v>20</v>
      </c>
      <c r="M78" s="68" t="s">
        <v>680</v>
      </c>
      <c r="N78" s="68" t="s">
        <v>2614</v>
      </c>
      <c r="O78" s="68" t="s">
        <v>289</v>
      </c>
      <c r="P78" s="68">
        <v>20</v>
      </c>
      <c r="Q78" s="68">
        <v>80</v>
      </c>
      <c r="R78" s="68" t="s">
        <v>546</v>
      </c>
      <c r="S78" s="154" t="s">
        <v>713</v>
      </c>
      <c r="T78" s="154">
        <v>45659</v>
      </c>
      <c r="U78" s="68">
        <v>46022</v>
      </c>
      <c r="V78" s="68" t="s">
        <v>694</v>
      </c>
      <c r="W78" s="68"/>
      <c r="X78" s="154"/>
      <c r="Y78" s="551"/>
      <c r="Z78" s="154"/>
      <c r="AA78" s="154"/>
      <c r="AB78" s="562"/>
      <c r="XFD78" s="68"/>
    </row>
    <row r="79" spans="1:28 16384:16384" s="469" customFormat="1" ht="46.5" customHeight="1" x14ac:dyDescent="0.25">
      <c r="A79" s="559" t="s">
        <v>714</v>
      </c>
      <c r="B79" s="465" t="s">
        <v>694</v>
      </c>
      <c r="C79" s="465">
        <v>0</v>
      </c>
      <c r="D79" s="465" t="s">
        <v>517</v>
      </c>
      <c r="E79" s="465" t="s">
        <v>714</v>
      </c>
      <c r="F79" s="465" t="s">
        <v>19</v>
      </c>
      <c r="G79" s="465" t="s">
        <v>19</v>
      </c>
      <c r="H79" s="465" t="s">
        <v>19</v>
      </c>
      <c r="I79" s="465" t="s">
        <v>19</v>
      </c>
      <c r="J79" s="465">
        <v>0</v>
      </c>
      <c r="K79" s="465" t="s">
        <v>19</v>
      </c>
      <c r="L79" s="465" t="s">
        <v>19</v>
      </c>
      <c r="M79" s="465" t="s">
        <v>19</v>
      </c>
      <c r="N79" s="465" t="s">
        <v>2614</v>
      </c>
      <c r="O79" s="465" t="s">
        <v>290</v>
      </c>
      <c r="P79" s="465">
        <v>30</v>
      </c>
      <c r="Q79" s="465">
        <v>1</v>
      </c>
      <c r="R79" s="465" t="s">
        <v>515</v>
      </c>
      <c r="S79" s="465" t="s">
        <v>715</v>
      </c>
      <c r="T79" s="466">
        <v>45659</v>
      </c>
      <c r="U79" s="466">
        <v>46022</v>
      </c>
      <c r="V79" s="465" t="s">
        <v>694</v>
      </c>
      <c r="W79" s="465">
        <v>8.33</v>
      </c>
      <c r="X79" s="465" t="s">
        <v>1926</v>
      </c>
      <c r="Y79" s="466"/>
      <c r="Z79" s="550">
        <v>0</v>
      </c>
      <c r="AA79" s="466"/>
      <c r="AB79" s="468">
        <v>0</v>
      </c>
    </row>
    <row r="80" spans="1:28 16384:16384" s="469" customFormat="1" ht="46.5" customHeight="1" x14ac:dyDescent="0.25">
      <c r="A80" s="559" t="s">
        <v>716</v>
      </c>
      <c r="B80" s="465" t="s">
        <v>694</v>
      </c>
      <c r="C80" s="465">
        <v>0</v>
      </c>
      <c r="D80" s="465" t="s">
        <v>517</v>
      </c>
      <c r="E80" s="465" t="s">
        <v>716</v>
      </c>
      <c r="F80" s="465" t="s">
        <v>19</v>
      </c>
      <c r="G80" s="465">
        <v>0</v>
      </c>
      <c r="H80" s="465">
        <v>0</v>
      </c>
      <c r="I80" s="465">
        <v>0</v>
      </c>
      <c r="J80" s="465">
        <v>0</v>
      </c>
      <c r="K80" s="465" t="s">
        <v>19</v>
      </c>
      <c r="L80" s="465" t="s">
        <v>19</v>
      </c>
      <c r="M80" s="465" t="s">
        <v>680</v>
      </c>
      <c r="N80" s="465" t="s">
        <v>2614</v>
      </c>
      <c r="O80" s="465" t="s">
        <v>291</v>
      </c>
      <c r="P80" s="465">
        <v>70</v>
      </c>
      <c r="Q80" s="465">
        <v>80</v>
      </c>
      <c r="R80" s="465" t="s">
        <v>546</v>
      </c>
      <c r="S80" s="465" t="s">
        <v>713</v>
      </c>
      <c r="T80" s="466">
        <v>45659</v>
      </c>
      <c r="U80" s="466">
        <v>46022</v>
      </c>
      <c r="V80" s="465" t="s">
        <v>694</v>
      </c>
      <c r="W80" s="465"/>
      <c r="X80" s="465"/>
      <c r="Y80" s="466"/>
      <c r="Z80" s="550"/>
      <c r="AA80" s="466"/>
      <c r="AB80" s="468"/>
    </row>
    <row r="81" spans="1:28 16384:16384" s="469" customFormat="1" ht="46.5" customHeight="1" x14ac:dyDescent="0.25">
      <c r="A81" s="561" t="s">
        <v>718</v>
      </c>
      <c r="B81" s="68" t="s">
        <v>717</v>
      </c>
      <c r="C81" s="68">
        <v>0</v>
      </c>
      <c r="D81" s="68" t="s">
        <v>509</v>
      </c>
      <c r="E81" s="68" t="s">
        <v>718</v>
      </c>
      <c r="F81" s="68" t="s">
        <v>511</v>
      </c>
      <c r="G81" s="68" t="s">
        <v>1591</v>
      </c>
      <c r="H81" s="68" t="s">
        <v>1592</v>
      </c>
      <c r="I81" s="68" t="s">
        <v>1593</v>
      </c>
      <c r="J81" s="68" t="s">
        <v>1615</v>
      </c>
      <c r="K81" s="68" t="s">
        <v>512</v>
      </c>
      <c r="L81" s="68" t="s">
        <v>19</v>
      </c>
      <c r="M81" s="68" t="s">
        <v>1561</v>
      </c>
      <c r="N81" s="68" t="s">
        <v>2614</v>
      </c>
      <c r="O81" s="68" t="s">
        <v>452</v>
      </c>
      <c r="P81" s="68">
        <v>35</v>
      </c>
      <c r="Q81" s="68">
        <v>1</v>
      </c>
      <c r="R81" s="68" t="s">
        <v>515</v>
      </c>
      <c r="S81" s="154" t="s">
        <v>719</v>
      </c>
      <c r="T81" s="154">
        <v>45691</v>
      </c>
      <c r="U81" s="68">
        <v>46010</v>
      </c>
      <c r="V81" s="68" t="s">
        <v>717</v>
      </c>
      <c r="W81" s="68"/>
      <c r="X81" s="154"/>
      <c r="Y81" s="551"/>
      <c r="Z81" s="154"/>
      <c r="AA81" s="154"/>
      <c r="AB81" s="562"/>
      <c r="XFD81" s="68"/>
    </row>
    <row r="82" spans="1:28 16384:16384" s="469" customFormat="1" ht="46.5" customHeight="1" x14ac:dyDescent="0.25">
      <c r="A82" s="559" t="s">
        <v>720</v>
      </c>
      <c r="B82" s="465" t="s">
        <v>717</v>
      </c>
      <c r="C82" s="465">
        <v>0</v>
      </c>
      <c r="D82" s="465" t="s">
        <v>517</v>
      </c>
      <c r="E82" s="465" t="s">
        <v>720</v>
      </c>
      <c r="F82" s="465" t="s">
        <v>19</v>
      </c>
      <c r="G82" s="465" t="s">
        <v>19</v>
      </c>
      <c r="H82" s="465" t="s">
        <v>19</v>
      </c>
      <c r="I82" s="465" t="s">
        <v>19</v>
      </c>
      <c r="J82" s="465">
        <v>0</v>
      </c>
      <c r="K82" s="465" t="s">
        <v>19</v>
      </c>
      <c r="L82" s="465" t="s">
        <v>19</v>
      </c>
      <c r="M82" s="465" t="s">
        <v>19</v>
      </c>
      <c r="N82" s="465" t="s">
        <v>2614</v>
      </c>
      <c r="O82" s="465" t="s">
        <v>453</v>
      </c>
      <c r="P82" s="465">
        <v>20</v>
      </c>
      <c r="Q82" s="465">
        <v>1</v>
      </c>
      <c r="R82" s="465" t="s">
        <v>515</v>
      </c>
      <c r="S82" s="465" t="s">
        <v>721</v>
      </c>
      <c r="T82" s="466">
        <v>45691</v>
      </c>
      <c r="U82" s="466">
        <v>45747</v>
      </c>
      <c r="V82" s="465" t="s">
        <v>717</v>
      </c>
      <c r="W82" s="465">
        <v>100</v>
      </c>
      <c r="X82" s="465" t="s">
        <v>2032</v>
      </c>
      <c r="Y82" s="466">
        <v>45747</v>
      </c>
      <c r="Z82" s="550">
        <v>100</v>
      </c>
      <c r="AA82" s="466">
        <v>45716</v>
      </c>
      <c r="AB82" s="468">
        <v>100</v>
      </c>
    </row>
    <row r="83" spans="1:28 16384:16384" s="469" customFormat="1" ht="46.5" customHeight="1" x14ac:dyDescent="0.25">
      <c r="A83" s="559" t="s">
        <v>722</v>
      </c>
      <c r="B83" s="465" t="s">
        <v>717</v>
      </c>
      <c r="C83" s="465">
        <v>0</v>
      </c>
      <c r="D83" s="465" t="s">
        <v>517</v>
      </c>
      <c r="E83" s="465" t="s">
        <v>722</v>
      </c>
      <c r="F83" s="465" t="s">
        <v>19</v>
      </c>
      <c r="G83" s="465" t="s">
        <v>19</v>
      </c>
      <c r="H83" s="465" t="s">
        <v>19</v>
      </c>
      <c r="I83" s="465" t="s">
        <v>19</v>
      </c>
      <c r="J83" s="465">
        <v>0</v>
      </c>
      <c r="K83" s="465" t="s">
        <v>19</v>
      </c>
      <c r="L83" s="465" t="s">
        <v>19</v>
      </c>
      <c r="M83" s="465" t="s">
        <v>19</v>
      </c>
      <c r="N83" s="465" t="s">
        <v>2614</v>
      </c>
      <c r="O83" s="465" t="s">
        <v>454</v>
      </c>
      <c r="P83" s="465">
        <v>20</v>
      </c>
      <c r="Q83" s="465">
        <v>1</v>
      </c>
      <c r="R83" s="465" t="s">
        <v>515</v>
      </c>
      <c r="S83" s="465" t="s">
        <v>723</v>
      </c>
      <c r="T83" s="466">
        <v>45839</v>
      </c>
      <c r="U83" s="466">
        <v>45869</v>
      </c>
      <c r="V83" s="465" t="s">
        <v>717</v>
      </c>
      <c r="W83" s="465"/>
      <c r="X83" s="465"/>
      <c r="Y83" s="466"/>
      <c r="Z83" s="550"/>
      <c r="AA83" s="466"/>
      <c r="AB83" s="468"/>
    </row>
    <row r="84" spans="1:28 16384:16384" s="469" customFormat="1" ht="46.5" customHeight="1" x14ac:dyDescent="0.25">
      <c r="A84" s="559" t="s">
        <v>724</v>
      </c>
      <c r="B84" s="465" t="s">
        <v>717</v>
      </c>
      <c r="C84" s="465">
        <v>0</v>
      </c>
      <c r="D84" s="465" t="s">
        <v>517</v>
      </c>
      <c r="E84" s="465" t="s">
        <v>724</v>
      </c>
      <c r="F84" s="465" t="s">
        <v>19</v>
      </c>
      <c r="G84" s="465">
        <v>0</v>
      </c>
      <c r="H84" s="465">
        <v>0</v>
      </c>
      <c r="I84" s="465">
        <v>0</v>
      </c>
      <c r="J84" s="465">
        <v>0</v>
      </c>
      <c r="K84" s="465" t="s">
        <v>19</v>
      </c>
      <c r="L84" s="465" t="s">
        <v>19</v>
      </c>
      <c r="M84" s="465" t="s">
        <v>1561</v>
      </c>
      <c r="N84" s="465" t="s">
        <v>2614</v>
      </c>
      <c r="O84" s="465" t="s">
        <v>455</v>
      </c>
      <c r="P84" s="465">
        <v>30</v>
      </c>
      <c r="Q84" s="465">
        <v>1</v>
      </c>
      <c r="R84" s="465" t="s">
        <v>515</v>
      </c>
      <c r="S84" s="465" t="s">
        <v>725</v>
      </c>
      <c r="T84" s="466">
        <v>45931</v>
      </c>
      <c r="U84" s="466">
        <v>45989</v>
      </c>
      <c r="V84" s="465" t="s">
        <v>717</v>
      </c>
      <c r="W84" s="465"/>
      <c r="X84" s="465"/>
      <c r="Y84" s="466"/>
      <c r="Z84" s="550"/>
      <c r="AA84" s="466"/>
      <c r="AB84" s="468"/>
    </row>
    <row r="85" spans="1:28 16384:16384" s="469" customFormat="1" ht="46.5" customHeight="1" x14ac:dyDescent="0.25">
      <c r="A85" s="559" t="s">
        <v>726</v>
      </c>
      <c r="B85" s="465" t="s">
        <v>717</v>
      </c>
      <c r="C85" s="465">
        <v>0</v>
      </c>
      <c r="D85" s="465" t="s">
        <v>517</v>
      </c>
      <c r="E85" s="465" t="s">
        <v>726</v>
      </c>
      <c r="F85" s="465" t="s">
        <v>19</v>
      </c>
      <c r="G85" s="465" t="s">
        <v>19</v>
      </c>
      <c r="H85" s="465" t="s">
        <v>19</v>
      </c>
      <c r="I85" s="465" t="s">
        <v>19</v>
      </c>
      <c r="J85" s="465">
        <v>0</v>
      </c>
      <c r="K85" s="465" t="s">
        <v>19</v>
      </c>
      <c r="L85" s="465" t="s">
        <v>19</v>
      </c>
      <c r="M85" s="465" t="s">
        <v>19</v>
      </c>
      <c r="N85" s="465" t="s">
        <v>2614</v>
      </c>
      <c r="O85" s="465" t="s">
        <v>456</v>
      </c>
      <c r="P85" s="465">
        <v>30</v>
      </c>
      <c r="Q85" s="465">
        <v>1</v>
      </c>
      <c r="R85" s="465" t="s">
        <v>515</v>
      </c>
      <c r="S85" s="465" t="s">
        <v>727</v>
      </c>
      <c r="T85" s="466">
        <v>45992</v>
      </c>
      <c r="U85" s="466">
        <v>46010</v>
      </c>
      <c r="V85" s="465" t="s">
        <v>717</v>
      </c>
      <c r="W85" s="465"/>
      <c r="X85" s="465"/>
      <c r="Y85" s="466"/>
      <c r="Z85" s="550"/>
      <c r="AA85" s="466"/>
      <c r="AB85" s="468"/>
    </row>
    <row r="86" spans="1:28 16384:16384" s="469" customFormat="1" ht="46.5" customHeight="1" x14ac:dyDescent="0.25">
      <c r="A86" s="561" t="s">
        <v>728</v>
      </c>
      <c r="B86" s="68" t="s">
        <v>717</v>
      </c>
      <c r="C86" s="68">
        <v>0</v>
      </c>
      <c r="D86" s="68" t="s">
        <v>509</v>
      </c>
      <c r="E86" s="68" t="s">
        <v>728</v>
      </c>
      <c r="F86" s="68" t="s">
        <v>511</v>
      </c>
      <c r="G86" s="68" t="s">
        <v>1591</v>
      </c>
      <c r="H86" s="68" t="s">
        <v>1592</v>
      </c>
      <c r="I86" s="68" t="s">
        <v>1593</v>
      </c>
      <c r="J86" s="68" t="s">
        <v>1615</v>
      </c>
      <c r="K86" s="68" t="s">
        <v>512</v>
      </c>
      <c r="L86" s="68" t="s">
        <v>19</v>
      </c>
      <c r="M86" s="68" t="s">
        <v>1561</v>
      </c>
      <c r="N86" s="68" t="s">
        <v>1673</v>
      </c>
      <c r="O86" s="68" t="s">
        <v>457</v>
      </c>
      <c r="P86" s="68">
        <v>35</v>
      </c>
      <c r="Q86" s="68">
        <v>1</v>
      </c>
      <c r="R86" s="68" t="s">
        <v>515</v>
      </c>
      <c r="S86" s="154" t="s">
        <v>729</v>
      </c>
      <c r="T86" s="154">
        <v>45811</v>
      </c>
      <c r="U86" s="68">
        <v>46022</v>
      </c>
      <c r="V86" s="68" t="s">
        <v>717</v>
      </c>
      <c r="W86" s="68"/>
      <c r="X86" s="154"/>
      <c r="Y86" s="551"/>
      <c r="Z86" s="154"/>
      <c r="AA86" s="154"/>
      <c r="AB86" s="562"/>
      <c r="XFD86" s="68"/>
    </row>
    <row r="87" spans="1:28 16384:16384" s="469" customFormat="1" ht="46.5" customHeight="1" x14ac:dyDescent="0.25">
      <c r="A87" s="559" t="s">
        <v>730</v>
      </c>
      <c r="B87" s="465" t="s">
        <v>717</v>
      </c>
      <c r="C87" s="465">
        <v>0</v>
      </c>
      <c r="D87" s="465" t="s">
        <v>517</v>
      </c>
      <c r="E87" s="465" t="s">
        <v>730</v>
      </c>
      <c r="F87" s="465" t="s">
        <v>19</v>
      </c>
      <c r="G87" s="465" t="s">
        <v>19</v>
      </c>
      <c r="H87" s="465" t="s">
        <v>19</v>
      </c>
      <c r="I87" s="465" t="s">
        <v>19</v>
      </c>
      <c r="J87" s="465">
        <v>0</v>
      </c>
      <c r="K87" s="465" t="s">
        <v>19</v>
      </c>
      <c r="L87" s="465" t="s">
        <v>19</v>
      </c>
      <c r="M87" s="465" t="s">
        <v>19</v>
      </c>
      <c r="N87" s="465" t="s">
        <v>2614</v>
      </c>
      <c r="O87" s="465" t="s">
        <v>458</v>
      </c>
      <c r="P87" s="465">
        <v>15</v>
      </c>
      <c r="Q87" s="465">
        <v>1</v>
      </c>
      <c r="R87" s="465" t="s">
        <v>515</v>
      </c>
      <c r="S87" s="465" t="s">
        <v>731</v>
      </c>
      <c r="T87" s="466">
        <v>45811</v>
      </c>
      <c r="U87" s="466">
        <v>45930</v>
      </c>
      <c r="V87" s="465" t="s">
        <v>717</v>
      </c>
      <c r="W87" s="465"/>
      <c r="X87" s="465"/>
      <c r="Y87" s="466"/>
      <c r="Z87" s="550"/>
      <c r="AA87" s="466"/>
      <c r="AB87" s="468"/>
    </row>
    <row r="88" spans="1:28 16384:16384" s="469" customFormat="1" ht="46.5" customHeight="1" x14ac:dyDescent="0.25">
      <c r="A88" s="559" t="s">
        <v>732</v>
      </c>
      <c r="B88" s="465" t="s">
        <v>717</v>
      </c>
      <c r="C88" s="465">
        <v>0</v>
      </c>
      <c r="D88" s="465" t="s">
        <v>517</v>
      </c>
      <c r="E88" s="465" t="s">
        <v>732</v>
      </c>
      <c r="F88" s="465" t="s">
        <v>19</v>
      </c>
      <c r="G88" s="465">
        <v>0</v>
      </c>
      <c r="H88" s="465">
        <v>0</v>
      </c>
      <c r="I88" s="465">
        <v>0</v>
      </c>
      <c r="J88" s="465">
        <v>0</v>
      </c>
      <c r="K88" s="465" t="s">
        <v>19</v>
      </c>
      <c r="L88" s="465" t="s">
        <v>19</v>
      </c>
      <c r="M88" s="465" t="s">
        <v>1561</v>
      </c>
      <c r="N88" s="465" t="s">
        <v>2614</v>
      </c>
      <c r="O88" s="465" t="s">
        <v>459</v>
      </c>
      <c r="P88" s="465">
        <v>20</v>
      </c>
      <c r="Q88" s="465">
        <v>1</v>
      </c>
      <c r="R88" s="465" t="s">
        <v>515</v>
      </c>
      <c r="S88" s="465" t="s">
        <v>733</v>
      </c>
      <c r="T88" s="466">
        <v>45931</v>
      </c>
      <c r="U88" s="466">
        <v>45961</v>
      </c>
      <c r="V88" s="465" t="s">
        <v>717</v>
      </c>
      <c r="W88" s="465"/>
      <c r="X88" s="465"/>
      <c r="Y88" s="466"/>
      <c r="Z88" s="550"/>
      <c r="AA88" s="466"/>
      <c r="AB88" s="468"/>
    </row>
    <row r="89" spans="1:28 16384:16384" s="469" customFormat="1" ht="46.5" customHeight="1" x14ac:dyDescent="0.25">
      <c r="A89" s="559" t="s">
        <v>734</v>
      </c>
      <c r="B89" s="465" t="s">
        <v>717</v>
      </c>
      <c r="C89" s="465">
        <v>0</v>
      </c>
      <c r="D89" s="465" t="s">
        <v>517</v>
      </c>
      <c r="E89" s="465" t="s">
        <v>734</v>
      </c>
      <c r="F89" s="465" t="s">
        <v>19</v>
      </c>
      <c r="G89" s="465" t="s">
        <v>19</v>
      </c>
      <c r="H89" s="465" t="s">
        <v>19</v>
      </c>
      <c r="I89" s="465" t="s">
        <v>19</v>
      </c>
      <c r="J89" s="465">
        <v>0</v>
      </c>
      <c r="K89" s="465" t="s">
        <v>19</v>
      </c>
      <c r="L89" s="465" t="s">
        <v>19</v>
      </c>
      <c r="M89" s="465" t="s">
        <v>19</v>
      </c>
      <c r="N89" s="465" t="s">
        <v>2614</v>
      </c>
      <c r="O89" s="465" t="s">
        <v>460</v>
      </c>
      <c r="P89" s="465">
        <v>25</v>
      </c>
      <c r="Q89" s="465">
        <v>1</v>
      </c>
      <c r="R89" s="465" t="s">
        <v>515</v>
      </c>
      <c r="S89" s="465" t="s">
        <v>735</v>
      </c>
      <c r="T89" s="466">
        <v>45965</v>
      </c>
      <c r="U89" s="466">
        <v>45989</v>
      </c>
      <c r="V89" s="465" t="s">
        <v>717</v>
      </c>
      <c r="W89" s="465"/>
      <c r="X89" s="465"/>
      <c r="Y89" s="466"/>
      <c r="Z89" s="550"/>
      <c r="AA89" s="466"/>
      <c r="AB89" s="468"/>
    </row>
    <row r="90" spans="1:28 16384:16384" s="469" customFormat="1" ht="46.5" customHeight="1" x14ac:dyDescent="0.25">
      <c r="A90" s="559" t="s">
        <v>736</v>
      </c>
      <c r="B90" s="465" t="s">
        <v>717</v>
      </c>
      <c r="C90" s="465">
        <v>0</v>
      </c>
      <c r="D90" s="465" t="s">
        <v>517</v>
      </c>
      <c r="E90" s="465" t="s">
        <v>736</v>
      </c>
      <c r="F90" s="465" t="s">
        <v>19</v>
      </c>
      <c r="G90" s="465" t="s">
        <v>19</v>
      </c>
      <c r="H90" s="465" t="s">
        <v>19</v>
      </c>
      <c r="I90" s="465" t="s">
        <v>19</v>
      </c>
      <c r="J90" s="465">
        <v>0</v>
      </c>
      <c r="K90" s="465" t="s">
        <v>19</v>
      </c>
      <c r="L90" s="465" t="s">
        <v>19</v>
      </c>
      <c r="M90" s="465" t="s">
        <v>19</v>
      </c>
      <c r="N90" s="465" t="s">
        <v>2614</v>
      </c>
      <c r="O90" s="465" t="s">
        <v>461</v>
      </c>
      <c r="P90" s="465">
        <v>20</v>
      </c>
      <c r="Q90" s="465">
        <v>1</v>
      </c>
      <c r="R90" s="465" t="s">
        <v>515</v>
      </c>
      <c r="S90" s="465" t="s">
        <v>737</v>
      </c>
      <c r="T90" s="466">
        <v>45992</v>
      </c>
      <c r="U90" s="466">
        <v>46006</v>
      </c>
      <c r="V90" s="465" t="s">
        <v>717</v>
      </c>
      <c r="W90" s="465"/>
      <c r="X90" s="465"/>
      <c r="Y90" s="466"/>
      <c r="Z90" s="550"/>
      <c r="AA90" s="466"/>
      <c r="AB90" s="468"/>
    </row>
    <row r="91" spans="1:28 16384:16384" s="469" customFormat="1" ht="46.5" customHeight="1" x14ac:dyDescent="0.25">
      <c r="A91" s="559" t="s">
        <v>738</v>
      </c>
      <c r="B91" s="465" t="s">
        <v>717</v>
      </c>
      <c r="C91" s="465">
        <v>0</v>
      </c>
      <c r="D91" s="465" t="s">
        <v>517</v>
      </c>
      <c r="E91" s="465" t="s">
        <v>738</v>
      </c>
      <c r="F91" s="465" t="s">
        <v>19</v>
      </c>
      <c r="G91" s="465">
        <v>0</v>
      </c>
      <c r="H91" s="465">
        <v>0</v>
      </c>
      <c r="I91" s="465">
        <v>0</v>
      </c>
      <c r="J91" s="465">
        <v>0</v>
      </c>
      <c r="K91" s="465" t="s">
        <v>19</v>
      </c>
      <c r="L91" s="465" t="s">
        <v>19</v>
      </c>
      <c r="M91" s="465" t="s">
        <v>1561</v>
      </c>
      <c r="N91" s="465" t="s">
        <v>2614</v>
      </c>
      <c r="O91" s="465" t="s">
        <v>462</v>
      </c>
      <c r="P91" s="465">
        <v>20</v>
      </c>
      <c r="Q91" s="465">
        <v>1</v>
      </c>
      <c r="R91" s="465" t="s">
        <v>515</v>
      </c>
      <c r="S91" s="465" t="s">
        <v>739</v>
      </c>
      <c r="T91" s="466">
        <v>46007</v>
      </c>
      <c r="U91" s="466">
        <v>46022</v>
      </c>
      <c r="V91" s="465" t="s">
        <v>717</v>
      </c>
      <c r="W91" s="465"/>
      <c r="X91" s="465"/>
      <c r="Y91" s="466"/>
      <c r="Z91" s="550"/>
      <c r="AA91" s="466"/>
      <c r="AB91" s="468"/>
    </row>
    <row r="92" spans="1:28 16384:16384" s="469" customFormat="1" ht="46.5" customHeight="1" x14ac:dyDescent="0.25">
      <c r="A92" s="561" t="s">
        <v>740</v>
      </c>
      <c r="B92" s="68" t="s">
        <v>717</v>
      </c>
      <c r="C92" s="68">
        <v>0</v>
      </c>
      <c r="D92" s="68" t="s">
        <v>509</v>
      </c>
      <c r="E92" s="68" t="s">
        <v>740</v>
      </c>
      <c r="F92" s="68" t="s">
        <v>511</v>
      </c>
      <c r="G92" s="68" t="s">
        <v>1594</v>
      </c>
      <c r="H92" s="68" t="s">
        <v>1595</v>
      </c>
      <c r="I92" s="68" t="s">
        <v>1596</v>
      </c>
      <c r="J92" s="68" t="s">
        <v>1615</v>
      </c>
      <c r="K92" s="68" t="s">
        <v>512</v>
      </c>
      <c r="L92" s="68" t="s">
        <v>19</v>
      </c>
      <c r="M92" s="68" t="s">
        <v>1561</v>
      </c>
      <c r="N92" s="68" t="s">
        <v>1674</v>
      </c>
      <c r="O92" s="68" t="s">
        <v>463</v>
      </c>
      <c r="P92" s="68">
        <v>30</v>
      </c>
      <c r="Q92" s="68">
        <v>2</v>
      </c>
      <c r="R92" s="68" t="s">
        <v>515</v>
      </c>
      <c r="S92" s="154" t="s">
        <v>741</v>
      </c>
      <c r="T92" s="154">
        <v>45684</v>
      </c>
      <c r="U92" s="68">
        <v>45989</v>
      </c>
      <c r="V92" s="68" t="s">
        <v>717</v>
      </c>
      <c r="W92" s="68"/>
      <c r="X92" s="154"/>
      <c r="Y92" s="551"/>
      <c r="Z92" s="154"/>
      <c r="AA92" s="154"/>
      <c r="AB92" s="562"/>
      <c r="XFD92" s="68"/>
    </row>
    <row r="93" spans="1:28 16384:16384" s="469" customFormat="1" ht="46.5" customHeight="1" x14ac:dyDescent="0.25">
      <c r="A93" s="559" t="s">
        <v>742</v>
      </c>
      <c r="B93" s="465" t="s">
        <v>717</v>
      </c>
      <c r="C93" s="465">
        <v>0</v>
      </c>
      <c r="D93" s="465" t="s">
        <v>517</v>
      </c>
      <c r="E93" s="465" t="s">
        <v>742</v>
      </c>
      <c r="F93" s="465" t="s">
        <v>19</v>
      </c>
      <c r="G93" s="465" t="s">
        <v>19</v>
      </c>
      <c r="H93" s="465" t="s">
        <v>19</v>
      </c>
      <c r="I93" s="465" t="s">
        <v>19</v>
      </c>
      <c r="J93" s="465">
        <v>0</v>
      </c>
      <c r="K93" s="465" t="s">
        <v>19</v>
      </c>
      <c r="L93" s="465" t="s">
        <v>19</v>
      </c>
      <c r="M93" s="465" t="s">
        <v>19</v>
      </c>
      <c r="N93" s="465" t="s">
        <v>2614</v>
      </c>
      <c r="O93" s="465" t="s">
        <v>464</v>
      </c>
      <c r="P93" s="465">
        <v>30</v>
      </c>
      <c r="Q93" s="465">
        <v>1</v>
      </c>
      <c r="R93" s="465" t="s">
        <v>515</v>
      </c>
      <c r="S93" s="465" t="s">
        <v>743</v>
      </c>
      <c r="T93" s="466">
        <v>45684</v>
      </c>
      <c r="U93" s="466">
        <v>45716</v>
      </c>
      <c r="V93" s="465" t="s">
        <v>717</v>
      </c>
      <c r="W93" s="465">
        <v>100</v>
      </c>
      <c r="X93" s="465" t="s">
        <v>2034</v>
      </c>
      <c r="Y93" s="466">
        <v>45716</v>
      </c>
      <c r="Z93" s="550">
        <v>100</v>
      </c>
      <c r="AA93" s="466">
        <v>45693</v>
      </c>
      <c r="AB93" s="468">
        <v>100</v>
      </c>
    </row>
    <row r="94" spans="1:28 16384:16384" s="469" customFormat="1" ht="46.5" customHeight="1" x14ac:dyDescent="0.25">
      <c r="A94" s="559" t="s">
        <v>744</v>
      </c>
      <c r="B94" s="465" t="s">
        <v>717</v>
      </c>
      <c r="C94" s="465">
        <v>0</v>
      </c>
      <c r="D94" s="465" t="s">
        <v>517</v>
      </c>
      <c r="E94" s="465" t="s">
        <v>744</v>
      </c>
      <c r="F94" s="465" t="s">
        <v>19</v>
      </c>
      <c r="G94" s="465" t="s">
        <v>19</v>
      </c>
      <c r="H94" s="465" t="s">
        <v>19</v>
      </c>
      <c r="I94" s="465" t="s">
        <v>19</v>
      </c>
      <c r="J94" s="465">
        <v>0</v>
      </c>
      <c r="K94" s="465" t="s">
        <v>19</v>
      </c>
      <c r="L94" s="465" t="s">
        <v>19</v>
      </c>
      <c r="M94" s="465" t="s">
        <v>19</v>
      </c>
      <c r="N94" s="465" t="s">
        <v>2614</v>
      </c>
      <c r="O94" s="465" t="s">
        <v>465</v>
      </c>
      <c r="P94" s="465">
        <v>40</v>
      </c>
      <c r="Q94" s="465">
        <v>2</v>
      </c>
      <c r="R94" s="465" t="s">
        <v>515</v>
      </c>
      <c r="S94" s="465" t="s">
        <v>741</v>
      </c>
      <c r="T94" s="466">
        <v>45719</v>
      </c>
      <c r="U94" s="466">
        <v>45930</v>
      </c>
      <c r="V94" s="465" t="s">
        <v>717</v>
      </c>
      <c r="W94" s="465">
        <v>50</v>
      </c>
      <c r="X94" s="465" t="s">
        <v>2517</v>
      </c>
      <c r="Y94" s="466"/>
      <c r="Z94" s="550">
        <v>50</v>
      </c>
      <c r="AA94" s="466"/>
      <c r="AB94" s="468">
        <v>0</v>
      </c>
    </row>
    <row r="95" spans="1:28 16384:16384" s="469" customFormat="1" ht="46.5" customHeight="1" x14ac:dyDescent="0.25">
      <c r="A95" s="559" t="s">
        <v>745</v>
      </c>
      <c r="B95" s="465" t="s">
        <v>717</v>
      </c>
      <c r="C95" s="465">
        <v>0</v>
      </c>
      <c r="D95" s="465" t="s">
        <v>517</v>
      </c>
      <c r="E95" s="465" t="s">
        <v>745</v>
      </c>
      <c r="F95" s="465" t="s">
        <v>19</v>
      </c>
      <c r="G95" s="465" t="s">
        <v>19</v>
      </c>
      <c r="H95" s="465" t="s">
        <v>19</v>
      </c>
      <c r="I95" s="465" t="s">
        <v>19</v>
      </c>
      <c r="J95" s="465">
        <v>0</v>
      </c>
      <c r="K95" s="465" t="s">
        <v>19</v>
      </c>
      <c r="L95" s="465" t="s">
        <v>19</v>
      </c>
      <c r="M95" s="465" t="s">
        <v>19</v>
      </c>
      <c r="N95" s="465" t="s">
        <v>2614</v>
      </c>
      <c r="O95" s="465" t="s">
        <v>466</v>
      </c>
      <c r="P95" s="465">
        <v>30</v>
      </c>
      <c r="Q95" s="465">
        <v>2</v>
      </c>
      <c r="R95" s="465" t="s">
        <v>515</v>
      </c>
      <c r="S95" s="465" t="s">
        <v>746</v>
      </c>
      <c r="T95" s="466">
        <v>45748</v>
      </c>
      <c r="U95" s="466">
        <v>45989</v>
      </c>
      <c r="V95" s="465" t="s">
        <v>717</v>
      </c>
      <c r="W95" s="465"/>
      <c r="X95" s="465" t="s">
        <v>2519</v>
      </c>
      <c r="Y95" s="466"/>
      <c r="Z95" s="550">
        <v>0</v>
      </c>
      <c r="AA95" s="466"/>
      <c r="AB95" s="468">
        <v>0</v>
      </c>
    </row>
    <row r="96" spans="1:28 16384:16384" s="469" customFormat="1" ht="46.5" customHeight="1" x14ac:dyDescent="0.25">
      <c r="A96" s="561" t="s">
        <v>757</v>
      </c>
      <c r="B96" s="68" t="s">
        <v>756</v>
      </c>
      <c r="C96" s="68">
        <v>0</v>
      </c>
      <c r="D96" s="68" t="s">
        <v>509</v>
      </c>
      <c r="E96" s="68" t="s">
        <v>757</v>
      </c>
      <c r="F96" s="68" t="s">
        <v>511</v>
      </c>
      <c r="G96" s="68" t="s">
        <v>10</v>
      </c>
      <c r="H96" s="68" t="s">
        <v>1520</v>
      </c>
      <c r="I96" s="68" t="s">
        <v>1521</v>
      </c>
      <c r="J96" s="68" t="s">
        <v>1863</v>
      </c>
      <c r="K96" s="68" t="s">
        <v>512</v>
      </c>
      <c r="L96" s="68" t="s">
        <v>32</v>
      </c>
      <c r="M96" s="68" t="s">
        <v>680</v>
      </c>
      <c r="N96" s="68" t="s">
        <v>1675</v>
      </c>
      <c r="O96" s="68" t="s">
        <v>239</v>
      </c>
      <c r="P96" s="68">
        <v>30</v>
      </c>
      <c r="Q96" s="68">
        <v>100</v>
      </c>
      <c r="R96" s="68" t="s">
        <v>546</v>
      </c>
      <c r="S96" s="154" t="s">
        <v>759</v>
      </c>
      <c r="T96" s="154">
        <v>45670</v>
      </c>
      <c r="U96" s="68">
        <v>45989</v>
      </c>
      <c r="V96" s="68" t="s">
        <v>756</v>
      </c>
      <c r="W96" s="68">
        <v>40</v>
      </c>
      <c r="X96" s="154" t="s">
        <v>2467</v>
      </c>
      <c r="Y96" s="551"/>
      <c r="Z96" s="549">
        <v>40</v>
      </c>
      <c r="AA96" s="154"/>
      <c r="AB96" s="562">
        <v>0</v>
      </c>
      <c r="XFD96" s="68"/>
    </row>
    <row r="97" spans="1:28 16384:16384" s="469" customFormat="1" ht="46.5" customHeight="1" x14ac:dyDescent="0.25">
      <c r="A97" s="559" t="s">
        <v>760</v>
      </c>
      <c r="B97" s="465" t="s">
        <v>756</v>
      </c>
      <c r="C97" s="465">
        <v>0</v>
      </c>
      <c r="D97" s="465" t="s">
        <v>517</v>
      </c>
      <c r="E97" s="465" t="s">
        <v>760</v>
      </c>
      <c r="F97" s="465" t="s">
        <v>19</v>
      </c>
      <c r="G97" s="465" t="s">
        <v>19</v>
      </c>
      <c r="H97" s="465" t="s">
        <v>19</v>
      </c>
      <c r="I97" s="465" t="s">
        <v>19</v>
      </c>
      <c r="J97" s="465">
        <v>0</v>
      </c>
      <c r="K97" s="465" t="s">
        <v>19</v>
      </c>
      <c r="L97" s="465" t="s">
        <v>19</v>
      </c>
      <c r="M97" s="465" t="s">
        <v>19</v>
      </c>
      <c r="N97" s="465" t="s">
        <v>2614</v>
      </c>
      <c r="O97" s="465" t="s">
        <v>240</v>
      </c>
      <c r="P97" s="465">
        <v>10</v>
      </c>
      <c r="Q97" s="465">
        <v>1</v>
      </c>
      <c r="R97" s="465" t="s">
        <v>515</v>
      </c>
      <c r="S97" s="465" t="s">
        <v>761</v>
      </c>
      <c r="T97" s="466">
        <v>45670</v>
      </c>
      <c r="U97" s="466">
        <v>45716</v>
      </c>
      <c r="V97" s="465" t="s">
        <v>756</v>
      </c>
      <c r="W97" s="465">
        <v>100</v>
      </c>
      <c r="X97" s="465" t="s">
        <v>1994</v>
      </c>
      <c r="Y97" s="466">
        <v>45716</v>
      </c>
      <c r="Z97" s="550">
        <v>100</v>
      </c>
      <c r="AA97" s="466">
        <v>45716</v>
      </c>
      <c r="AB97" s="468">
        <v>100</v>
      </c>
    </row>
    <row r="98" spans="1:28 16384:16384" s="469" customFormat="1" ht="46.5" customHeight="1" x14ac:dyDescent="0.25">
      <c r="A98" s="559" t="s">
        <v>762</v>
      </c>
      <c r="B98" s="465" t="s">
        <v>756</v>
      </c>
      <c r="C98" s="465">
        <v>0</v>
      </c>
      <c r="D98" s="465" t="s">
        <v>517</v>
      </c>
      <c r="E98" s="465" t="s">
        <v>762</v>
      </c>
      <c r="F98" s="465" t="s">
        <v>19</v>
      </c>
      <c r="G98" s="465" t="s">
        <v>19</v>
      </c>
      <c r="H98" s="465" t="s">
        <v>19</v>
      </c>
      <c r="I98" s="465" t="s">
        <v>19</v>
      </c>
      <c r="J98" s="465">
        <v>0</v>
      </c>
      <c r="K98" s="465" t="s">
        <v>19</v>
      </c>
      <c r="L98" s="465" t="s">
        <v>19</v>
      </c>
      <c r="M98" s="465" t="s">
        <v>19</v>
      </c>
      <c r="N98" s="465" t="s">
        <v>2614</v>
      </c>
      <c r="O98" s="465" t="s">
        <v>241</v>
      </c>
      <c r="P98" s="465">
        <v>60</v>
      </c>
      <c r="Q98" s="465">
        <v>100</v>
      </c>
      <c r="R98" s="465" t="s">
        <v>546</v>
      </c>
      <c r="S98" s="465" t="s">
        <v>759</v>
      </c>
      <c r="T98" s="466">
        <v>45691</v>
      </c>
      <c r="U98" s="466">
        <v>45989</v>
      </c>
      <c r="V98" s="465" t="s">
        <v>756</v>
      </c>
      <c r="W98" s="465">
        <v>40</v>
      </c>
      <c r="X98" s="465" t="s">
        <v>2468</v>
      </c>
      <c r="Y98" s="466"/>
      <c r="Z98" s="550">
        <v>40</v>
      </c>
      <c r="AA98" s="466"/>
      <c r="AB98" s="468">
        <v>0</v>
      </c>
    </row>
    <row r="99" spans="1:28 16384:16384" s="469" customFormat="1" ht="46.5" customHeight="1" x14ac:dyDescent="0.25">
      <c r="A99" s="559" t="s">
        <v>763</v>
      </c>
      <c r="B99" s="465" t="s">
        <v>756</v>
      </c>
      <c r="C99" s="465">
        <v>0</v>
      </c>
      <c r="D99" s="465" t="s">
        <v>517</v>
      </c>
      <c r="E99" s="465" t="s">
        <v>763</v>
      </c>
      <c r="F99" s="465" t="s">
        <v>19</v>
      </c>
      <c r="G99" s="465" t="s">
        <v>19</v>
      </c>
      <c r="H99" s="465" t="s">
        <v>19</v>
      </c>
      <c r="I99" s="465" t="s">
        <v>19</v>
      </c>
      <c r="J99" s="465">
        <v>0</v>
      </c>
      <c r="K99" s="465" t="s">
        <v>19</v>
      </c>
      <c r="L99" s="465" t="s">
        <v>19</v>
      </c>
      <c r="M99" s="465" t="s">
        <v>19</v>
      </c>
      <c r="N99" s="465" t="s">
        <v>2614</v>
      </c>
      <c r="O99" s="465" t="s">
        <v>242</v>
      </c>
      <c r="P99" s="465">
        <v>10</v>
      </c>
      <c r="Q99" s="465">
        <v>1</v>
      </c>
      <c r="R99" s="465" t="s">
        <v>515</v>
      </c>
      <c r="S99" s="465" t="s">
        <v>761</v>
      </c>
      <c r="T99" s="466">
        <v>45691</v>
      </c>
      <c r="U99" s="466">
        <v>45716</v>
      </c>
      <c r="V99" s="465" t="s">
        <v>756</v>
      </c>
      <c r="W99" s="465">
        <v>100</v>
      </c>
      <c r="X99" s="465" t="s">
        <v>1997</v>
      </c>
      <c r="Y99" s="466">
        <v>45716</v>
      </c>
      <c r="Z99" s="550">
        <v>100</v>
      </c>
      <c r="AA99" s="466">
        <v>45716</v>
      </c>
      <c r="AB99" s="468">
        <v>100</v>
      </c>
    </row>
    <row r="100" spans="1:28 16384:16384" s="469" customFormat="1" ht="46.5" customHeight="1" x14ac:dyDescent="0.25">
      <c r="A100" s="559" t="s">
        <v>764</v>
      </c>
      <c r="B100" s="465" t="s">
        <v>756</v>
      </c>
      <c r="C100" s="465">
        <v>0</v>
      </c>
      <c r="D100" s="465" t="s">
        <v>517</v>
      </c>
      <c r="E100" s="465" t="s">
        <v>764</v>
      </c>
      <c r="F100" s="465" t="s">
        <v>19</v>
      </c>
      <c r="G100" s="465" t="s">
        <v>19</v>
      </c>
      <c r="H100" s="465" t="s">
        <v>19</v>
      </c>
      <c r="I100" s="465" t="s">
        <v>19</v>
      </c>
      <c r="J100" s="465">
        <v>0</v>
      </c>
      <c r="K100" s="465" t="s">
        <v>19</v>
      </c>
      <c r="L100" s="465" t="s">
        <v>19</v>
      </c>
      <c r="M100" s="465" t="s">
        <v>19</v>
      </c>
      <c r="N100" s="465" t="s">
        <v>2614</v>
      </c>
      <c r="O100" s="465" t="s">
        <v>243</v>
      </c>
      <c r="P100" s="465">
        <v>20</v>
      </c>
      <c r="Q100" s="465">
        <v>100</v>
      </c>
      <c r="R100" s="465" t="s">
        <v>546</v>
      </c>
      <c r="S100" s="465" t="s">
        <v>759</v>
      </c>
      <c r="T100" s="466">
        <v>45719</v>
      </c>
      <c r="U100" s="466">
        <v>45989</v>
      </c>
      <c r="V100" s="465" t="s">
        <v>756</v>
      </c>
      <c r="W100" s="465"/>
      <c r="X100" s="465" t="s">
        <v>2470</v>
      </c>
      <c r="Y100" s="466"/>
      <c r="Z100" s="550">
        <v>0</v>
      </c>
      <c r="AA100" s="466"/>
      <c r="AB100" s="468">
        <v>0</v>
      </c>
    </row>
    <row r="101" spans="1:28 16384:16384" s="469" customFormat="1" ht="46.5" customHeight="1" x14ac:dyDescent="0.25">
      <c r="A101" s="561" t="s">
        <v>765</v>
      </c>
      <c r="B101" s="68" t="s">
        <v>756</v>
      </c>
      <c r="C101" s="68">
        <v>0</v>
      </c>
      <c r="D101" s="68" t="s">
        <v>509</v>
      </c>
      <c r="E101" s="68" t="s">
        <v>765</v>
      </c>
      <c r="F101" s="68" t="s">
        <v>511</v>
      </c>
      <c r="G101" s="68" t="s">
        <v>1603</v>
      </c>
      <c r="H101" s="68" t="s">
        <v>1604</v>
      </c>
      <c r="I101" s="68" t="s">
        <v>1605</v>
      </c>
      <c r="J101" s="68" t="s">
        <v>1618</v>
      </c>
      <c r="K101" s="68" t="s">
        <v>512</v>
      </c>
      <c r="L101" s="68" t="s">
        <v>19</v>
      </c>
      <c r="M101" s="68" t="s">
        <v>766</v>
      </c>
      <c r="N101" s="68" t="s">
        <v>1676</v>
      </c>
      <c r="O101" s="68" t="s">
        <v>385</v>
      </c>
      <c r="P101" s="68">
        <v>10</v>
      </c>
      <c r="Q101" s="68">
        <v>2</v>
      </c>
      <c r="R101" s="68" t="s">
        <v>515</v>
      </c>
      <c r="S101" s="154" t="s">
        <v>768</v>
      </c>
      <c r="T101" s="154">
        <v>45670</v>
      </c>
      <c r="U101" s="68">
        <v>45989</v>
      </c>
      <c r="V101" s="68" t="s">
        <v>756</v>
      </c>
      <c r="W101" s="68"/>
      <c r="X101" s="154" t="s">
        <v>2471</v>
      </c>
      <c r="Y101" s="551"/>
      <c r="Z101" s="549">
        <v>0</v>
      </c>
      <c r="AA101" s="154"/>
      <c r="AB101" s="562">
        <v>0</v>
      </c>
      <c r="XFD101" s="68"/>
    </row>
    <row r="102" spans="1:28 16384:16384" s="469" customFormat="1" ht="46.5" customHeight="1" x14ac:dyDescent="0.25">
      <c r="A102" s="559" t="s">
        <v>769</v>
      </c>
      <c r="B102" s="465" t="s">
        <v>756</v>
      </c>
      <c r="C102" s="465">
        <v>0</v>
      </c>
      <c r="D102" s="465" t="s">
        <v>517</v>
      </c>
      <c r="E102" s="465" t="s">
        <v>769</v>
      </c>
      <c r="F102" s="465" t="s">
        <v>19</v>
      </c>
      <c r="G102" s="465">
        <v>0</v>
      </c>
      <c r="H102" s="465">
        <v>0</v>
      </c>
      <c r="I102" s="465">
        <v>0</v>
      </c>
      <c r="J102" s="465">
        <v>0</v>
      </c>
      <c r="K102" s="465" t="s">
        <v>19</v>
      </c>
      <c r="L102" s="465" t="s">
        <v>19</v>
      </c>
      <c r="M102" s="465" t="s">
        <v>766</v>
      </c>
      <c r="N102" s="465" t="s">
        <v>2614</v>
      </c>
      <c r="O102" s="465" t="s">
        <v>386</v>
      </c>
      <c r="P102" s="465">
        <v>60</v>
      </c>
      <c r="Q102" s="465">
        <v>1</v>
      </c>
      <c r="R102" s="465" t="s">
        <v>515</v>
      </c>
      <c r="S102" s="465" t="s">
        <v>770</v>
      </c>
      <c r="T102" s="466">
        <v>45670</v>
      </c>
      <c r="U102" s="466">
        <v>45747</v>
      </c>
      <c r="V102" s="465" t="s">
        <v>756</v>
      </c>
      <c r="W102" s="465">
        <v>100</v>
      </c>
      <c r="X102" s="465" t="s">
        <v>1999</v>
      </c>
      <c r="Y102" s="466">
        <v>45744</v>
      </c>
      <c r="Z102" s="550">
        <v>100</v>
      </c>
      <c r="AA102" s="466">
        <v>45744</v>
      </c>
      <c r="AB102" s="468">
        <v>100</v>
      </c>
    </row>
    <row r="103" spans="1:28 16384:16384" s="469" customFormat="1" ht="46.5" customHeight="1" x14ac:dyDescent="0.25">
      <c r="A103" s="559" t="s">
        <v>771</v>
      </c>
      <c r="B103" s="465" t="s">
        <v>756</v>
      </c>
      <c r="C103" s="465">
        <v>0</v>
      </c>
      <c r="D103" s="465" t="s">
        <v>517</v>
      </c>
      <c r="E103" s="465" t="s">
        <v>771</v>
      </c>
      <c r="F103" s="465" t="s">
        <v>19</v>
      </c>
      <c r="G103" s="465" t="s">
        <v>19</v>
      </c>
      <c r="H103" s="465" t="s">
        <v>19</v>
      </c>
      <c r="I103" s="465" t="s">
        <v>19</v>
      </c>
      <c r="J103" s="465">
        <v>0</v>
      </c>
      <c r="K103" s="465" t="s">
        <v>19</v>
      </c>
      <c r="L103" s="465" t="s">
        <v>19</v>
      </c>
      <c r="M103" s="465" t="s">
        <v>19</v>
      </c>
      <c r="N103" s="465" t="s">
        <v>2614</v>
      </c>
      <c r="O103" s="465" t="s">
        <v>387</v>
      </c>
      <c r="P103" s="465">
        <v>40</v>
      </c>
      <c r="Q103" s="465">
        <v>2</v>
      </c>
      <c r="R103" s="465" t="s">
        <v>515</v>
      </c>
      <c r="S103" s="465" t="s">
        <v>768</v>
      </c>
      <c r="T103" s="466">
        <v>45748</v>
      </c>
      <c r="U103" s="466">
        <v>45989</v>
      </c>
      <c r="V103" s="465" t="s">
        <v>756</v>
      </c>
      <c r="W103" s="465"/>
      <c r="X103" s="465" t="s">
        <v>2473</v>
      </c>
      <c r="Y103" s="466"/>
      <c r="Z103" s="550">
        <v>0</v>
      </c>
      <c r="AA103" s="466"/>
      <c r="AB103" s="468">
        <v>0</v>
      </c>
    </row>
    <row r="104" spans="1:28 16384:16384" s="469" customFormat="1" ht="46.5" customHeight="1" x14ac:dyDescent="0.25">
      <c r="A104" s="561" t="s">
        <v>772</v>
      </c>
      <c r="B104" s="68" t="s">
        <v>756</v>
      </c>
      <c r="C104" s="68">
        <v>0</v>
      </c>
      <c r="D104" s="68" t="s">
        <v>509</v>
      </c>
      <c r="E104" s="68" t="s">
        <v>772</v>
      </c>
      <c r="F104" s="68" t="s">
        <v>511</v>
      </c>
      <c r="G104" s="68" t="s">
        <v>1600</v>
      </c>
      <c r="H104" s="68" t="s">
        <v>1601</v>
      </c>
      <c r="I104" s="68" t="s">
        <v>1602</v>
      </c>
      <c r="J104" s="68" t="s">
        <v>1863</v>
      </c>
      <c r="K104" s="68" t="s">
        <v>512</v>
      </c>
      <c r="L104" s="68" t="s">
        <v>32</v>
      </c>
      <c r="M104" s="68" t="s">
        <v>680</v>
      </c>
      <c r="N104" s="68" t="s">
        <v>1677</v>
      </c>
      <c r="O104" s="68" t="s">
        <v>244</v>
      </c>
      <c r="P104" s="68">
        <v>30</v>
      </c>
      <c r="Q104" s="68">
        <v>100</v>
      </c>
      <c r="R104" s="68" t="s">
        <v>546</v>
      </c>
      <c r="S104" s="154" t="s">
        <v>759</v>
      </c>
      <c r="T104" s="154">
        <v>45691</v>
      </c>
      <c r="U104" s="68">
        <v>45989</v>
      </c>
      <c r="V104" s="68" t="s">
        <v>756</v>
      </c>
      <c r="W104" s="68">
        <v>40</v>
      </c>
      <c r="X104" s="154" t="s">
        <v>2475</v>
      </c>
      <c r="Y104" s="551"/>
      <c r="Z104" s="549">
        <v>40</v>
      </c>
      <c r="AA104" s="154"/>
      <c r="AB104" s="562">
        <v>0</v>
      </c>
      <c r="XFD104" s="68"/>
    </row>
    <row r="105" spans="1:28 16384:16384" s="469" customFormat="1" ht="46.5" customHeight="1" x14ac:dyDescent="0.25">
      <c r="A105" s="559" t="s">
        <v>773</v>
      </c>
      <c r="B105" s="465" t="s">
        <v>756</v>
      </c>
      <c r="C105" s="465">
        <v>0</v>
      </c>
      <c r="D105" s="465" t="s">
        <v>517</v>
      </c>
      <c r="E105" s="465" t="s">
        <v>773</v>
      </c>
      <c r="F105" s="465" t="s">
        <v>19</v>
      </c>
      <c r="G105" s="465" t="s">
        <v>19</v>
      </c>
      <c r="H105" s="465" t="s">
        <v>19</v>
      </c>
      <c r="I105" s="465" t="s">
        <v>19</v>
      </c>
      <c r="J105" s="465">
        <v>0</v>
      </c>
      <c r="K105" s="465" t="s">
        <v>19</v>
      </c>
      <c r="L105" s="465" t="s">
        <v>19</v>
      </c>
      <c r="M105" s="465" t="s">
        <v>19</v>
      </c>
      <c r="N105" s="465" t="s">
        <v>2614</v>
      </c>
      <c r="O105" s="465" t="s">
        <v>245</v>
      </c>
      <c r="P105" s="465">
        <v>60</v>
      </c>
      <c r="Q105" s="465">
        <v>1</v>
      </c>
      <c r="R105" s="465" t="s">
        <v>515</v>
      </c>
      <c r="S105" s="465" t="s">
        <v>761</v>
      </c>
      <c r="T105" s="466">
        <v>45691</v>
      </c>
      <c r="U105" s="466">
        <v>45716</v>
      </c>
      <c r="V105" s="465" t="s">
        <v>756</v>
      </c>
      <c r="W105" s="465">
        <v>100</v>
      </c>
      <c r="X105" s="465" t="s">
        <v>2000</v>
      </c>
      <c r="Y105" s="466">
        <v>45716</v>
      </c>
      <c r="Z105" s="550">
        <v>100</v>
      </c>
      <c r="AA105" s="466">
        <v>45716</v>
      </c>
      <c r="AB105" s="468">
        <v>100</v>
      </c>
    </row>
    <row r="106" spans="1:28 16384:16384" s="469" customFormat="1" ht="46.5" customHeight="1" x14ac:dyDescent="0.25">
      <c r="A106" s="559" t="s">
        <v>774</v>
      </c>
      <c r="B106" s="465" t="s">
        <v>756</v>
      </c>
      <c r="C106" s="465">
        <v>0</v>
      </c>
      <c r="D106" s="465" t="s">
        <v>517</v>
      </c>
      <c r="E106" s="465" t="s">
        <v>774</v>
      </c>
      <c r="F106" s="465" t="s">
        <v>19</v>
      </c>
      <c r="G106" s="465">
        <v>0</v>
      </c>
      <c r="H106" s="465">
        <v>0</v>
      </c>
      <c r="I106" s="465">
        <v>0</v>
      </c>
      <c r="J106" s="465">
        <v>0</v>
      </c>
      <c r="K106" s="465" t="s">
        <v>19</v>
      </c>
      <c r="L106" s="465" t="s">
        <v>19</v>
      </c>
      <c r="M106" s="465" t="s">
        <v>680</v>
      </c>
      <c r="N106" s="465" t="s">
        <v>2614</v>
      </c>
      <c r="O106" s="465" t="s">
        <v>246</v>
      </c>
      <c r="P106" s="465">
        <v>10</v>
      </c>
      <c r="Q106" s="465">
        <v>100</v>
      </c>
      <c r="R106" s="465" t="s">
        <v>546</v>
      </c>
      <c r="S106" s="465" t="s">
        <v>759</v>
      </c>
      <c r="T106" s="466">
        <v>45691</v>
      </c>
      <c r="U106" s="466">
        <v>45989</v>
      </c>
      <c r="V106" s="465" t="s">
        <v>756</v>
      </c>
      <c r="W106" s="465">
        <v>40</v>
      </c>
      <c r="X106" s="465" t="s">
        <v>2476</v>
      </c>
      <c r="Y106" s="466"/>
      <c r="Z106" s="550">
        <v>40</v>
      </c>
      <c r="AA106" s="466"/>
      <c r="AB106" s="468">
        <v>0</v>
      </c>
    </row>
    <row r="107" spans="1:28 16384:16384" s="469" customFormat="1" ht="46.5" customHeight="1" x14ac:dyDescent="0.25">
      <c r="A107" s="559" t="s">
        <v>775</v>
      </c>
      <c r="B107" s="465" t="s">
        <v>756</v>
      </c>
      <c r="C107" s="465">
        <v>0</v>
      </c>
      <c r="D107" s="465" t="s">
        <v>517</v>
      </c>
      <c r="E107" s="465" t="s">
        <v>775</v>
      </c>
      <c r="F107" s="465" t="s">
        <v>19</v>
      </c>
      <c r="G107" s="465" t="s">
        <v>19</v>
      </c>
      <c r="H107" s="465" t="s">
        <v>19</v>
      </c>
      <c r="I107" s="465" t="s">
        <v>19</v>
      </c>
      <c r="J107" s="465">
        <v>0</v>
      </c>
      <c r="K107" s="465" t="s">
        <v>19</v>
      </c>
      <c r="L107" s="465" t="s">
        <v>19</v>
      </c>
      <c r="M107" s="465" t="s">
        <v>19</v>
      </c>
      <c r="N107" s="465" t="s">
        <v>2614</v>
      </c>
      <c r="O107" s="465" t="s">
        <v>247</v>
      </c>
      <c r="P107" s="465">
        <v>10</v>
      </c>
      <c r="Q107" s="465">
        <v>1</v>
      </c>
      <c r="R107" s="465" t="s">
        <v>515</v>
      </c>
      <c r="S107" s="465" t="s">
        <v>761</v>
      </c>
      <c r="T107" s="466">
        <v>45691</v>
      </c>
      <c r="U107" s="466">
        <v>45716</v>
      </c>
      <c r="V107" s="465" t="s">
        <v>756</v>
      </c>
      <c r="W107" s="465">
        <v>100</v>
      </c>
      <c r="X107" s="465" t="s">
        <v>2002</v>
      </c>
      <c r="Y107" s="466">
        <v>45716</v>
      </c>
      <c r="Z107" s="550">
        <v>100</v>
      </c>
      <c r="AA107" s="466">
        <v>45716</v>
      </c>
      <c r="AB107" s="468">
        <v>100</v>
      </c>
    </row>
    <row r="108" spans="1:28 16384:16384" s="469" customFormat="1" ht="46.5" customHeight="1" x14ac:dyDescent="0.25">
      <c r="A108" s="559" t="s">
        <v>776</v>
      </c>
      <c r="B108" s="465" t="s">
        <v>756</v>
      </c>
      <c r="C108" s="465">
        <v>0</v>
      </c>
      <c r="D108" s="465" t="s">
        <v>517</v>
      </c>
      <c r="E108" s="465" t="s">
        <v>776</v>
      </c>
      <c r="F108" s="465" t="s">
        <v>19</v>
      </c>
      <c r="G108" s="465" t="s">
        <v>19</v>
      </c>
      <c r="H108" s="465" t="s">
        <v>19</v>
      </c>
      <c r="I108" s="465" t="s">
        <v>19</v>
      </c>
      <c r="J108" s="465">
        <v>0</v>
      </c>
      <c r="K108" s="465" t="s">
        <v>19</v>
      </c>
      <c r="L108" s="465" t="s">
        <v>19</v>
      </c>
      <c r="M108" s="465" t="s">
        <v>19</v>
      </c>
      <c r="N108" s="465" t="s">
        <v>2614</v>
      </c>
      <c r="O108" s="465" t="s">
        <v>248</v>
      </c>
      <c r="P108" s="465">
        <v>20</v>
      </c>
      <c r="Q108" s="465">
        <v>100</v>
      </c>
      <c r="R108" s="465" t="s">
        <v>546</v>
      </c>
      <c r="S108" s="465" t="s">
        <v>759</v>
      </c>
      <c r="T108" s="466">
        <v>45691</v>
      </c>
      <c r="U108" s="466">
        <v>45989</v>
      </c>
      <c r="V108" s="465" t="s">
        <v>756</v>
      </c>
      <c r="W108" s="465">
        <v>40</v>
      </c>
      <c r="X108" s="465" t="s">
        <v>2478</v>
      </c>
      <c r="Y108" s="466"/>
      <c r="Z108" s="550">
        <v>40</v>
      </c>
      <c r="AA108" s="466"/>
      <c r="AB108" s="468">
        <v>0</v>
      </c>
    </row>
    <row r="109" spans="1:28 16384:16384" s="469" customFormat="1" ht="46.5" customHeight="1" x14ac:dyDescent="0.25">
      <c r="A109" s="561" t="s">
        <v>777</v>
      </c>
      <c r="B109" s="68" t="s">
        <v>756</v>
      </c>
      <c r="C109" s="68">
        <v>0</v>
      </c>
      <c r="D109" s="68" t="s">
        <v>509</v>
      </c>
      <c r="E109" s="68" t="s">
        <v>777</v>
      </c>
      <c r="F109" s="68" t="s">
        <v>511</v>
      </c>
      <c r="G109" s="68" t="s">
        <v>1600</v>
      </c>
      <c r="H109" s="68" t="s">
        <v>1595</v>
      </c>
      <c r="I109" s="68" t="s">
        <v>1602</v>
      </c>
      <c r="J109" s="68" t="s">
        <v>1863</v>
      </c>
      <c r="K109" s="68" t="s">
        <v>512</v>
      </c>
      <c r="L109" s="68" t="s">
        <v>32</v>
      </c>
      <c r="M109" s="68" t="s">
        <v>680</v>
      </c>
      <c r="N109" s="68" t="s">
        <v>1678</v>
      </c>
      <c r="O109" s="68" t="s">
        <v>249</v>
      </c>
      <c r="P109" s="68">
        <v>10</v>
      </c>
      <c r="Q109" s="68">
        <v>2</v>
      </c>
      <c r="R109" s="68" t="s">
        <v>515</v>
      </c>
      <c r="S109" s="154" t="s">
        <v>778</v>
      </c>
      <c r="T109" s="154">
        <v>45691</v>
      </c>
      <c r="U109" s="68">
        <v>46003</v>
      </c>
      <c r="V109" s="68" t="s">
        <v>756</v>
      </c>
      <c r="W109" s="68">
        <v>30.36</v>
      </c>
      <c r="X109" s="154" t="s">
        <v>2480</v>
      </c>
      <c r="Y109" s="551"/>
      <c r="Z109" s="549">
        <v>30.36</v>
      </c>
      <c r="AA109" s="154"/>
      <c r="AB109" s="562">
        <v>0</v>
      </c>
      <c r="XFD109" s="68"/>
    </row>
    <row r="110" spans="1:28 16384:16384" s="469" customFormat="1" ht="46.5" customHeight="1" x14ac:dyDescent="0.25">
      <c r="A110" s="559" t="s">
        <v>779</v>
      </c>
      <c r="B110" s="465" t="s">
        <v>756</v>
      </c>
      <c r="C110" s="465">
        <v>0</v>
      </c>
      <c r="D110" s="465" t="s">
        <v>517</v>
      </c>
      <c r="E110" s="465" t="s">
        <v>779</v>
      </c>
      <c r="F110" s="465" t="s">
        <v>19</v>
      </c>
      <c r="G110" s="465" t="s">
        <v>19</v>
      </c>
      <c r="H110" s="465" t="s">
        <v>19</v>
      </c>
      <c r="I110" s="465" t="s">
        <v>19</v>
      </c>
      <c r="J110" s="465">
        <v>0</v>
      </c>
      <c r="K110" s="465" t="s">
        <v>19</v>
      </c>
      <c r="L110" s="465" t="s">
        <v>19</v>
      </c>
      <c r="M110" s="465" t="s">
        <v>19</v>
      </c>
      <c r="N110" s="465" t="s">
        <v>2614</v>
      </c>
      <c r="O110" s="465" t="s">
        <v>250</v>
      </c>
      <c r="P110" s="465">
        <v>10</v>
      </c>
      <c r="Q110" s="465">
        <v>1</v>
      </c>
      <c r="R110" s="465" t="s">
        <v>515</v>
      </c>
      <c r="S110" s="465" t="s">
        <v>780</v>
      </c>
      <c r="T110" s="466">
        <v>45691</v>
      </c>
      <c r="U110" s="466">
        <v>45716</v>
      </c>
      <c r="V110" s="465" t="s">
        <v>756</v>
      </c>
      <c r="W110" s="465">
        <v>100</v>
      </c>
      <c r="X110" s="465" t="s">
        <v>2004</v>
      </c>
      <c r="Y110" s="466">
        <v>45716</v>
      </c>
      <c r="Z110" s="550">
        <v>100</v>
      </c>
      <c r="AA110" s="466">
        <v>45716</v>
      </c>
      <c r="AB110" s="468">
        <v>100</v>
      </c>
    </row>
    <row r="111" spans="1:28 16384:16384" s="469" customFormat="1" ht="46.5" customHeight="1" x14ac:dyDescent="0.25">
      <c r="A111" s="559" t="s">
        <v>781</v>
      </c>
      <c r="B111" s="465" t="s">
        <v>756</v>
      </c>
      <c r="C111" s="465">
        <v>0</v>
      </c>
      <c r="D111" s="465" t="s">
        <v>517</v>
      </c>
      <c r="E111" s="465" t="s">
        <v>781</v>
      </c>
      <c r="F111" s="465" t="s">
        <v>19</v>
      </c>
      <c r="G111" s="465">
        <v>0</v>
      </c>
      <c r="H111" s="465">
        <v>0</v>
      </c>
      <c r="I111" s="465">
        <v>0</v>
      </c>
      <c r="J111" s="465">
        <v>0</v>
      </c>
      <c r="K111" s="465" t="s">
        <v>19</v>
      </c>
      <c r="L111" s="465" t="s">
        <v>19</v>
      </c>
      <c r="M111" s="465" t="s">
        <v>680</v>
      </c>
      <c r="N111" s="465" t="s">
        <v>2614</v>
      </c>
      <c r="O111" s="465" t="s">
        <v>251</v>
      </c>
      <c r="P111" s="465">
        <v>70</v>
      </c>
      <c r="Q111" s="465">
        <v>2</v>
      </c>
      <c r="R111" s="465" t="s">
        <v>515</v>
      </c>
      <c r="S111" s="465" t="s">
        <v>782</v>
      </c>
      <c r="T111" s="466">
        <v>45719</v>
      </c>
      <c r="U111" s="466">
        <v>45989</v>
      </c>
      <c r="V111" s="465" t="s">
        <v>756</v>
      </c>
      <c r="W111" s="465">
        <v>30.36</v>
      </c>
      <c r="X111" s="465" t="s">
        <v>2482</v>
      </c>
      <c r="Y111" s="466"/>
      <c r="Z111" s="550">
        <v>30.36</v>
      </c>
      <c r="AA111" s="466"/>
      <c r="AB111" s="468">
        <v>0</v>
      </c>
    </row>
    <row r="112" spans="1:28 16384:16384" s="469" customFormat="1" ht="46.5" customHeight="1" x14ac:dyDescent="0.25">
      <c r="A112" s="559" t="s">
        <v>783</v>
      </c>
      <c r="B112" s="465" t="s">
        <v>756</v>
      </c>
      <c r="C112" s="465">
        <v>0</v>
      </c>
      <c r="D112" s="465" t="s">
        <v>517</v>
      </c>
      <c r="E112" s="465" t="s">
        <v>783</v>
      </c>
      <c r="F112" s="465" t="s">
        <v>19</v>
      </c>
      <c r="G112" s="465" t="s">
        <v>19</v>
      </c>
      <c r="H112" s="465" t="s">
        <v>19</v>
      </c>
      <c r="I112" s="465" t="s">
        <v>19</v>
      </c>
      <c r="J112" s="465">
        <v>0</v>
      </c>
      <c r="K112" s="465" t="s">
        <v>19</v>
      </c>
      <c r="L112" s="465" t="s">
        <v>19</v>
      </c>
      <c r="M112" s="465" t="s">
        <v>19</v>
      </c>
      <c r="N112" s="465" t="s">
        <v>2614</v>
      </c>
      <c r="O112" s="465" t="s">
        <v>252</v>
      </c>
      <c r="P112" s="465">
        <v>20</v>
      </c>
      <c r="Q112" s="465">
        <v>2</v>
      </c>
      <c r="R112" s="465" t="s">
        <v>515</v>
      </c>
      <c r="S112" s="465" t="s">
        <v>778</v>
      </c>
      <c r="T112" s="466">
        <v>45719</v>
      </c>
      <c r="U112" s="466">
        <v>46003</v>
      </c>
      <c r="V112" s="465" t="s">
        <v>756</v>
      </c>
      <c r="W112" s="465"/>
      <c r="X112" s="465" t="s">
        <v>2484</v>
      </c>
      <c r="Y112" s="466"/>
      <c r="Z112" s="550">
        <v>0</v>
      </c>
      <c r="AA112" s="466"/>
      <c r="AB112" s="468">
        <v>0</v>
      </c>
    </row>
    <row r="113" spans="1:28 16384:16384" s="469" customFormat="1" ht="46.5" customHeight="1" x14ac:dyDescent="0.25">
      <c r="A113" s="561" t="s">
        <v>784</v>
      </c>
      <c r="B113" s="68" t="s">
        <v>756</v>
      </c>
      <c r="C113" s="68">
        <v>0</v>
      </c>
      <c r="D113" s="68" t="s">
        <v>509</v>
      </c>
      <c r="E113" s="68" t="s">
        <v>784</v>
      </c>
      <c r="F113" s="68" t="s">
        <v>511</v>
      </c>
      <c r="G113" s="68" t="s">
        <v>1600</v>
      </c>
      <c r="H113" s="68" t="s">
        <v>1601</v>
      </c>
      <c r="I113" s="68" t="s">
        <v>1602</v>
      </c>
      <c r="J113" s="68" t="s">
        <v>1863</v>
      </c>
      <c r="K113" s="68" t="s">
        <v>512</v>
      </c>
      <c r="L113" s="68" t="s">
        <v>19</v>
      </c>
      <c r="M113" s="68" t="s">
        <v>680</v>
      </c>
      <c r="N113" s="68" t="s">
        <v>1679</v>
      </c>
      <c r="O113" s="68" t="s">
        <v>253</v>
      </c>
      <c r="P113" s="68">
        <v>10</v>
      </c>
      <c r="Q113" s="68">
        <v>1</v>
      </c>
      <c r="R113" s="68" t="s">
        <v>515</v>
      </c>
      <c r="S113" s="154" t="s">
        <v>785</v>
      </c>
      <c r="T113" s="154">
        <v>45691</v>
      </c>
      <c r="U113" s="68">
        <v>45989</v>
      </c>
      <c r="V113" s="68" t="s">
        <v>756</v>
      </c>
      <c r="W113" s="68"/>
      <c r="X113" s="154" t="s">
        <v>2485</v>
      </c>
      <c r="Y113" s="551"/>
      <c r="Z113" s="549">
        <v>0</v>
      </c>
      <c r="AA113" s="154"/>
      <c r="AB113" s="562">
        <v>0</v>
      </c>
      <c r="XFD113" s="68"/>
    </row>
    <row r="114" spans="1:28 16384:16384" s="469" customFormat="1" ht="46.5" customHeight="1" x14ac:dyDescent="0.25">
      <c r="A114" s="559" t="s">
        <v>786</v>
      </c>
      <c r="B114" s="465" t="s">
        <v>756</v>
      </c>
      <c r="C114" s="465">
        <v>0</v>
      </c>
      <c r="D114" s="465" t="s">
        <v>517</v>
      </c>
      <c r="E114" s="465" t="s">
        <v>786</v>
      </c>
      <c r="F114" s="465" t="s">
        <v>19</v>
      </c>
      <c r="G114" s="465">
        <v>0</v>
      </c>
      <c r="H114" s="465">
        <v>0</v>
      </c>
      <c r="I114" s="465">
        <v>0</v>
      </c>
      <c r="J114" s="465">
        <v>0</v>
      </c>
      <c r="K114" s="465" t="s">
        <v>19</v>
      </c>
      <c r="L114" s="465" t="s">
        <v>19</v>
      </c>
      <c r="M114" s="465" t="s">
        <v>680</v>
      </c>
      <c r="N114" s="465" t="s">
        <v>2614</v>
      </c>
      <c r="O114" s="465" t="s">
        <v>254</v>
      </c>
      <c r="P114" s="465">
        <v>70</v>
      </c>
      <c r="Q114" s="465">
        <v>1</v>
      </c>
      <c r="R114" s="465" t="s">
        <v>515</v>
      </c>
      <c r="S114" s="465" t="s">
        <v>787</v>
      </c>
      <c r="T114" s="466">
        <v>45691</v>
      </c>
      <c r="U114" s="466">
        <v>45930</v>
      </c>
      <c r="V114" s="465" t="s">
        <v>756</v>
      </c>
      <c r="W114" s="465"/>
      <c r="X114" s="465" t="s">
        <v>2486</v>
      </c>
      <c r="Y114" s="466"/>
      <c r="Z114" s="550">
        <v>0</v>
      </c>
      <c r="AA114" s="466"/>
      <c r="AB114" s="468">
        <v>0</v>
      </c>
    </row>
    <row r="115" spans="1:28 16384:16384" s="469" customFormat="1" ht="46.5" customHeight="1" x14ac:dyDescent="0.25">
      <c r="A115" s="559" t="s">
        <v>788</v>
      </c>
      <c r="B115" s="465" t="s">
        <v>756</v>
      </c>
      <c r="C115" s="465">
        <v>0</v>
      </c>
      <c r="D115" s="465" t="s">
        <v>517</v>
      </c>
      <c r="E115" s="465" t="s">
        <v>788</v>
      </c>
      <c r="F115" s="465" t="s">
        <v>19</v>
      </c>
      <c r="G115" s="465" t="s">
        <v>19</v>
      </c>
      <c r="H115" s="465" t="s">
        <v>19</v>
      </c>
      <c r="I115" s="465" t="s">
        <v>19</v>
      </c>
      <c r="J115" s="465">
        <v>0</v>
      </c>
      <c r="K115" s="465" t="s">
        <v>19</v>
      </c>
      <c r="L115" s="465" t="s">
        <v>19</v>
      </c>
      <c r="M115" s="465" t="s">
        <v>19</v>
      </c>
      <c r="N115" s="465" t="s">
        <v>2614</v>
      </c>
      <c r="O115" s="465" t="s">
        <v>255</v>
      </c>
      <c r="P115" s="465">
        <v>30</v>
      </c>
      <c r="Q115" s="465">
        <v>1</v>
      </c>
      <c r="R115" s="465" t="s">
        <v>515</v>
      </c>
      <c r="S115" s="465" t="s">
        <v>789</v>
      </c>
      <c r="T115" s="466">
        <v>45931</v>
      </c>
      <c r="U115" s="466">
        <v>45989</v>
      </c>
      <c r="V115" s="465" t="s">
        <v>756</v>
      </c>
      <c r="W115" s="465"/>
      <c r="X115" s="465"/>
      <c r="Y115" s="466"/>
      <c r="Z115" s="550"/>
      <c r="AA115" s="466"/>
      <c r="AB115" s="468"/>
    </row>
    <row r="116" spans="1:28 16384:16384" s="469" customFormat="1" ht="46.5" customHeight="1" x14ac:dyDescent="0.25">
      <c r="A116" s="561" t="s">
        <v>790</v>
      </c>
      <c r="B116" s="68" t="s">
        <v>756</v>
      </c>
      <c r="C116" s="68">
        <v>0</v>
      </c>
      <c r="D116" s="68" t="s">
        <v>509</v>
      </c>
      <c r="E116" s="68" t="s">
        <v>790</v>
      </c>
      <c r="F116" s="68" t="s">
        <v>530</v>
      </c>
      <c r="G116" s="68" t="s">
        <v>1600</v>
      </c>
      <c r="H116" s="68" t="s">
        <v>1601</v>
      </c>
      <c r="I116" s="68" t="s">
        <v>1602</v>
      </c>
      <c r="J116" s="68" t="s">
        <v>1863</v>
      </c>
      <c r="K116" s="68" t="s">
        <v>512</v>
      </c>
      <c r="L116" s="68" t="s">
        <v>32</v>
      </c>
      <c r="M116" s="68" t="s">
        <v>766</v>
      </c>
      <c r="N116" s="68" t="s">
        <v>1680</v>
      </c>
      <c r="O116" s="68" t="s">
        <v>256</v>
      </c>
      <c r="P116" s="68">
        <v>10</v>
      </c>
      <c r="Q116" s="68">
        <v>1</v>
      </c>
      <c r="R116" s="68" t="s">
        <v>515</v>
      </c>
      <c r="S116" s="154" t="s">
        <v>791</v>
      </c>
      <c r="T116" s="154">
        <v>45691</v>
      </c>
      <c r="U116" s="68">
        <v>45898</v>
      </c>
      <c r="V116" s="68" t="s">
        <v>756</v>
      </c>
      <c r="W116" s="68">
        <v>37</v>
      </c>
      <c r="X116" s="154" t="s">
        <v>2487</v>
      </c>
      <c r="Y116" s="551"/>
      <c r="Z116" s="549">
        <v>0</v>
      </c>
      <c r="AA116" s="154"/>
      <c r="AB116" s="562">
        <v>0</v>
      </c>
      <c r="XFD116" s="68"/>
    </row>
    <row r="117" spans="1:28 16384:16384" s="469" customFormat="1" ht="46.5" customHeight="1" x14ac:dyDescent="0.25">
      <c r="A117" s="559" t="s">
        <v>792</v>
      </c>
      <c r="B117" s="465" t="s">
        <v>756</v>
      </c>
      <c r="C117" s="465">
        <v>0</v>
      </c>
      <c r="D117" s="465" t="s">
        <v>517</v>
      </c>
      <c r="E117" s="465" t="s">
        <v>792</v>
      </c>
      <c r="F117" s="465" t="s">
        <v>19</v>
      </c>
      <c r="G117" s="465" t="s">
        <v>19</v>
      </c>
      <c r="H117" s="465" t="s">
        <v>19</v>
      </c>
      <c r="I117" s="465" t="s">
        <v>19</v>
      </c>
      <c r="J117" s="465">
        <v>0</v>
      </c>
      <c r="K117" s="465" t="s">
        <v>19</v>
      </c>
      <c r="L117" s="465" t="s">
        <v>19</v>
      </c>
      <c r="M117" s="465" t="s">
        <v>19</v>
      </c>
      <c r="N117" s="465" t="s">
        <v>2614</v>
      </c>
      <c r="O117" s="465" t="s">
        <v>257</v>
      </c>
      <c r="P117" s="465">
        <v>20</v>
      </c>
      <c r="Q117" s="465">
        <v>1</v>
      </c>
      <c r="R117" s="465" t="s">
        <v>515</v>
      </c>
      <c r="S117" s="465" t="s">
        <v>793</v>
      </c>
      <c r="T117" s="466">
        <v>45691</v>
      </c>
      <c r="U117" s="466">
        <v>45716</v>
      </c>
      <c r="V117" s="465" t="s">
        <v>756</v>
      </c>
      <c r="W117" s="465">
        <v>100</v>
      </c>
      <c r="X117" s="465" t="s">
        <v>2006</v>
      </c>
      <c r="Y117" s="466">
        <v>45716</v>
      </c>
      <c r="Z117" s="550">
        <v>100</v>
      </c>
      <c r="AA117" s="466">
        <v>45716</v>
      </c>
      <c r="AB117" s="468">
        <v>100</v>
      </c>
    </row>
    <row r="118" spans="1:28 16384:16384" s="469" customFormat="1" ht="46.5" customHeight="1" x14ac:dyDescent="0.25">
      <c r="A118" s="559" t="s">
        <v>794</v>
      </c>
      <c r="B118" s="465" t="s">
        <v>756</v>
      </c>
      <c r="C118" s="465">
        <v>0</v>
      </c>
      <c r="D118" s="465" t="s">
        <v>517</v>
      </c>
      <c r="E118" s="465" t="s">
        <v>794</v>
      </c>
      <c r="F118" s="465" t="s">
        <v>19</v>
      </c>
      <c r="G118" s="465" t="s">
        <v>19</v>
      </c>
      <c r="H118" s="465" t="s">
        <v>19</v>
      </c>
      <c r="I118" s="465" t="s">
        <v>19</v>
      </c>
      <c r="J118" s="465">
        <v>0</v>
      </c>
      <c r="K118" s="465" t="s">
        <v>19</v>
      </c>
      <c r="L118" s="465" t="s">
        <v>19</v>
      </c>
      <c r="M118" s="465" t="s">
        <v>19</v>
      </c>
      <c r="N118" s="465" t="s">
        <v>2614</v>
      </c>
      <c r="O118" s="465" t="s">
        <v>258</v>
      </c>
      <c r="P118" s="465">
        <v>10</v>
      </c>
      <c r="Q118" s="465">
        <v>2</v>
      </c>
      <c r="R118" s="465" t="s">
        <v>515</v>
      </c>
      <c r="S118" s="465" t="s">
        <v>795</v>
      </c>
      <c r="T118" s="466">
        <v>45719</v>
      </c>
      <c r="U118" s="466">
        <v>45747</v>
      </c>
      <c r="V118" s="465" t="s">
        <v>756</v>
      </c>
      <c r="W118" s="465">
        <v>100</v>
      </c>
      <c r="X118" s="465" t="s">
        <v>2008</v>
      </c>
      <c r="Y118" s="466">
        <v>45747</v>
      </c>
      <c r="Z118" s="550">
        <v>100</v>
      </c>
      <c r="AA118" s="466">
        <v>45747</v>
      </c>
      <c r="AB118" s="468">
        <v>100</v>
      </c>
    </row>
    <row r="119" spans="1:28 16384:16384" s="469" customFormat="1" ht="46.5" customHeight="1" x14ac:dyDescent="0.25">
      <c r="A119" s="559" t="s">
        <v>796</v>
      </c>
      <c r="B119" s="465" t="s">
        <v>756</v>
      </c>
      <c r="C119" s="465">
        <v>0</v>
      </c>
      <c r="D119" s="465" t="s">
        <v>517</v>
      </c>
      <c r="E119" s="465" t="s">
        <v>796</v>
      </c>
      <c r="F119" s="465" t="s">
        <v>19</v>
      </c>
      <c r="G119" s="465">
        <v>0</v>
      </c>
      <c r="H119" s="465">
        <v>0</v>
      </c>
      <c r="I119" s="465">
        <v>0</v>
      </c>
      <c r="J119" s="465">
        <v>0</v>
      </c>
      <c r="K119" s="465" t="s">
        <v>19</v>
      </c>
      <c r="L119" s="465" t="s">
        <v>19</v>
      </c>
      <c r="M119" s="465" t="s">
        <v>766</v>
      </c>
      <c r="N119" s="465" t="s">
        <v>2614</v>
      </c>
      <c r="O119" s="465" t="s">
        <v>259</v>
      </c>
      <c r="P119" s="465">
        <v>70</v>
      </c>
      <c r="Q119" s="465">
        <v>1</v>
      </c>
      <c r="R119" s="465" t="s">
        <v>515</v>
      </c>
      <c r="S119" s="465" t="s">
        <v>791</v>
      </c>
      <c r="T119" s="466">
        <v>45748</v>
      </c>
      <c r="U119" s="466">
        <v>45898</v>
      </c>
      <c r="V119" s="465" t="s">
        <v>756</v>
      </c>
      <c r="W119" s="465">
        <v>10</v>
      </c>
      <c r="X119" s="465" t="s">
        <v>2489</v>
      </c>
      <c r="Y119" s="466"/>
      <c r="Z119" s="550">
        <v>10</v>
      </c>
      <c r="AA119" s="466"/>
      <c r="AB119" s="468">
        <v>0</v>
      </c>
    </row>
    <row r="120" spans="1:28 16384:16384" s="469" customFormat="1" ht="46.5" customHeight="1" x14ac:dyDescent="0.25">
      <c r="A120" s="561" t="s">
        <v>798</v>
      </c>
      <c r="B120" s="68" t="s">
        <v>797</v>
      </c>
      <c r="C120" s="68">
        <v>0</v>
      </c>
      <c r="D120" s="68" t="s">
        <v>509</v>
      </c>
      <c r="E120" s="68" t="s">
        <v>798</v>
      </c>
      <c r="F120" s="68" t="s">
        <v>511</v>
      </c>
      <c r="G120" s="68" t="s">
        <v>1606</v>
      </c>
      <c r="H120" s="68" t="s">
        <v>1607</v>
      </c>
      <c r="I120" s="68" t="s">
        <v>1608</v>
      </c>
      <c r="J120" s="68" t="s">
        <v>1615</v>
      </c>
      <c r="K120" s="68" t="s">
        <v>512</v>
      </c>
      <c r="L120" s="68" t="s">
        <v>32</v>
      </c>
      <c r="M120" s="68" t="s">
        <v>680</v>
      </c>
      <c r="N120" s="68" t="s">
        <v>2614</v>
      </c>
      <c r="O120" s="68" t="s">
        <v>236</v>
      </c>
      <c r="P120" s="68">
        <v>50</v>
      </c>
      <c r="Q120" s="68">
        <v>95</v>
      </c>
      <c r="R120" s="68" t="s">
        <v>546</v>
      </c>
      <c r="S120" s="154" t="s">
        <v>799</v>
      </c>
      <c r="T120" s="154">
        <v>45659</v>
      </c>
      <c r="U120" s="68">
        <v>46022</v>
      </c>
      <c r="V120" s="68" t="s">
        <v>797</v>
      </c>
      <c r="W120" s="68">
        <v>47.66</v>
      </c>
      <c r="X120" s="154" t="s">
        <v>2573</v>
      </c>
      <c r="Y120" s="551"/>
      <c r="Z120" s="549">
        <v>47.66</v>
      </c>
      <c r="AA120" s="154"/>
      <c r="AB120" s="562">
        <v>0</v>
      </c>
      <c r="XFD120" s="68"/>
    </row>
    <row r="121" spans="1:28 16384:16384" s="469" customFormat="1" ht="46.5" customHeight="1" x14ac:dyDescent="0.25">
      <c r="A121" s="559" t="s">
        <v>800</v>
      </c>
      <c r="B121" s="465" t="s">
        <v>797</v>
      </c>
      <c r="C121" s="465">
        <v>0</v>
      </c>
      <c r="D121" s="465" t="s">
        <v>517</v>
      </c>
      <c r="E121" s="465" t="s">
        <v>800</v>
      </c>
      <c r="F121" s="465" t="s">
        <v>19</v>
      </c>
      <c r="G121" s="465" t="s">
        <v>19</v>
      </c>
      <c r="H121" s="465" t="s">
        <v>19</v>
      </c>
      <c r="I121" s="465" t="s">
        <v>19</v>
      </c>
      <c r="J121" s="465">
        <v>0</v>
      </c>
      <c r="K121" s="465" t="s">
        <v>19</v>
      </c>
      <c r="L121" s="465" t="s">
        <v>19</v>
      </c>
      <c r="M121" s="465" t="s">
        <v>19</v>
      </c>
      <c r="N121" s="465" t="s">
        <v>2614</v>
      </c>
      <c r="O121" s="465" t="s">
        <v>237</v>
      </c>
      <c r="P121" s="465">
        <v>50</v>
      </c>
      <c r="Q121" s="465">
        <v>95</v>
      </c>
      <c r="R121" s="465" t="s">
        <v>546</v>
      </c>
      <c r="S121" s="465" t="s">
        <v>799</v>
      </c>
      <c r="T121" s="466">
        <v>45659</v>
      </c>
      <c r="U121" s="466">
        <v>46022</v>
      </c>
      <c r="V121" s="465" t="s">
        <v>797</v>
      </c>
      <c r="W121" s="465">
        <v>31.28</v>
      </c>
      <c r="X121" s="465" t="s">
        <v>2575</v>
      </c>
      <c r="Y121" s="466"/>
      <c r="Z121" s="550">
        <v>31.28</v>
      </c>
      <c r="AA121" s="466"/>
      <c r="AB121" s="468">
        <v>0</v>
      </c>
    </row>
    <row r="122" spans="1:28 16384:16384" s="469" customFormat="1" ht="46.5" customHeight="1" x14ac:dyDescent="0.25">
      <c r="A122" s="559" t="s">
        <v>801</v>
      </c>
      <c r="B122" s="465" t="s">
        <v>797</v>
      </c>
      <c r="C122" s="465">
        <v>0</v>
      </c>
      <c r="D122" s="465" t="s">
        <v>517</v>
      </c>
      <c r="E122" s="465" t="s">
        <v>801</v>
      </c>
      <c r="F122" s="465" t="s">
        <v>19</v>
      </c>
      <c r="G122" s="465" t="s">
        <v>19</v>
      </c>
      <c r="H122" s="465" t="s">
        <v>19</v>
      </c>
      <c r="I122" s="465" t="s">
        <v>19</v>
      </c>
      <c r="J122" s="465">
        <v>0</v>
      </c>
      <c r="K122" s="465" t="s">
        <v>19</v>
      </c>
      <c r="L122" s="465" t="s">
        <v>19</v>
      </c>
      <c r="M122" s="465" t="s">
        <v>19</v>
      </c>
      <c r="N122" s="465" t="s">
        <v>2614</v>
      </c>
      <c r="O122" s="465" t="s">
        <v>238</v>
      </c>
      <c r="P122" s="465">
        <v>50</v>
      </c>
      <c r="Q122" s="465">
        <v>95</v>
      </c>
      <c r="R122" s="465" t="s">
        <v>546</v>
      </c>
      <c r="S122" s="465" t="s">
        <v>802</v>
      </c>
      <c r="T122" s="466">
        <v>45659</v>
      </c>
      <c r="U122" s="466">
        <v>46022</v>
      </c>
      <c r="V122" s="465" t="s">
        <v>797</v>
      </c>
      <c r="W122" s="465">
        <v>47.66</v>
      </c>
      <c r="X122" s="465" t="s">
        <v>2576</v>
      </c>
      <c r="Y122" s="466"/>
      <c r="Z122" s="550">
        <v>47.66</v>
      </c>
      <c r="AA122" s="466"/>
      <c r="AB122" s="468">
        <v>0</v>
      </c>
    </row>
    <row r="123" spans="1:28 16384:16384" s="469" customFormat="1" ht="46.5" customHeight="1" x14ac:dyDescent="0.25">
      <c r="A123" s="561" t="s">
        <v>803</v>
      </c>
      <c r="B123" s="68" t="s">
        <v>797</v>
      </c>
      <c r="C123" s="68">
        <v>0</v>
      </c>
      <c r="D123" s="68" t="s">
        <v>509</v>
      </c>
      <c r="E123" s="68" t="s">
        <v>803</v>
      </c>
      <c r="F123" s="68" t="s">
        <v>511</v>
      </c>
      <c r="G123" s="68" t="s">
        <v>61</v>
      </c>
      <c r="H123" s="68" t="s">
        <v>1861</v>
      </c>
      <c r="I123" s="68" t="s">
        <v>1515</v>
      </c>
      <c r="J123" s="68" t="s">
        <v>1615</v>
      </c>
      <c r="K123" s="68" t="s">
        <v>512</v>
      </c>
      <c r="L123" s="68" t="s">
        <v>20</v>
      </c>
      <c r="M123" s="68" t="s">
        <v>639</v>
      </c>
      <c r="N123" s="68" t="s">
        <v>2614</v>
      </c>
      <c r="O123" s="68" t="s">
        <v>188</v>
      </c>
      <c r="P123" s="68">
        <v>50</v>
      </c>
      <c r="Q123" s="68">
        <v>100</v>
      </c>
      <c r="R123" s="68" t="s">
        <v>546</v>
      </c>
      <c r="S123" s="154" t="s">
        <v>804</v>
      </c>
      <c r="T123" s="154">
        <v>45677</v>
      </c>
      <c r="U123" s="68">
        <v>46022</v>
      </c>
      <c r="V123" s="68" t="s">
        <v>797</v>
      </c>
      <c r="W123" s="68"/>
      <c r="X123" s="154" t="s">
        <v>2578</v>
      </c>
      <c r="Y123" s="551"/>
      <c r="Z123" s="549">
        <v>0</v>
      </c>
      <c r="AA123" s="154"/>
      <c r="AB123" s="562">
        <v>0</v>
      </c>
      <c r="XFD123" s="68"/>
    </row>
    <row r="124" spans="1:28 16384:16384" s="469" customFormat="1" ht="46.5" customHeight="1" x14ac:dyDescent="0.25">
      <c r="A124" s="559" t="s">
        <v>805</v>
      </c>
      <c r="B124" s="465" t="s">
        <v>797</v>
      </c>
      <c r="C124" s="465">
        <v>0</v>
      </c>
      <c r="D124" s="465" t="s">
        <v>517</v>
      </c>
      <c r="E124" s="465" t="s">
        <v>805</v>
      </c>
      <c r="F124" s="465" t="s">
        <v>19</v>
      </c>
      <c r="G124" s="465" t="s">
        <v>19</v>
      </c>
      <c r="H124" s="465" t="s">
        <v>19</v>
      </c>
      <c r="I124" s="465" t="s">
        <v>19</v>
      </c>
      <c r="J124" s="465">
        <v>0</v>
      </c>
      <c r="K124" s="465" t="s">
        <v>19</v>
      </c>
      <c r="L124" s="465" t="s">
        <v>19</v>
      </c>
      <c r="M124" s="465" t="s">
        <v>19</v>
      </c>
      <c r="N124" s="465" t="s">
        <v>2614</v>
      </c>
      <c r="O124" s="465" t="s">
        <v>189</v>
      </c>
      <c r="P124" s="465">
        <v>50</v>
      </c>
      <c r="Q124" s="465">
        <v>100</v>
      </c>
      <c r="R124" s="465" t="s">
        <v>546</v>
      </c>
      <c r="S124" s="465" t="s">
        <v>806</v>
      </c>
      <c r="T124" s="466">
        <v>45677</v>
      </c>
      <c r="U124" s="466">
        <v>46022</v>
      </c>
      <c r="V124" s="465" t="s">
        <v>797</v>
      </c>
      <c r="W124" s="465">
        <v>50</v>
      </c>
      <c r="X124" s="465" t="s">
        <v>2579</v>
      </c>
      <c r="Y124" s="466"/>
      <c r="Z124" s="550">
        <v>50</v>
      </c>
      <c r="AA124" s="466"/>
      <c r="AB124" s="468">
        <v>0</v>
      </c>
    </row>
    <row r="125" spans="1:28 16384:16384" s="469" customFormat="1" ht="46.5" customHeight="1" x14ac:dyDescent="0.25">
      <c r="A125" s="559" t="s">
        <v>807</v>
      </c>
      <c r="B125" s="465" t="s">
        <v>797</v>
      </c>
      <c r="C125" s="465">
        <v>0</v>
      </c>
      <c r="D125" s="465" t="s">
        <v>517</v>
      </c>
      <c r="E125" s="465" t="s">
        <v>807</v>
      </c>
      <c r="F125" s="465" t="s">
        <v>19</v>
      </c>
      <c r="G125" s="465" t="s">
        <v>19</v>
      </c>
      <c r="H125" s="465" t="s">
        <v>19</v>
      </c>
      <c r="I125" s="465" t="s">
        <v>19</v>
      </c>
      <c r="J125" s="465">
        <v>0</v>
      </c>
      <c r="K125" s="465" t="s">
        <v>19</v>
      </c>
      <c r="L125" s="465" t="s">
        <v>19</v>
      </c>
      <c r="M125" s="465" t="s">
        <v>19</v>
      </c>
      <c r="N125" s="465" t="s">
        <v>2614</v>
      </c>
      <c r="O125" s="465" t="s">
        <v>190</v>
      </c>
      <c r="P125" s="465">
        <v>50</v>
      </c>
      <c r="Q125" s="465">
        <v>100</v>
      </c>
      <c r="R125" s="465" t="s">
        <v>546</v>
      </c>
      <c r="S125" s="465" t="s">
        <v>804</v>
      </c>
      <c r="T125" s="466">
        <v>45677</v>
      </c>
      <c r="U125" s="466">
        <v>46022</v>
      </c>
      <c r="V125" s="465" t="s">
        <v>797</v>
      </c>
      <c r="W125" s="465"/>
      <c r="X125" s="465" t="s">
        <v>2578</v>
      </c>
      <c r="Y125" s="466"/>
      <c r="Z125" s="550">
        <v>0</v>
      </c>
      <c r="AA125" s="466"/>
      <c r="AB125" s="468">
        <v>0</v>
      </c>
    </row>
    <row r="126" spans="1:28 16384:16384" s="469" customFormat="1" ht="46.5" customHeight="1" x14ac:dyDescent="0.25">
      <c r="A126" s="561" t="s">
        <v>809</v>
      </c>
      <c r="B126" s="68" t="s">
        <v>808</v>
      </c>
      <c r="C126" s="68">
        <v>0</v>
      </c>
      <c r="D126" s="68" t="s">
        <v>509</v>
      </c>
      <c r="E126" s="68" t="s">
        <v>809</v>
      </c>
      <c r="F126" s="68" t="s">
        <v>511</v>
      </c>
      <c r="G126" s="68" t="s">
        <v>9</v>
      </c>
      <c r="H126" s="68" t="s">
        <v>1522</v>
      </c>
      <c r="I126" s="68" t="s">
        <v>1560</v>
      </c>
      <c r="J126" s="68" t="s">
        <v>1615</v>
      </c>
      <c r="K126" s="68" t="s">
        <v>512</v>
      </c>
      <c r="L126" s="68" t="s">
        <v>32</v>
      </c>
      <c r="M126" s="68" t="s">
        <v>680</v>
      </c>
      <c r="N126" s="68" t="s">
        <v>2614</v>
      </c>
      <c r="O126" s="68" t="s">
        <v>231</v>
      </c>
      <c r="P126" s="68">
        <v>95</v>
      </c>
      <c r="Q126" s="68">
        <v>80</v>
      </c>
      <c r="R126" s="68" t="s">
        <v>546</v>
      </c>
      <c r="S126" s="154" t="s">
        <v>810</v>
      </c>
      <c r="T126" s="154">
        <v>45672</v>
      </c>
      <c r="U126" s="68">
        <v>46022</v>
      </c>
      <c r="V126" s="68" t="s">
        <v>808</v>
      </c>
      <c r="W126" s="68">
        <v>32.299999999999997</v>
      </c>
      <c r="X126" s="154" t="s">
        <v>2454</v>
      </c>
      <c r="Y126" s="551"/>
      <c r="Z126" s="549">
        <v>32.299999999999997</v>
      </c>
      <c r="AA126" s="154"/>
      <c r="AB126" s="562">
        <v>0</v>
      </c>
      <c r="XFD126" s="68"/>
    </row>
    <row r="127" spans="1:28 16384:16384" s="469" customFormat="1" ht="46.5" customHeight="1" x14ac:dyDescent="0.25">
      <c r="A127" s="559" t="s">
        <v>811</v>
      </c>
      <c r="B127" s="465" t="s">
        <v>808</v>
      </c>
      <c r="C127" s="465">
        <v>0</v>
      </c>
      <c r="D127" s="465" t="s">
        <v>517</v>
      </c>
      <c r="E127" s="465" t="s">
        <v>811</v>
      </c>
      <c r="F127" s="465" t="s">
        <v>19</v>
      </c>
      <c r="G127" s="465" t="s">
        <v>19</v>
      </c>
      <c r="H127" s="465" t="s">
        <v>19</v>
      </c>
      <c r="I127" s="465" t="s">
        <v>19</v>
      </c>
      <c r="J127" s="465">
        <v>0</v>
      </c>
      <c r="K127" s="465" t="s">
        <v>19</v>
      </c>
      <c r="L127" s="465" t="s">
        <v>19</v>
      </c>
      <c r="M127" s="465" t="s">
        <v>19</v>
      </c>
      <c r="N127" s="465" t="s">
        <v>2614</v>
      </c>
      <c r="O127" s="465" t="s">
        <v>232</v>
      </c>
      <c r="P127" s="465">
        <v>30</v>
      </c>
      <c r="Q127" s="465">
        <v>80</v>
      </c>
      <c r="R127" s="465" t="s">
        <v>546</v>
      </c>
      <c r="S127" s="465" t="s">
        <v>812</v>
      </c>
      <c r="T127" s="466">
        <v>45672</v>
      </c>
      <c r="U127" s="466">
        <v>45961</v>
      </c>
      <c r="V127" s="465" t="s">
        <v>808</v>
      </c>
      <c r="W127" s="465">
        <v>40.6</v>
      </c>
      <c r="X127" s="465" t="s">
        <v>2456</v>
      </c>
      <c r="Y127" s="466"/>
      <c r="Z127" s="550">
        <v>40.6</v>
      </c>
      <c r="AA127" s="466"/>
      <c r="AB127" s="468">
        <v>0</v>
      </c>
    </row>
    <row r="128" spans="1:28 16384:16384" s="469" customFormat="1" ht="46.5" customHeight="1" x14ac:dyDescent="0.25">
      <c r="A128" s="559" t="s">
        <v>813</v>
      </c>
      <c r="B128" s="465" t="s">
        <v>808</v>
      </c>
      <c r="C128" s="465">
        <v>0</v>
      </c>
      <c r="D128" s="465" t="s">
        <v>517</v>
      </c>
      <c r="E128" s="465" t="s">
        <v>813</v>
      </c>
      <c r="F128" s="465" t="s">
        <v>19</v>
      </c>
      <c r="G128" s="465" t="s">
        <v>19</v>
      </c>
      <c r="H128" s="465" t="s">
        <v>19</v>
      </c>
      <c r="I128" s="465" t="s">
        <v>19</v>
      </c>
      <c r="J128" s="465">
        <v>0</v>
      </c>
      <c r="K128" s="465" t="s">
        <v>19</v>
      </c>
      <c r="L128" s="465" t="s">
        <v>19</v>
      </c>
      <c r="M128" s="465" t="s">
        <v>19</v>
      </c>
      <c r="N128" s="465" t="s">
        <v>2614</v>
      </c>
      <c r="O128" s="465" t="s">
        <v>233</v>
      </c>
      <c r="P128" s="465">
        <v>30</v>
      </c>
      <c r="Q128" s="465">
        <v>70</v>
      </c>
      <c r="R128" s="465" t="s">
        <v>546</v>
      </c>
      <c r="S128" s="465" t="s">
        <v>814</v>
      </c>
      <c r="T128" s="466">
        <v>45672</v>
      </c>
      <c r="U128" s="466">
        <v>45961</v>
      </c>
      <c r="V128" s="465" t="s">
        <v>808</v>
      </c>
      <c r="W128" s="465">
        <v>40.9</v>
      </c>
      <c r="X128" s="465" t="s">
        <v>2458</v>
      </c>
      <c r="Y128" s="466"/>
      <c r="Z128" s="550">
        <v>40.9</v>
      </c>
      <c r="AA128" s="466"/>
      <c r="AB128" s="468">
        <v>0</v>
      </c>
    </row>
    <row r="129" spans="1:28 16384:16384" s="469" customFormat="1" ht="46.5" customHeight="1" x14ac:dyDescent="0.25">
      <c r="A129" s="559" t="s">
        <v>815</v>
      </c>
      <c r="B129" s="465" t="s">
        <v>808</v>
      </c>
      <c r="C129" s="465">
        <v>0</v>
      </c>
      <c r="D129" s="465" t="s">
        <v>517</v>
      </c>
      <c r="E129" s="465" t="s">
        <v>815</v>
      </c>
      <c r="F129" s="465" t="s">
        <v>19</v>
      </c>
      <c r="G129" s="465" t="s">
        <v>19</v>
      </c>
      <c r="H129" s="465" t="s">
        <v>19</v>
      </c>
      <c r="I129" s="465" t="s">
        <v>19</v>
      </c>
      <c r="J129" s="465">
        <v>0</v>
      </c>
      <c r="K129" s="465" t="s">
        <v>19</v>
      </c>
      <c r="L129" s="465" t="s">
        <v>19</v>
      </c>
      <c r="M129" s="465" t="s">
        <v>19</v>
      </c>
      <c r="N129" s="465" t="s">
        <v>2614</v>
      </c>
      <c r="O129" s="465" t="s">
        <v>234</v>
      </c>
      <c r="P129" s="465">
        <v>20</v>
      </c>
      <c r="Q129" s="465">
        <v>70</v>
      </c>
      <c r="R129" s="465" t="s">
        <v>546</v>
      </c>
      <c r="S129" s="465" t="s">
        <v>816</v>
      </c>
      <c r="T129" s="466">
        <v>45672</v>
      </c>
      <c r="U129" s="466">
        <v>46022</v>
      </c>
      <c r="V129" s="465" t="s">
        <v>808</v>
      </c>
      <c r="W129" s="465">
        <v>71.599999999999994</v>
      </c>
      <c r="X129" s="465" t="s">
        <v>2460</v>
      </c>
      <c r="Y129" s="466"/>
      <c r="Z129" s="550">
        <v>71.599999999999994</v>
      </c>
      <c r="AA129" s="466"/>
      <c r="AB129" s="468">
        <v>0</v>
      </c>
    </row>
    <row r="130" spans="1:28 16384:16384" s="469" customFormat="1" ht="46.5" customHeight="1" x14ac:dyDescent="0.25">
      <c r="A130" s="559" t="s">
        <v>817</v>
      </c>
      <c r="B130" s="465" t="s">
        <v>808</v>
      </c>
      <c r="C130" s="465">
        <v>0</v>
      </c>
      <c r="D130" s="465" t="s">
        <v>517</v>
      </c>
      <c r="E130" s="465" t="s">
        <v>817</v>
      </c>
      <c r="F130" s="465" t="s">
        <v>19</v>
      </c>
      <c r="G130" s="465">
        <v>0</v>
      </c>
      <c r="H130" s="465">
        <v>0</v>
      </c>
      <c r="I130" s="465">
        <v>0</v>
      </c>
      <c r="J130" s="465">
        <v>0</v>
      </c>
      <c r="K130" s="465" t="s">
        <v>19</v>
      </c>
      <c r="L130" s="465" t="s">
        <v>19</v>
      </c>
      <c r="M130" s="465" t="s">
        <v>680</v>
      </c>
      <c r="N130" s="465" t="s">
        <v>2614</v>
      </c>
      <c r="O130" s="465" t="s">
        <v>235</v>
      </c>
      <c r="P130" s="465">
        <v>20</v>
      </c>
      <c r="Q130" s="465">
        <v>70</v>
      </c>
      <c r="R130" s="465" t="s">
        <v>546</v>
      </c>
      <c r="S130" s="465" t="s">
        <v>814</v>
      </c>
      <c r="T130" s="466">
        <v>45870</v>
      </c>
      <c r="U130" s="466">
        <v>46022</v>
      </c>
      <c r="V130" s="465" t="s">
        <v>808</v>
      </c>
      <c r="W130" s="465"/>
      <c r="X130" s="465"/>
      <c r="Y130" s="466"/>
      <c r="Z130" s="550"/>
      <c r="AA130" s="466"/>
      <c r="AB130" s="468"/>
    </row>
    <row r="131" spans="1:28 16384:16384" s="469" customFormat="1" ht="46.5" customHeight="1" x14ac:dyDescent="0.25">
      <c r="A131" s="561" t="s">
        <v>818</v>
      </c>
      <c r="B131" s="68" t="s">
        <v>808</v>
      </c>
      <c r="C131" s="68">
        <v>0</v>
      </c>
      <c r="D131" s="68" t="s">
        <v>509</v>
      </c>
      <c r="E131" s="68" t="s">
        <v>818</v>
      </c>
      <c r="F131" s="68" t="s">
        <v>530</v>
      </c>
      <c r="G131" s="68" t="s">
        <v>1594</v>
      </c>
      <c r="H131" s="68" t="s">
        <v>1595</v>
      </c>
      <c r="I131" s="68" t="s">
        <v>1596</v>
      </c>
      <c r="J131" s="68" t="s">
        <v>1615</v>
      </c>
      <c r="K131" s="68" t="s">
        <v>532</v>
      </c>
      <c r="L131" s="68" t="s">
        <v>19</v>
      </c>
      <c r="M131" s="68" t="s">
        <v>819</v>
      </c>
      <c r="N131" s="68" t="s">
        <v>1681</v>
      </c>
      <c r="O131" s="68" t="s">
        <v>138</v>
      </c>
      <c r="P131" s="68">
        <v>5</v>
      </c>
      <c r="Q131" s="68">
        <v>2</v>
      </c>
      <c r="R131" s="68" t="s">
        <v>515</v>
      </c>
      <c r="S131" s="154" t="s">
        <v>820</v>
      </c>
      <c r="T131" s="154">
        <v>45691</v>
      </c>
      <c r="U131" s="68">
        <v>45884</v>
      </c>
      <c r="V131" s="68" t="s">
        <v>821</v>
      </c>
      <c r="W131" s="68"/>
      <c r="X131" s="154" t="s">
        <v>2462</v>
      </c>
      <c r="Y131" s="551"/>
      <c r="Z131" s="549">
        <v>0</v>
      </c>
      <c r="AA131" s="154"/>
      <c r="AB131" s="562">
        <v>0</v>
      </c>
      <c r="XFD131" s="68"/>
    </row>
    <row r="132" spans="1:28 16384:16384" s="469" customFormat="1" ht="46.5" customHeight="1" x14ac:dyDescent="0.25">
      <c r="A132" s="559" t="s">
        <v>822</v>
      </c>
      <c r="B132" s="465" t="s">
        <v>808</v>
      </c>
      <c r="C132" s="465">
        <v>0</v>
      </c>
      <c r="D132" s="465" t="s">
        <v>517</v>
      </c>
      <c r="E132" s="465" t="s">
        <v>822</v>
      </c>
      <c r="F132" s="465" t="s">
        <v>19</v>
      </c>
      <c r="G132" s="465" t="s">
        <v>19</v>
      </c>
      <c r="H132" s="465" t="s">
        <v>19</v>
      </c>
      <c r="I132" s="465" t="s">
        <v>19</v>
      </c>
      <c r="J132" s="465">
        <v>0</v>
      </c>
      <c r="K132" s="465" t="s">
        <v>19</v>
      </c>
      <c r="L132" s="465" t="s">
        <v>19</v>
      </c>
      <c r="M132" s="465" t="s">
        <v>19</v>
      </c>
      <c r="N132" s="465" t="s">
        <v>2614</v>
      </c>
      <c r="O132" s="465" t="s">
        <v>139</v>
      </c>
      <c r="P132" s="465">
        <v>30</v>
      </c>
      <c r="Q132" s="465">
        <v>2</v>
      </c>
      <c r="R132" s="465" t="s">
        <v>515</v>
      </c>
      <c r="S132" s="465" t="s">
        <v>823</v>
      </c>
      <c r="T132" s="466">
        <v>45691</v>
      </c>
      <c r="U132" s="466">
        <v>45744</v>
      </c>
      <c r="V132" s="465" t="s">
        <v>808</v>
      </c>
      <c r="W132" s="465">
        <v>100</v>
      </c>
      <c r="X132" s="465" t="s">
        <v>1979</v>
      </c>
      <c r="Y132" s="466">
        <v>45743</v>
      </c>
      <c r="Z132" s="550">
        <v>100</v>
      </c>
      <c r="AA132" s="466">
        <v>45743</v>
      </c>
      <c r="AB132" s="468">
        <v>100</v>
      </c>
    </row>
    <row r="133" spans="1:28 16384:16384" s="469" customFormat="1" ht="46.5" customHeight="1" x14ac:dyDescent="0.25">
      <c r="A133" s="559" t="s">
        <v>824</v>
      </c>
      <c r="B133" s="465" t="s">
        <v>808</v>
      </c>
      <c r="C133" s="465">
        <v>0</v>
      </c>
      <c r="D133" s="465" t="s">
        <v>1609</v>
      </c>
      <c r="E133" s="465" t="s">
        <v>824</v>
      </c>
      <c r="F133" s="465" t="s">
        <v>19</v>
      </c>
      <c r="G133" s="465">
        <v>0</v>
      </c>
      <c r="H133" s="465">
        <v>0</v>
      </c>
      <c r="I133" s="465">
        <v>0</v>
      </c>
      <c r="J133" s="465">
        <v>0</v>
      </c>
      <c r="K133" s="465" t="s">
        <v>19</v>
      </c>
      <c r="L133" s="465" t="s">
        <v>19</v>
      </c>
      <c r="M133" s="465" t="s">
        <v>819</v>
      </c>
      <c r="N133" s="465" t="s">
        <v>2614</v>
      </c>
      <c r="O133" s="465" t="s">
        <v>140</v>
      </c>
      <c r="P133" s="465">
        <v>0</v>
      </c>
      <c r="Q133" s="465">
        <v>2</v>
      </c>
      <c r="R133" s="465" t="s">
        <v>515</v>
      </c>
      <c r="S133" s="465" t="s">
        <v>825</v>
      </c>
      <c r="T133" s="466">
        <v>45747</v>
      </c>
      <c r="U133" s="466">
        <v>45768</v>
      </c>
      <c r="V133" s="465" t="s">
        <v>652</v>
      </c>
      <c r="W133" s="465">
        <v>100</v>
      </c>
      <c r="X133" s="465" t="s">
        <v>2340</v>
      </c>
      <c r="Y133" s="466">
        <v>45768</v>
      </c>
      <c r="Z133" s="550">
        <v>100</v>
      </c>
      <c r="AA133" s="466">
        <v>45768</v>
      </c>
      <c r="AB133" s="468">
        <v>100</v>
      </c>
    </row>
    <row r="134" spans="1:28 16384:16384" s="469" customFormat="1" ht="46.5" customHeight="1" x14ac:dyDescent="0.25">
      <c r="A134" s="559" t="s">
        <v>826</v>
      </c>
      <c r="B134" s="465" t="s">
        <v>808</v>
      </c>
      <c r="C134" s="465">
        <v>0</v>
      </c>
      <c r="D134" s="465" t="s">
        <v>517</v>
      </c>
      <c r="E134" s="465" t="s">
        <v>826</v>
      </c>
      <c r="F134" s="465" t="s">
        <v>19</v>
      </c>
      <c r="G134" s="465" t="s">
        <v>19</v>
      </c>
      <c r="H134" s="465" t="s">
        <v>19</v>
      </c>
      <c r="I134" s="465" t="s">
        <v>19</v>
      </c>
      <c r="J134" s="465">
        <v>0</v>
      </c>
      <c r="K134" s="465" t="s">
        <v>19</v>
      </c>
      <c r="L134" s="465" t="s">
        <v>19</v>
      </c>
      <c r="M134" s="465" t="s">
        <v>19</v>
      </c>
      <c r="N134" s="465" t="s">
        <v>2614</v>
      </c>
      <c r="O134" s="465" t="s">
        <v>141</v>
      </c>
      <c r="P134" s="465">
        <v>20</v>
      </c>
      <c r="Q134" s="465">
        <v>2</v>
      </c>
      <c r="R134" s="465" t="s">
        <v>515</v>
      </c>
      <c r="S134" s="465" t="s">
        <v>827</v>
      </c>
      <c r="T134" s="466">
        <v>45769</v>
      </c>
      <c r="U134" s="466">
        <v>45777</v>
      </c>
      <c r="V134" s="465" t="s">
        <v>808</v>
      </c>
      <c r="W134" s="465">
        <v>100</v>
      </c>
      <c r="X134" s="465" t="s">
        <v>2342</v>
      </c>
      <c r="Y134" s="466">
        <v>45777</v>
      </c>
      <c r="Z134" s="550">
        <v>100</v>
      </c>
      <c r="AA134" s="466">
        <v>45777</v>
      </c>
      <c r="AB134" s="468">
        <v>100</v>
      </c>
    </row>
    <row r="135" spans="1:28 16384:16384" s="469" customFormat="1" ht="46.5" customHeight="1" x14ac:dyDescent="0.25">
      <c r="A135" s="559" t="s">
        <v>828</v>
      </c>
      <c r="B135" s="465" t="s">
        <v>808</v>
      </c>
      <c r="C135" s="465">
        <v>0</v>
      </c>
      <c r="D135" s="465" t="s">
        <v>517</v>
      </c>
      <c r="E135" s="465" t="s">
        <v>828</v>
      </c>
      <c r="F135" s="465" t="s">
        <v>19</v>
      </c>
      <c r="G135" s="465" t="s">
        <v>19</v>
      </c>
      <c r="H135" s="465" t="s">
        <v>19</v>
      </c>
      <c r="I135" s="465" t="s">
        <v>19</v>
      </c>
      <c r="J135" s="465">
        <v>0</v>
      </c>
      <c r="K135" s="465" t="s">
        <v>19</v>
      </c>
      <c r="L135" s="465" t="s">
        <v>19</v>
      </c>
      <c r="M135" s="465" t="s">
        <v>19</v>
      </c>
      <c r="N135" s="465" t="s">
        <v>2614</v>
      </c>
      <c r="O135" s="465" t="s">
        <v>142</v>
      </c>
      <c r="P135" s="465">
        <v>20</v>
      </c>
      <c r="Q135" s="465">
        <v>2</v>
      </c>
      <c r="R135" s="465" t="s">
        <v>515</v>
      </c>
      <c r="S135" s="465" t="s">
        <v>829</v>
      </c>
      <c r="T135" s="466">
        <v>45782</v>
      </c>
      <c r="U135" s="466">
        <v>45800</v>
      </c>
      <c r="V135" s="465" t="s">
        <v>830</v>
      </c>
      <c r="W135" s="465">
        <v>100</v>
      </c>
      <c r="X135" s="465" t="s">
        <v>2463</v>
      </c>
      <c r="Y135" s="466"/>
      <c r="Z135" s="550">
        <v>100</v>
      </c>
      <c r="AA135" s="466"/>
      <c r="AB135" s="468">
        <v>100</v>
      </c>
    </row>
    <row r="136" spans="1:28 16384:16384" s="469" customFormat="1" ht="46.5" customHeight="1" x14ac:dyDescent="0.25">
      <c r="A136" s="559" t="s">
        <v>831</v>
      </c>
      <c r="B136" s="465" t="s">
        <v>808</v>
      </c>
      <c r="C136" s="465">
        <v>0</v>
      </c>
      <c r="D136" s="465" t="s">
        <v>517</v>
      </c>
      <c r="E136" s="465" t="s">
        <v>831</v>
      </c>
      <c r="F136" s="465" t="s">
        <v>19</v>
      </c>
      <c r="G136" s="465">
        <v>0</v>
      </c>
      <c r="H136" s="465">
        <v>0</v>
      </c>
      <c r="I136" s="465">
        <v>0</v>
      </c>
      <c r="J136" s="465">
        <v>0</v>
      </c>
      <c r="K136" s="465" t="s">
        <v>19</v>
      </c>
      <c r="L136" s="465" t="s">
        <v>19</v>
      </c>
      <c r="M136" s="465" t="s">
        <v>819</v>
      </c>
      <c r="N136" s="465" t="s">
        <v>2614</v>
      </c>
      <c r="O136" s="465" t="s">
        <v>143</v>
      </c>
      <c r="P136" s="465">
        <v>30</v>
      </c>
      <c r="Q136" s="465">
        <v>2</v>
      </c>
      <c r="R136" s="465" t="s">
        <v>515</v>
      </c>
      <c r="S136" s="465" t="s">
        <v>832</v>
      </c>
      <c r="T136" s="466">
        <v>45803</v>
      </c>
      <c r="U136" s="466">
        <v>45884</v>
      </c>
      <c r="V136" s="465" t="s">
        <v>833</v>
      </c>
      <c r="W136" s="465"/>
      <c r="X136" s="465"/>
      <c r="Y136" s="466"/>
      <c r="Z136" s="550"/>
      <c r="AA136" s="466"/>
      <c r="AB136" s="468"/>
    </row>
    <row r="137" spans="1:28 16384:16384" s="469" customFormat="1" ht="46.5" customHeight="1" x14ac:dyDescent="0.25">
      <c r="A137" s="561" t="s">
        <v>952</v>
      </c>
      <c r="B137" s="68" t="s">
        <v>951</v>
      </c>
      <c r="C137" s="68">
        <v>0</v>
      </c>
      <c r="D137" s="68" t="s">
        <v>509</v>
      </c>
      <c r="E137" s="68" t="s">
        <v>952</v>
      </c>
      <c r="F137" s="68" t="s">
        <v>511</v>
      </c>
      <c r="G137" s="68" t="s">
        <v>1600</v>
      </c>
      <c r="H137" s="68" t="s">
        <v>1595</v>
      </c>
      <c r="I137" s="68" t="s">
        <v>1602</v>
      </c>
      <c r="J137" s="68" t="s">
        <v>1864</v>
      </c>
      <c r="K137" s="68" t="s">
        <v>532</v>
      </c>
      <c r="L137" s="68" t="s">
        <v>23</v>
      </c>
      <c r="M137" s="68" t="s">
        <v>766</v>
      </c>
      <c r="N137" s="68" t="s">
        <v>2614</v>
      </c>
      <c r="O137" s="68" t="s">
        <v>401</v>
      </c>
      <c r="P137" s="68">
        <v>50</v>
      </c>
      <c r="Q137" s="68">
        <v>6</v>
      </c>
      <c r="R137" s="68" t="s">
        <v>515</v>
      </c>
      <c r="S137" s="154" t="s">
        <v>953</v>
      </c>
      <c r="T137" s="154">
        <v>45692</v>
      </c>
      <c r="U137" s="68">
        <v>46007</v>
      </c>
      <c r="V137" s="68" t="s">
        <v>954</v>
      </c>
      <c r="W137" s="68"/>
      <c r="X137" s="154"/>
      <c r="Y137" s="551"/>
      <c r="Z137" s="154"/>
      <c r="AA137" s="154"/>
      <c r="AB137" s="562"/>
      <c r="XFD137" s="68"/>
    </row>
    <row r="138" spans="1:28 16384:16384" s="469" customFormat="1" ht="46.5" customHeight="1" x14ac:dyDescent="0.25">
      <c r="A138" s="559" t="s">
        <v>955</v>
      </c>
      <c r="B138" s="465" t="s">
        <v>951</v>
      </c>
      <c r="C138" s="465">
        <v>0</v>
      </c>
      <c r="D138" s="465" t="s">
        <v>517</v>
      </c>
      <c r="E138" s="465" t="s">
        <v>955</v>
      </c>
      <c r="F138" s="465" t="s">
        <v>19</v>
      </c>
      <c r="G138" s="465" t="s">
        <v>19</v>
      </c>
      <c r="H138" s="465" t="s">
        <v>19</v>
      </c>
      <c r="I138" s="465" t="s">
        <v>19</v>
      </c>
      <c r="J138" s="465">
        <v>0</v>
      </c>
      <c r="K138" s="465" t="s">
        <v>19</v>
      </c>
      <c r="L138" s="465" t="s">
        <v>19</v>
      </c>
      <c r="M138" s="465" t="s">
        <v>19</v>
      </c>
      <c r="N138" s="465" t="s">
        <v>2614</v>
      </c>
      <c r="O138" s="465" t="s">
        <v>402</v>
      </c>
      <c r="P138" s="465">
        <v>10</v>
      </c>
      <c r="Q138" s="465">
        <v>1</v>
      </c>
      <c r="R138" s="465" t="s">
        <v>515</v>
      </c>
      <c r="S138" s="465" t="s">
        <v>956</v>
      </c>
      <c r="T138" s="466">
        <v>45692</v>
      </c>
      <c r="U138" s="466">
        <v>45695</v>
      </c>
      <c r="V138" s="465" t="s">
        <v>951</v>
      </c>
      <c r="W138" s="465">
        <v>100</v>
      </c>
      <c r="X138" s="465" t="s">
        <v>2159</v>
      </c>
      <c r="Y138" s="466">
        <v>45695</v>
      </c>
      <c r="Z138" s="550">
        <v>100</v>
      </c>
      <c r="AA138" s="466">
        <v>45695</v>
      </c>
      <c r="AB138" s="468">
        <v>100</v>
      </c>
    </row>
    <row r="139" spans="1:28 16384:16384" s="469" customFormat="1" ht="46.5" customHeight="1" x14ac:dyDescent="0.25">
      <c r="A139" s="559" t="s">
        <v>957</v>
      </c>
      <c r="B139" s="465" t="s">
        <v>951</v>
      </c>
      <c r="C139" s="465">
        <v>0</v>
      </c>
      <c r="D139" s="465" t="s">
        <v>517</v>
      </c>
      <c r="E139" s="465" t="s">
        <v>957</v>
      </c>
      <c r="F139" s="465" t="s">
        <v>19</v>
      </c>
      <c r="G139" s="465" t="s">
        <v>19</v>
      </c>
      <c r="H139" s="465" t="s">
        <v>19</v>
      </c>
      <c r="I139" s="465" t="s">
        <v>19</v>
      </c>
      <c r="J139" s="465">
        <v>0</v>
      </c>
      <c r="K139" s="465" t="s">
        <v>19</v>
      </c>
      <c r="L139" s="465" t="s">
        <v>19</v>
      </c>
      <c r="M139" s="465" t="s">
        <v>19</v>
      </c>
      <c r="N139" s="465" t="s">
        <v>2614</v>
      </c>
      <c r="O139" s="465" t="s">
        <v>403</v>
      </c>
      <c r="P139" s="465">
        <v>60</v>
      </c>
      <c r="Q139" s="465">
        <v>6</v>
      </c>
      <c r="R139" s="465" t="s">
        <v>515</v>
      </c>
      <c r="S139" s="465" t="s">
        <v>953</v>
      </c>
      <c r="T139" s="466">
        <v>45699</v>
      </c>
      <c r="U139" s="466">
        <v>45989</v>
      </c>
      <c r="V139" s="465" t="s">
        <v>954</v>
      </c>
      <c r="W139" s="465">
        <v>50</v>
      </c>
      <c r="X139" s="465" t="s">
        <v>2161</v>
      </c>
      <c r="Y139" s="466"/>
      <c r="Z139" s="550">
        <v>50</v>
      </c>
      <c r="AA139" s="466"/>
      <c r="AB139" s="468"/>
    </row>
    <row r="140" spans="1:28 16384:16384" s="469" customFormat="1" ht="46.5" customHeight="1" x14ac:dyDescent="0.25">
      <c r="A140" s="559" t="s">
        <v>958</v>
      </c>
      <c r="B140" s="465" t="s">
        <v>951</v>
      </c>
      <c r="C140" s="465">
        <v>0</v>
      </c>
      <c r="D140" s="465" t="s">
        <v>517</v>
      </c>
      <c r="E140" s="465" t="s">
        <v>958</v>
      </c>
      <c r="F140" s="465" t="s">
        <v>19</v>
      </c>
      <c r="G140" s="465" t="s">
        <v>19</v>
      </c>
      <c r="H140" s="465" t="s">
        <v>19</v>
      </c>
      <c r="I140" s="465" t="s">
        <v>19</v>
      </c>
      <c r="J140" s="465">
        <v>0</v>
      </c>
      <c r="K140" s="465" t="s">
        <v>19</v>
      </c>
      <c r="L140" s="465" t="s">
        <v>19</v>
      </c>
      <c r="M140" s="465" t="s">
        <v>19</v>
      </c>
      <c r="N140" s="465" t="s">
        <v>2614</v>
      </c>
      <c r="O140" s="465" t="s">
        <v>404</v>
      </c>
      <c r="P140" s="465">
        <v>30</v>
      </c>
      <c r="Q140" s="465">
        <v>6</v>
      </c>
      <c r="R140" s="465" t="s">
        <v>515</v>
      </c>
      <c r="S140" s="465" t="s">
        <v>959</v>
      </c>
      <c r="T140" s="466">
        <v>45699</v>
      </c>
      <c r="U140" s="466">
        <v>46007</v>
      </c>
      <c r="V140" s="465" t="s">
        <v>951</v>
      </c>
      <c r="W140" s="465">
        <v>50</v>
      </c>
      <c r="X140" s="465" t="s">
        <v>2163</v>
      </c>
      <c r="Y140" s="466"/>
      <c r="Z140" s="550">
        <v>50</v>
      </c>
      <c r="AA140" s="466"/>
      <c r="AB140" s="468">
        <v>0</v>
      </c>
    </row>
    <row r="141" spans="1:28 16384:16384" s="469" customFormat="1" ht="46.5" customHeight="1" x14ac:dyDescent="0.25">
      <c r="A141" s="561" t="s">
        <v>960</v>
      </c>
      <c r="B141" s="68" t="s">
        <v>951</v>
      </c>
      <c r="C141" s="68">
        <v>0</v>
      </c>
      <c r="D141" s="68" t="s">
        <v>509</v>
      </c>
      <c r="E141" s="68" t="s">
        <v>960</v>
      </c>
      <c r="F141" s="68" t="s">
        <v>530</v>
      </c>
      <c r="G141" s="68" t="s">
        <v>9</v>
      </c>
      <c r="H141" s="68" t="s">
        <v>1522</v>
      </c>
      <c r="I141" s="68" t="s">
        <v>1560</v>
      </c>
      <c r="J141" s="68" t="s">
        <v>1615</v>
      </c>
      <c r="K141" s="68" t="s">
        <v>512</v>
      </c>
      <c r="L141" s="68" t="s">
        <v>23</v>
      </c>
      <c r="M141" s="68" t="s">
        <v>639</v>
      </c>
      <c r="N141" s="68" t="s">
        <v>2614</v>
      </c>
      <c r="O141" s="68" t="s">
        <v>191</v>
      </c>
      <c r="P141" s="68">
        <v>50</v>
      </c>
      <c r="Q141" s="68">
        <v>1</v>
      </c>
      <c r="R141" s="68" t="s">
        <v>515</v>
      </c>
      <c r="S141" s="154" t="s">
        <v>962</v>
      </c>
      <c r="T141" s="154">
        <v>45691</v>
      </c>
      <c r="U141" s="68">
        <v>45898</v>
      </c>
      <c r="V141" s="68" t="s">
        <v>951</v>
      </c>
      <c r="W141" s="68"/>
      <c r="X141" s="154"/>
      <c r="Y141" s="551"/>
      <c r="Z141" s="154"/>
      <c r="AA141" s="154"/>
      <c r="AB141" s="562"/>
      <c r="XFD141" s="68"/>
    </row>
    <row r="142" spans="1:28 16384:16384" s="469" customFormat="1" ht="46.5" customHeight="1" x14ac:dyDescent="0.25">
      <c r="A142" s="559" t="s">
        <v>963</v>
      </c>
      <c r="B142" s="465" t="s">
        <v>951</v>
      </c>
      <c r="C142" s="465">
        <v>0</v>
      </c>
      <c r="D142" s="465" t="s">
        <v>517</v>
      </c>
      <c r="E142" s="465" t="s">
        <v>963</v>
      </c>
      <c r="F142" s="465" t="s">
        <v>19</v>
      </c>
      <c r="G142" s="465" t="s">
        <v>19</v>
      </c>
      <c r="H142" s="465" t="s">
        <v>19</v>
      </c>
      <c r="I142" s="465" t="s">
        <v>19</v>
      </c>
      <c r="J142" s="465">
        <v>0</v>
      </c>
      <c r="K142" s="465" t="s">
        <v>19</v>
      </c>
      <c r="L142" s="465" t="s">
        <v>19</v>
      </c>
      <c r="M142" s="465" t="s">
        <v>19</v>
      </c>
      <c r="N142" s="465" t="s">
        <v>2614</v>
      </c>
      <c r="O142" s="465" t="s">
        <v>192</v>
      </c>
      <c r="P142" s="465">
        <v>20</v>
      </c>
      <c r="Q142" s="465">
        <v>1</v>
      </c>
      <c r="R142" s="465" t="s">
        <v>515</v>
      </c>
      <c r="S142" s="465" t="s">
        <v>964</v>
      </c>
      <c r="T142" s="466">
        <v>45691</v>
      </c>
      <c r="U142" s="466">
        <v>45733</v>
      </c>
      <c r="V142" s="465" t="s">
        <v>951</v>
      </c>
      <c r="W142" s="465">
        <v>100</v>
      </c>
      <c r="X142" s="465" t="s">
        <v>2165</v>
      </c>
      <c r="Y142" s="466">
        <v>45733</v>
      </c>
      <c r="Z142" s="550">
        <v>100</v>
      </c>
      <c r="AA142" s="466">
        <v>45733</v>
      </c>
      <c r="AB142" s="468">
        <v>100</v>
      </c>
    </row>
    <row r="143" spans="1:28 16384:16384" s="469" customFormat="1" ht="46.5" customHeight="1" x14ac:dyDescent="0.25">
      <c r="A143" s="559" t="s">
        <v>965</v>
      </c>
      <c r="B143" s="465" t="s">
        <v>951</v>
      </c>
      <c r="C143" s="465">
        <v>0</v>
      </c>
      <c r="D143" s="465" t="s">
        <v>517</v>
      </c>
      <c r="E143" s="465" t="s">
        <v>965</v>
      </c>
      <c r="F143" s="465" t="s">
        <v>19</v>
      </c>
      <c r="G143" s="465" t="s">
        <v>19</v>
      </c>
      <c r="H143" s="465" t="s">
        <v>19</v>
      </c>
      <c r="I143" s="465" t="s">
        <v>19</v>
      </c>
      <c r="J143" s="465">
        <v>0</v>
      </c>
      <c r="K143" s="465" t="s">
        <v>19</v>
      </c>
      <c r="L143" s="465" t="s">
        <v>19</v>
      </c>
      <c r="M143" s="465" t="s">
        <v>19</v>
      </c>
      <c r="N143" s="465" t="s">
        <v>2614</v>
      </c>
      <c r="O143" s="465" t="s">
        <v>193</v>
      </c>
      <c r="P143" s="465">
        <v>30</v>
      </c>
      <c r="Q143" s="465">
        <v>1</v>
      </c>
      <c r="R143" s="465" t="s">
        <v>515</v>
      </c>
      <c r="S143" s="465" t="s">
        <v>964</v>
      </c>
      <c r="T143" s="466">
        <v>45734</v>
      </c>
      <c r="U143" s="466">
        <v>45806</v>
      </c>
      <c r="V143" s="465" t="s">
        <v>951</v>
      </c>
      <c r="W143" s="465">
        <v>100</v>
      </c>
      <c r="X143" s="465" t="s">
        <v>193</v>
      </c>
      <c r="Y143" s="466">
        <v>45805</v>
      </c>
      <c r="Z143" s="550">
        <v>100</v>
      </c>
      <c r="AA143" s="466">
        <v>45805</v>
      </c>
      <c r="AB143" s="468">
        <v>100</v>
      </c>
    </row>
    <row r="144" spans="1:28 16384:16384" s="469" customFormat="1" ht="46.5" customHeight="1" x14ac:dyDescent="0.25">
      <c r="A144" s="559" t="s">
        <v>966</v>
      </c>
      <c r="B144" s="465" t="s">
        <v>951</v>
      </c>
      <c r="C144" s="465">
        <v>0</v>
      </c>
      <c r="D144" s="465" t="s">
        <v>517</v>
      </c>
      <c r="E144" s="465" t="s">
        <v>966</v>
      </c>
      <c r="F144" s="465" t="s">
        <v>19</v>
      </c>
      <c r="G144" s="465" t="s">
        <v>19</v>
      </c>
      <c r="H144" s="465" t="s">
        <v>19</v>
      </c>
      <c r="I144" s="465" t="s">
        <v>19</v>
      </c>
      <c r="J144" s="465">
        <v>0</v>
      </c>
      <c r="K144" s="465" t="s">
        <v>19</v>
      </c>
      <c r="L144" s="465" t="s">
        <v>19</v>
      </c>
      <c r="M144" s="465" t="s">
        <v>19</v>
      </c>
      <c r="N144" s="465" t="s">
        <v>2614</v>
      </c>
      <c r="O144" s="465" t="s">
        <v>194</v>
      </c>
      <c r="P144" s="465">
        <v>20</v>
      </c>
      <c r="Q144" s="465">
        <v>1</v>
      </c>
      <c r="R144" s="465" t="s">
        <v>515</v>
      </c>
      <c r="S144" s="465" t="s">
        <v>964</v>
      </c>
      <c r="T144" s="466">
        <v>45811</v>
      </c>
      <c r="U144" s="466">
        <v>45835</v>
      </c>
      <c r="V144" s="465" t="s">
        <v>951</v>
      </c>
      <c r="W144" s="465"/>
      <c r="X144" s="465"/>
      <c r="Y144" s="466"/>
      <c r="Z144" s="550"/>
      <c r="AA144" s="466"/>
      <c r="AB144" s="468"/>
    </row>
    <row r="145" spans="1:28 16384:16384" s="469" customFormat="1" ht="46.5" customHeight="1" x14ac:dyDescent="0.25">
      <c r="A145" s="559" t="s">
        <v>967</v>
      </c>
      <c r="B145" s="465" t="s">
        <v>951</v>
      </c>
      <c r="C145" s="465">
        <v>0</v>
      </c>
      <c r="D145" s="465" t="s">
        <v>517</v>
      </c>
      <c r="E145" s="465" t="s">
        <v>967</v>
      </c>
      <c r="F145" s="465" t="s">
        <v>19</v>
      </c>
      <c r="G145" s="465" t="s">
        <v>19</v>
      </c>
      <c r="H145" s="465" t="s">
        <v>19</v>
      </c>
      <c r="I145" s="465" t="s">
        <v>19</v>
      </c>
      <c r="J145" s="465">
        <v>0</v>
      </c>
      <c r="K145" s="465" t="s">
        <v>19</v>
      </c>
      <c r="L145" s="465" t="s">
        <v>19</v>
      </c>
      <c r="M145" s="465" t="s">
        <v>19</v>
      </c>
      <c r="N145" s="465" t="s">
        <v>2614</v>
      </c>
      <c r="O145" s="465" t="s">
        <v>195</v>
      </c>
      <c r="P145" s="465">
        <v>10</v>
      </c>
      <c r="Q145" s="465">
        <v>1</v>
      </c>
      <c r="R145" s="465" t="s">
        <v>515</v>
      </c>
      <c r="S145" s="465" t="s">
        <v>968</v>
      </c>
      <c r="T145" s="466">
        <v>45839</v>
      </c>
      <c r="U145" s="466">
        <v>45868</v>
      </c>
      <c r="V145" s="465" t="s">
        <v>951</v>
      </c>
      <c r="W145" s="465"/>
      <c r="X145" s="465"/>
      <c r="Y145" s="466"/>
      <c r="Z145" s="550"/>
      <c r="AA145" s="466"/>
      <c r="AB145" s="468"/>
    </row>
    <row r="146" spans="1:28 16384:16384" s="469" customFormat="1" ht="46.5" customHeight="1" x14ac:dyDescent="0.25">
      <c r="A146" s="559" t="s">
        <v>969</v>
      </c>
      <c r="B146" s="465" t="s">
        <v>951</v>
      </c>
      <c r="C146" s="465">
        <v>0</v>
      </c>
      <c r="D146" s="465" t="s">
        <v>517</v>
      </c>
      <c r="E146" s="465" t="s">
        <v>969</v>
      </c>
      <c r="F146" s="465" t="s">
        <v>19</v>
      </c>
      <c r="G146" s="465" t="s">
        <v>19</v>
      </c>
      <c r="H146" s="465" t="s">
        <v>19</v>
      </c>
      <c r="I146" s="465" t="s">
        <v>19</v>
      </c>
      <c r="J146" s="465">
        <v>0</v>
      </c>
      <c r="K146" s="465" t="s">
        <v>19</v>
      </c>
      <c r="L146" s="465" t="s">
        <v>19</v>
      </c>
      <c r="M146" s="465" t="s">
        <v>19</v>
      </c>
      <c r="N146" s="465" t="s">
        <v>2614</v>
      </c>
      <c r="O146" s="465" t="s">
        <v>196</v>
      </c>
      <c r="P146" s="465">
        <v>20</v>
      </c>
      <c r="Q146" s="465">
        <v>1</v>
      </c>
      <c r="R146" s="465" t="s">
        <v>515</v>
      </c>
      <c r="S146" s="465" t="s">
        <v>962</v>
      </c>
      <c r="T146" s="466">
        <v>45869</v>
      </c>
      <c r="U146" s="466">
        <v>45898</v>
      </c>
      <c r="V146" s="465" t="s">
        <v>951</v>
      </c>
      <c r="W146" s="465"/>
      <c r="X146" s="465"/>
      <c r="Y146" s="466"/>
      <c r="Z146" s="550"/>
      <c r="AA146" s="466"/>
      <c r="AB146" s="468"/>
    </row>
    <row r="147" spans="1:28 16384:16384" s="469" customFormat="1" ht="46.5" customHeight="1" x14ac:dyDescent="0.25">
      <c r="A147" s="561" t="s">
        <v>971</v>
      </c>
      <c r="B147" s="68" t="s">
        <v>970</v>
      </c>
      <c r="C147" s="68">
        <v>0</v>
      </c>
      <c r="D147" s="68" t="s">
        <v>509</v>
      </c>
      <c r="E147" s="68" t="s">
        <v>971</v>
      </c>
      <c r="F147" s="68" t="s">
        <v>530</v>
      </c>
      <c r="G147" s="68" t="s">
        <v>11</v>
      </c>
      <c r="H147" s="68" t="s">
        <v>1518</v>
      </c>
      <c r="I147" s="68" t="s">
        <v>1519</v>
      </c>
      <c r="J147" s="68" t="s">
        <v>1616</v>
      </c>
      <c r="K147" s="68" t="s">
        <v>532</v>
      </c>
      <c r="L147" s="68" t="s">
        <v>23</v>
      </c>
      <c r="M147" s="68" t="s">
        <v>639</v>
      </c>
      <c r="N147" s="68" t="s">
        <v>2614</v>
      </c>
      <c r="O147" s="68" t="s">
        <v>197</v>
      </c>
      <c r="P147" s="68">
        <v>50</v>
      </c>
      <c r="Q147" s="68">
        <v>1</v>
      </c>
      <c r="R147" s="68" t="s">
        <v>515</v>
      </c>
      <c r="S147" s="154" t="s">
        <v>972</v>
      </c>
      <c r="T147" s="154">
        <v>45691</v>
      </c>
      <c r="U147" s="68">
        <v>45960</v>
      </c>
      <c r="V147" s="68" t="s">
        <v>973</v>
      </c>
      <c r="W147" s="68"/>
      <c r="X147" s="154"/>
      <c r="Y147" s="551"/>
      <c r="Z147" s="154"/>
      <c r="AA147" s="154"/>
      <c r="AB147" s="562"/>
      <c r="XFD147" s="68"/>
    </row>
    <row r="148" spans="1:28 16384:16384" s="469" customFormat="1" ht="46.5" customHeight="1" x14ac:dyDescent="0.25">
      <c r="A148" s="559" t="s">
        <v>974</v>
      </c>
      <c r="B148" s="465" t="s">
        <v>970</v>
      </c>
      <c r="C148" s="465">
        <v>0</v>
      </c>
      <c r="D148" s="465" t="s">
        <v>517</v>
      </c>
      <c r="E148" s="465" t="s">
        <v>974</v>
      </c>
      <c r="F148" s="465" t="s">
        <v>19</v>
      </c>
      <c r="G148" s="465" t="s">
        <v>19</v>
      </c>
      <c r="H148" s="465" t="s">
        <v>19</v>
      </c>
      <c r="I148" s="465" t="s">
        <v>19</v>
      </c>
      <c r="J148" s="465">
        <v>0</v>
      </c>
      <c r="K148" s="465" t="s">
        <v>19</v>
      </c>
      <c r="L148" s="465" t="s">
        <v>19</v>
      </c>
      <c r="M148" s="465" t="s">
        <v>19</v>
      </c>
      <c r="N148" s="465" t="s">
        <v>2614</v>
      </c>
      <c r="O148" s="465" t="s">
        <v>24</v>
      </c>
      <c r="P148" s="465">
        <v>100</v>
      </c>
      <c r="Q148" s="465">
        <v>1</v>
      </c>
      <c r="R148" s="465" t="s">
        <v>515</v>
      </c>
      <c r="S148" s="465" t="s">
        <v>975</v>
      </c>
      <c r="T148" s="466">
        <v>45691</v>
      </c>
      <c r="U148" s="466">
        <v>45777</v>
      </c>
      <c r="V148" s="465" t="s">
        <v>973</v>
      </c>
      <c r="W148" s="465">
        <v>100</v>
      </c>
      <c r="X148" s="465" t="s">
        <v>2384</v>
      </c>
      <c r="Y148" s="466"/>
      <c r="Z148" s="550">
        <v>100</v>
      </c>
      <c r="AA148" s="466"/>
      <c r="AB148" s="468">
        <v>100</v>
      </c>
    </row>
    <row r="149" spans="1:28 16384:16384" s="469" customFormat="1" ht="46.5" customHeight="1" x14ac:dyDescent="0.25">
      <c r="A149" s="559" t="s">
        <v>976</v>
      </c>
      <c r="B149" s="465" t="s">
        <v>970</v>
      </c>
      <c r="C149" s="465">
        <v>0</v>
      </c>
      <c r="D149" s="465" t="s">
        <v>1609</v>
      </c>
      <c r="E149" s="465" t="s">
        <v>976</v>
      </c>
      <c r="F149" s="465" t="s">
        <v>19</v>
      </c>
      <c r="G149" s="465" t="s">
        <v>19</v>
      </c>
      <c r="H149" s="465" t="s">
        <v>19</v>
      </c>
      <c r="I149" s="465" t="s">
        <v>19</v>
      </c>
      <c r="J149" s="465">
        <v>0</v>
      </c>
      <c r="K149" s="465" t="s">
        <v>19</v>
      </c>
      <c r="L149" s="465" t="s">
        <v>19</v>
      </c>
      <c r="M149" s="465" t="s">
        <v>19</v>
      </c>
      <c r="N149" s="465" t="s">
        <v>2614</v>
      </c>
      <c r="O149" s="465" t="s">
        <v>25</v>
      </c>
      <c r="P149" s="465">
        <v>0</v>
      </c>
      <c r="Q149" s="465">
        <v>1</v>
      </c>
      <c r="R149" s="465" t="s">
        <v>515</v>
      </c>
      <c r="S149" s="465" t="s">
        <v>975</v>
      </c>
      <c r="T149" s="466">
        <v>45779</v>
      </c>
      <c r="U149" s="466">
        <v>45839</v>
      </c>
      <c r="V149" s="465" t="s">
        <v>565</v>
      </c>
      <c r="W149" s="465"/>
      <c r="X149" s="465"/>
      <c r="Y149" s="466"/>
      <c r="Z149" s="550"/>
      <c r="AA149" s="466"/>
      <c r="AB149" s="468"/>
    </row>
    <row r="150" spans="1:28 16384:16384" s="469" customFormat="1" ht="46.5" customHeight="1" x14ac:dyDescent="0.25">
      <c r="A150" s="559" t="s">
        <v>977</v>
      </c>
      <c r="B150" s="465" t="s">
        <v>970</v>
      </c>
      <c r="C150" s="465">
        <v>0</v>
      </c>
      <c r="D150" s="465" t="s">
        <v>1609</v>
      </c>
      <c r="E150" s="465" t="s">
        <v>977</v>
      </c>
      <c r="F150" s="465" t="s">
        <v>19</v>
      </c>
      <c r="G150" s="465" t="s">
        <v>19</v>
      </c>
      <c r="H150" s="465" t="s">
        <v>19</v>
      </c>
      <c r="I150" s="465" t="s">
        <v>19</v>
      </c>
      <c r="J150" s="465">
        <v>0</v>
      </c>
      <c r="K150" s="465" t="s">
        <v>19</v>
      </c>
      <c r="L150" s="465" t="s">
        <v>19</v>
      </c>
      <c r="M150" s="465" t="s">
        <v>19</v>
      </c>
      <c r="N150" s="465" t="s">
        <v>2614</v>
      </c>
      <c r="O150" s="465" t="s">
        <v>198</v>
      </c>
      <c r="P150" s="465">
        <v>0</v>
      </c>
      <c r="Q150" s="465">
        <v>1</v>
      </c>
      <c r="R150" s="465" t="s">
        <v>515</v>
      </c>
      <c r="S150" s="465" t="s">
        <v>975</v>
      </c>
      <c r="T150" s="466">
        <v>45839</v>
      </c>
      <c r="U150" s="466">
        <v>45869</v>
      </c>
      <c r="V150" s="465" t="s">
        <v>565</v>
      </c>
      <c r="W150" s="465"/>
      <c r="X150" s="465"/>
      <c r="Y150" s="466"/>
      <c r="Z150" s="550"/>
      <c r="AA150" s="466"/>
      <c r="AB150" s="468"/>
    </row>
    <row r="151" spans="1:28 16384:16384" s="469" customFormat="1" ht="46.5" customHeight="1" x14ac:dyDescent="0.25">
      <c r="A151" s="559" t="s">
        <v>978</v>
      </c>
      <c r="B151" s="465" t="s">
        <v>970</v>
      </c>
      <c r="C151" s="465">
        <v>0</v>
      </c>
      <c r="D151" s="465" t="s">
        <v>1609</v>
      </c>
      <c r="E151" s="465" t="s">
        <v>978</v>
      </c>
      <c r="F151" s="465" t="s">
        <v>19</v>
      </c>
      <c r="G151" s="465">
        <v>0</v>
      </c>
      <c r="H151" s="465">
        <v>0</v>
      </c>
      <c r="I151" s="465">
        <v>0</v>
      </c>
      <c r="J151" s="465">
        <v>0</v>
      </c>
      <c r="K151" s="465" t="s">
        <v>19</v>
      </c>
      <c r="L151" s="465" t="s">
        <v>19</v>
      </c>
      <c r="M151" s="465" t="s">
        <v>639</v>
      </c>
      <c r="N151" s="465" t="s">
        <v>2614</v>
      </c>
      <c r="O151" s="465" t="s">
        <v>199</v>
      </c>
      <c r="P151" s="465">
        <v>0</v>
      </c>
      <c r="Q151" s="465">
        <v>1</v>
      </c>
      <c r="R151" s="465" t="s">
        <v>515</v>
      </c>
      <c r="S151" s="465" t="s">
        <v>975</v>
      </c>
      <c r="T151" s="466">
        <v>45870</v>
      </c>
      <c r="U151" s="466">
        <v>45960</v>
      </c>
      <c r="V151" s="465" t="s">
        <v>565</v>
      </c>
      <c r="W151" s="465"/>
      <c r="X151" s="465"/>
      <c r="Y151" s="466"/>
      <c r="Z151" s="550"/>
      <c r="AA151" s="466"/>
      <c r="AB151" s="468"/>
    </row>
    <row r="152" spans="1:28 16384:16384" s="469" customFormat="1" ht="46.5" customHeight="1" x14ac:dyDescent="0.25">
      <c r="A152" s="561" t="s">
        <v>979</v>
      </c>
      <c r="B152" s="68" t="s">
        <v>970</v>
      </c>
      <c r="C152" s="68">
        <v>0</v>
      </c>
      <c r="D152" s="68" t="s">
        <v>509</v>
      </c>
      <c r="E152" s="68" t="s">
        <v>979</v>
      </c>
      <c r="F152" s="68" t="s">
        <v>511</v>
      </c>
      <c r="G152" s="68" t="s">
        <v>1594</v>
      </c>
      <c r="H152" s="68" t="s">
        <v>1595</v>
      </c>
      <c r="I152" s="68" t="s">
        <v>1596</v>
      </c>
      <c r="J152" s="68" t="s">
        <v>1615</v>
      </c>
      <c r="K152" s="68" t="s">
        <v>512</v>
      </c>
      <c r="L152" s="68" t="s">
        <v>23</v>
      </c>
      <c r="M152" s="68" t="s">
        <v>680</v>
      </c>
      <c r="N152" s="68" t="s">
        <v>2614</v>
      </c>
      <c r="O152" s="68" t="s">
        <v>304</v>
      </c>
      <c r="P152" s="68">
        <v>50</v>
      </c>
      <c r="Q152" s="68">
        <v>2</v>
      </c>
      <c r="R152" s="68" t="s">
        <v>515</v>
      </c>
      <c r="S152" s="154" t="s">
        <v>980</v>
      </c>
      <c r="T152" s="154">
        <v>45691</v>
      </c>
      <c r="U152" s="68">
        <v>45989</v>
      </c>
      <c r="V152" s="68" t="s">
        <v>970</v>
      </c>
      <c r="W152" s="68"/>
      <c r="X152" s="154"/>
      <c r="Y152" s="551"/>
      <c r="Z152" s="154"/>
      <c r="AA152" s="154"/>
      <c r="AB152" s="562"/>
      <c r="XFD152" s="68"/>
    </row>
    <row r="153" spans="1:28 16384:16384" s="469" customFormat="1" ht="46.5" customHeight="1" x14ac:dyDescent="0.25">
      <c r="A153" s="559" t="s">
        <v>981</v>
      </c>
      <c r="B153" s="465" t="s">
        <v>970</v>
      </c>
      <c r="C153" s="465">
        <v>0</v>
      </c>
      <c r="D153" s="465" t="s">
        <v>517</v>
      </c>
      <c r="E153" s="465" t="s">
        <v>981</v>
      </c>
      <c r="F153" s="465" t="s">
        <v>19</v>
      </c>
      <c r="G153" s="465" t="s">
        <v>19</v>
      </c>
      <c r="H153" s="465" t="s">
        <v>19</v>
      </c>
      <c r="I153" s="465" t="s">
        <v>19</v>
      </c>
      <c r="J153" s="465">
        <v>0</v>
      </c>
      <c r="K153" s="465" t="s">
        <v>19</v>
      </c>
      <c r="L153" s="465" t="s">
        <v>19</v>
      </c>
      <c r="M153" s="465" t="s">
        <v>19</v>
      </c>
      <c r="N153" s="465" t="s">
        <v>2614</v>
      </c>
      <c r="O153" s="465" t="s">
        <v>305</v>
      </c>
      <c r="P153" s="465">
        <v>20</v>
      </c>
      <c r="Q153" s="465">
        <v>2</v>
      </c>
      <c r="R153" s="465" t="s">
        <v>515</v>
      </c>
      <c r="S153" s="465" t="s">
        <v>982</v>
      </c>
      <c r="T153" s="466">
        <v>45691</v>
      </c>
      <c r="U153" s="466">
        <v>45842</v>
      </c>
      <c r="V153" s="465" t="s">
        <v>970</v>
      </c>
      <c r="W153" s="465">
        <v>50</v>
      </c>
      <c r="X153" s="465" t="s">
        <v>2395</v>
      </c>
      <c r="Y153" s="466"/>
      <c r="Z153" s="550">
        <v>50</v>
      </c>
      <c r="AA153" s="466"/>
      <c r="AB153" s="468">
        <v>0</v>
      </c>
    </row>
    <row r="154" spans="1:28 16384:16384" s="469" customFormat="1" ht="46.5" customHeight="1" x14ac:dyDescent="0.25">
      <c r="A154" s="559" t="s">
        <v>983</v>
      </c>
      <c r="B154" s="465" t="s">
        <v>970</v>
      </c>
      <c r="C154" s="465">
        <v>0</v>
      </c>
      <c r="D154" s="465" t="s">
        <v>517</v>
      </c>
      <c r="E154" s="465" t="s">
        <v>983</v>
      </c>
      <c r="F154" s="465" t="s">
        <v>19</v>
      </c>
      <c r="G154" s="465" t="s">
        <v>19</v>
      </c>
      <c r="H154" s="465" t="s">
        <v>19</v>
      </c>
      <c r="I154" s="465" t="s">
        <v>19</v>
      </c>
      <c r="J154" s="465">
        <v>0</v>
      </c>
      <c r="K154" s="465" t="s">
        <v>19</v>
      </c>
      <c r="L154" s="465" t="s">
        <v>19</v>
      </c>
      <c r="M154" s="465" t="s">
        <v>19</v>
      </c>
      <c r="N154" s="465" t="s">
        <v>2614</v>
      </c>
      <c r="O154" s="465" t="s">
        <v>306</v>
      </c>
      <c r="P154" s="465">
        <v>40</v>
      </c>
      <c r="Q154" s="465">
        <v>1</v>
      </c>
      <c r="R154" s="465" t="s">
        <v>515</v>
      </c>
      <c r="S154" s="465" t="s">
        <v>984</v>
      </c>
      <c r="T154" s="466">
        <v>45720</v>
      </c>
      <c r="U154" s="466">
        <v>45835</v>
      </c>
      <c r="V154" s="465" t="s">
        <v>970</v>
      </c>
      <c r="W154" s="465"/>
      <c r="X154" s="465"/>
      <c r="Y154" s="466"/>
      <c r="Z154" s="550"/>
      <c r="AA154" s="466"/>
      <c r="AB154" s="468"/>
    </row>
    <row r="155" spans="1:28 16384:16384" s="469" customFormat="1" ht="46.5" customHeight="1" x14ac:dyDescent="0.25">
      <c r="A155" s="559" t="s">
        <v>985</v>
      </c>
      <c r="B155" s="465" t="s">
        <v>970</v>
      </c>
      <c r="C155" s="465">
        <v>0</v>
      </c>
      <c r="D155" s="465" t="s">
        <v>517</v>
      </c>
      <c r="E155" s="465" t="s">
        <v>985</v>
      </c>
      <c r="F155" s="465" t="s">
        <v>19</v>
      </c>
      <c r="G155" s="465" t="s">
        <v>19</v>
      </c>
      <c r="H155" s="465" t="s">
        <v>19</v>
      </c>
      <c r="I155" s="465" t="s">
        <v>19</v>
      </c>
      <c r="J155" s="465">
        <v>0</v>
      </c>
      <c r="K155" s="465" t="s">
        <v>19</v>
      </c>
      <c r="L155" s="465" t="s">
        <v>19</v>
      </c>
      <c r="M155" s="465" t="s">
        <v>19</v>
      </c>
      <c r="N155" s="465" t="s">
        <v>2614</v>
      </c>
      <c r="O155" s="465" t="s">
        <v>307</v>
      </c>
      <c r="P155" s="465">
        <v>40</v>
      </c>
      <c r="Q155" s="465">
        <v>1</v>
      </c>
      <c r="R155" s="465" t="s">
        <v>515</v>
      </c>
      <c r="S155" s="465" t="s">
        <v>984</v>
      </c>
      <c r="T155" s="466">
        <v>45839</v>
      </c>
      <c r="U155" s="466">
        <v>45989</v>
      </c>
      <c r="V155" s="465" t="s">
        <v>970</v>
      </c>
      <c r="W155" s="465"/>
      <c r="X155" s="465"/>
      <c r="Y155" s="466"/>
      <c r="Z155" s="550"/>
      <c r="AA155" s="466"/>
      <c r="AB155" s="468"/>
    </row>
    <row r="156" spans="1:28 16384:16384" s="469" customFormat="1" ht="46.5" customHeight="1" x14ac:dyDescent="0.25">
      <c r="A156" s="561" t="s">
        <v>1037</v>
      </c>
      <c r="B156" s="68" t="s">
        <v>1036</v>
      </c>
      <c r="C156" s="68">
        <v>0</v>
      </c>
      <c r="D156" s="68" t="s">
        <v>509</v>
      </c>
      <c r="E156" s="68" t="s">
        <v>1037</v>
      </c>
      <c r="F156" s="68" t="s">
        <v>530</v>
      </c>
      <c r="G156" s="68" t="s">
        <v>1594</v>
      </c>
      <c r="H156" s="68" t="s">
        <v>1595</v>
      </c>
      <c r="I156" s="68" t="s">
        <v>1596</v>
      </c>
      <c r="J156" s="68" t="s">
        <v>1615</v>
      </c>
      <c r="K156" s="68" t="s">
        <v>512</v>
      </c>
      <c r="L156" s="68" t="s">
        <v>20</v>
      </c>
      <c r="M156" s="68" t="s">
        <v>680</v>
      </c>
      <c r="N156" s="68" t="s">
        <v>1686</v>
      </c>
      <c r="O156" s="68" t="s">
        <v>147</v>
      </c>
      <c r="P156" s="68">
        <v>50</v>
      </c>
      <c r="Q156" s="68">
        <v>10</v>
      </c>
      <c r="R156" s="68" t="s">
        <v>515</v>
      </c>
      <c r="S156" s="154" t="s">
        <v>1039</v>
      </c>
      <c r="T156" s="154">
        <v>45672</v>
      </c>
      <c r="U156" s="68">
        <v>46006</v>
      </c>
      <c r="V156" s="68" t="s">
        <v>1036</v>
      </c>
      <c r="W156" s="68"/>
      <c r="X156" s="154"/>
      <c r="Y156" s="551"/>
      <c r="Z156" s="154"/>
      <c r="AA156" s="154"/>
      <c r="AB156" s="562"/>
      <c r="XFD156" s="68"/>
    </row>
    <row r="157" spans="1:28 16384:16384" s="469" customFormat="1" ht="46.5" customHeight="1" x14ac:dyDescent="0.25">
      <c r="A157" s="559" t="s">
        <v>1040</v>
      </c>
      <c r="B157" s="465" t="s">
        <v>1036</v>
      </c>
      <c r="C157" s="465">
        <v>0</v>
      </c>
      <c r="D157" s="465" t="s">
        <v>517</v>
      </c>
      <c r="E157" s="465" t="s">
        <v>1040</v>
      </c>
      <c r="F157" s="465" t="s">
        <v>19</v>
      </c>
      <c r="G157" s="465" t="s">
        <v>19</v>
      </c>
      <c r="H157" s="465" t="s">
        <v>19</v>
      </c>
      <c r="I157" s="465" t="s">
        <v>19</v>
      </c>
      <c r="J157" s="465">
        <v>0</v>
      </c>
      <c r="K157" s="465" t="s">
        <v>19</v>
      </c>
      <c r="L157" s="465" t="s">
        <v>19</v>
      </c>
      <c r="M157" s="465" t="s">
        <v>19</v>
      </c>
      <c r="N157" s="465" t="s">
        <v>2614</v>
      </c>
      <c r="O157" s="465" t="s">
        <v>148</v>
      </c>
      <c r="P157" s="465">
        <v>50</v>
      </c>
      <c r="Q157" s="465">
        <v>1</v>
      </c>
      <c r="R157" s="465" t="s">
        <v>515</v>
      </c>
      <c r="S157" s="465" t="s">
        <v>1041</v>
      </c>
      <c r="T157" s="466">
        <v>45672</v>
      </c>
      <c r="U157" s="466">
        <v>45702</v>
      </c>
      <c r="V157" s="465" t="s">
        <v>1036</v>
      </c>
      <c r="W157" s="465">
        <v>100</v>
      </c>
      <c r="X157" s="465" t="s">
        <v>2129</v>
      </c>
      <c r="Y157" s="466"/>
      <c r="Z157" s="550">
        <v>100</v>
      </c>
      <c r="AA157" s="466"/>
      <c r="AB157" s="468">
        <v>100</v>
      </c>
    </row>
    <row r="158" spans="1:28 16384:16384" s="469" customFormat="1" ht="46.5" customHeight="1" x14ac:dyDescent="0.25">
      <c r="A158" s="559" t="s">
        <v>1042</v>
      </c>
      <c r="B158" s="465" t="s">
        <v>1036</v>
      </c>
      <c r="C158" s="465">
        <v>0</v>
      </c>
      <c r="D158" s="465" t="s">
        <v>517</v>
      </c>
      <c r="E158" s="465" t="s">
        <v>1042</v>
      </c>
      <c r="F158" s="465" t="s">
        <v>19</v>
      </c>
      <c r="G158" s="465" t="s">
        <v>19</v>
      </c>
      <c r="H158" s="465" t="s">
        <v>19</v>
      </c>
      <c r="I158" s="465" t="s">
        <v>19</v>
      </c>
      <c r="J158" s="465">
        <v>0</v>
      </c>
      <c r="K158" s="465" t="s">
        <v>19</v>
      </c>
      <c r="L158" s="465" t="s">
        <v>19</v>
      </c>
      <c r="M158" s="465" t="s">
        <v>19</v>
      </c>
      <c r="N158" s="465" t="s">
        <v>2614</v>
      </c>
      <c r="O158" s="465" t="s">
        <v>149</v>
      </c>
      <c r="P158" s="465">
        <v>50</v>
      </c>
      <c r="Q158" s="465">
        <v>10</v>
      </c>
      <c r="R158" s="465" t="s">
        <v>515</v>
      </c>
      <c r="S158" s="465" t="s">
        <v>1039</v>
      </c>
      <c r="T158" s="466">
        <v>45705</v>
      </c>
      <c r="U158" s="466">
        <v>46006</v>
      </c>
      <c r="V158" s="465" t="s">
        <v>1036</v>
      </c>
      <c r="W158" s="465">
        <v>50</v>
      </c>
      <c r="X158" s="465" t="s">
        <v>2571</v>
      </c>
      <c r="Y158" s="466"/>
      <c r="Z158" s="550">
        <v>50</v>
      </c>
      <c r="AA158" s="466"/>
      <c r="AB158" s="468">
        <v>0</v>
      </c>
    </row>
    <row r="159" spans="1:28 16384:16384" s="469" customFormat="1" ht="46.5" customHeight="1" x14ac:dyDescent="0.25">
      <c r="A159" s="561" t="s">
        <v>1043</v>
      </c>
      <c r="B159" s="68" t="s">
        <v>1036</v>
      </c>
      <c r="C159" s="68">
        <v>0</v>
      </c>
      <c r="D159" s="68" t="s">
        <v>509</v>
      </c>
      <c r="E159" s="68" t="s">
        <v>1043</v>
      </c>
      <c r="F159" s="68" t="s">
        <v>511</v>
      </c>
      <c r="G159" s="68" t="s">
        <v>9</v>
      </c>
      <c r="H159" s="68" t="s">
        <v>1522</v>
      </c>
      <c r="I159" s="68" t="s">
        <v>1560</v>
      </c>
      <c r="J159" s="68" t="s">
        <v>1615</v>
      </c>
      <c r="K159" s="68" t="s">
        <v>512</v>
      </c>
      <c r="L159" s="68" t="s">
        <v>20</v>
      </c>
      <c r="M159" s="68" t="s">
        <v>680</v>
      </c>
      <c r="N159" s="68" t="s">
        <v>2614</v>
      </c>
      <c r="O159" s="68" t="s">
        <v>268</v>
      </c>
      <c r="P159" s="68">
        <v>50</v>
      </c>
      <c r="Q159" s="68">
        <v>80</v>
      </c>
      <c r="R159" s="68" t="s">
        <v>546</v>
      </c>
      <c r="S159" s="154" t="s">
        <v>1044</v>
      </c>
      <c r="T159" s="154">
        <v>45659</v>
      </c>
      <c r="U159" s="68">
        <v>46021</v>
      </c>
      <c r="V159" s="68" t="s">
        <v>1036</v>
      </c>
      <c r="W159" s="68"/>
      <c r="X159" s="154"/>
      <c r="Y159" s="551"/>
      <c r="Z159" s="154"/>
      <c r="AA159" s="154"/>
      <c r="AB159" s="562"/>
      <c r="XFD159" s="68"/>
    </row>
    <row r="160" spans="1:28 16384:16384" s="469" customFormat="1" ht="46.5" customHeight="1" x14ac:dyDescent="0.25">
      <c r="A160" s="559" t="s">
        <v>1045</v>
      </c>
      <c r="B160" s="465" t="s">
        <v>1036</v>
      </c>
      <c r="C160" s="465">
        <v>0</v>
      </c>
      <c r="D160" s="465" t="s">
        <v>517</v>
      </c>
      <c r="E160" s="465" t="s">
        <v>1045</v>
      </c>
      <c r="F160" s="465" t="s">
        <v>19</v>
      </c>
      <c r="G160" s="465" t="s">
        <v>19</v>
      </c>
      <c r="H160" s="465" t="s">
        <v>19</v>
      </c>
      <c r="I160" s="465" t="s">
        <v>19</v>
      </c>
      <c r="J160" s="465">
        <v>0</v>
      </c>
      <c r="K160" s="465" t="s">
        <v>19</v>
      </c>
      <c r="L160" s="465" t="s">
        <v>19</v>
      </c>
      <c r="M160" s="465" t="s">
        <v>19</v>
      </c>
      <c r="N160" s="465" t="s">
        <v>2614</v>
      </c>
      <c r="O160" s="465" t="s">
        <v>269</v>
      </c>
      <c r="P160" s="465">
        <v>25</v>
      </c>
      <c r="Q160" s="465">
        <v>1</v>
      </c>
      <c r="R160" s="465" t="s">
        <v>515</v>
      </c>
      <c r="S160" s="465" t="s">
        <v>1046</v>
      </c>
      <c r="T160" s="466">
        <v>45659</v>
      </c>
      <c r="U160" s="466">
        <v>45730</v>
      </c>
      <c r="V160" s="465" t="s">
        <v>1036</v>
      </c>
      <c r="W160" s="465">
        <v>100</v>
      </c>
      <c r="X160" s="465" t="s">
        <v>2131</v>
      </c>
      <c r="Y160" s="466"/>
      <c r="Z160" s="550">
        <v>100</v>
      </c>
      <c r="AA160" s="466"/>
      <c r="AB160" s="468">
        <v>100</v>
      </c>
    </row>
    <row r="161" spans="1:28 16384:16384" s="469" customFormat="1" ht="46.5" customHeight="1" x14ac:dyDescent="0.25">
      <c r="A161" s="559" t="s">
        <v>1047</v>
      </c>
      <c r="B161" s="465" t="s">
        <v>1036</v>
      </c>
      <c r="C161" s="465">
        <v>0</v>
      </c>
      <c r="D161" s="465" t="s">
        <v>517</v>
      </c>
      <c r="E161" s="465" t="s">
        <v>1047</v>
      </c>
      <c r="F161" s="465" t="s">
        <v>19</v>
      </c>
      <c r="G161" s="465" t="s">
        <v>19</v>
      </c>
      <c r="H161" s="465" t="s">
        <v>19</v>
      </c>
      <c r="I161" s="465" t="s">
        <v>19</v>
      </c>
      <c r="J161" s="465">
        <v>0</v>
      </c>
      <c r="K161" s="465" t="s">
        <v>19</v>
      </c>
      <c r="L161" s="465" t="s">
        <v>19</v>
      </c>
      <c r="M161" s="465" t="s">
        <v>19</v>
      </c>
      <c r="N161" s="465" t="s">
        <v>2614</v>
      </c>
      <c r="O161" s="465" t="s">
        <v>270</v>
      </c>
      <c r="P161" s="465">
        <v>25</v>
      </c>
      <c r="Q161" s="465">
        <v>1</v>
      </c>
      <c r="R161" s="465" t="s">
        <v>515</v>
      </c>
      <c r="S161" s="465" t="s">
        <v>1046</v>
      </c>
      <c r="T161" s="466">
        <v>45659</v>
      </c>
      <c r="U161" s="466">
        <v>45853</v>
      </c>
      <c r="V161" s="465" t="s">
        <v>1036</v>
      </c>
      <c r="W161" s="465"/>
      <c r="X161" s="465"/>
      <c r="Y161" s="466"/>
      <c r="Z161" s="550"/>
      <c r="AA161" s="466"/>
      <c r="AB161" s="468"/>
    </row>
    <row r="162" spans="1:28 16384:16384" s="469" customFormat="1" ht="46.5" customHeight="1" x14ac:dyDescent="0.25">
      <c r="A162" s="559" t="s">
        <v>1048</v>
      </c>
      <c r="B162" s="465" t="s">
        <v>1036</v>
      </c>
      <c r="C162" s="465">
        <v>0</v>
      </c>
      <c r="D162" s="465" t="s">
        <v>517</v>
      </c>
      <c r="E162" s="465" t="s">
        <v>1048</v>
      </c>
      <c r="F162" s="465" t="s">
        <v>19</v>
      </c>
      <c r="G162" s="465" t="s">
        <v>19</v>
      </c>
      <c r="H162" s="465" t="s">
        <v>19</v>
      </c>
      <c r="I162" s="465" t="s">
        <v>19</v>
      </c>
      <c r="J162" s="465">
        <v>0</v>
      </c>
      <c r="K162" s="465" t="s">
        <v>19</v>
      </c>
      <c r="L162" s="465" t="s">
        <v>19</v>
      </c>
      <c r="M162" s="465" t="s">
        <v>19</v>
      </c>
      <c r="N162" s="465" t="s">
        <v>2614</v>
      </c>
      <c r="O162" s="465" t="s">
        <v>271</v>
      </c>
      <c r="P162" s="465">
        <v>50</v>
      </c>
      <c r="Q162" s="465">
        <v>80</v>
      </c>
      <c r="R162" s="465" t="s">
        <v>546</v>
      </c>
      <c r="S162" s="465" t="s">
        <v>1049</v>
      </c>
      <c r="T162" s="466">
        <v>45659</v>
      </c>
      <c r="U162" s="466">
        <v>46021</v>
      </c>
      <c r="V162" s="465" t="s">
        <v>1036</v>
      </c>
      <c r="W162" s="465"/>
      <c r="X162" s="465"/>
      <c r="Y162" s="466"/>
      <c r="Z162" s="550"/>
      <c r="AA162" s="466"/>
      <c r="AB162" s="468"/>
    </row>
    <row r="163" spans="1:28 16384:16384" s="469" customFormat="1" ht="46.5" customHeight="1" x14ac:dyDescent="0.25">
      <c r="A163" s="561" t="s">
        <v>1051</v>
      </c>
      <c r="B163" s="68" t="s">
        <v>1050</v>
      </c>
      <c r="C163" s="68">
        <v>0</v>
      </c>
      <c r="D163" s="68" t="s">
        <v>509</v>
      </c>
      <c r="E163" s="68" t="s">
        <v>1051</v>
      </c>
      <c r="F163" s="68" t="s">
        <v>749</v>
      </c>
      <c r="G163" s="68" t="s">
        <v>1606</v>
      </c>
      <c r="H163" s="68" t="s">
        <v>1607</v>
      </c>
      <c r="I163" s="68" t="s">
        <v>1608</v>
      </c>
      <c r="J163" s="68" t="s">
        <v>1615</v>
      </c>
      <c r="K163" s="68" t="s">
        <v>512</v>
      </c>
      <c r="L163" s="68" t="s">
        <v>32</v>
      </c>
      <c r="M163" s="68" t="s">
        <v>680</v>
      </c>
      <c r="N163" s="68" t="s">
        <v>2614</v>
      </c>
      <c r="O163" s="68" t="s">
        <v>121</v>
      </c>
      <c r="P163" s="68">
        <v>50</v>
      </c>
      <c r="Q163" s="68">
        <v>60</v>
      </c>
      <c r="R163" s="68" t="s">
        <v>546</v>
      </c>
      <c r="S163" s="154" t="s">
        <v>1052</v>
      </c>
      <c r="T163" s="154">
        <v>45659</v>
      </c>
      <c r="U163" s="68">
        <v>46022</v>
      </c>
      <c r="V163" s="68" t="s">
        <v>1050</v>
      </c>
      <c r="W163" s="68">
        <v>19.28</v>
      </c>
      <c r="X163" s="154" t="s">
        <v>2490</v>
      </c>
      <c r="Y163" s="551"/>
      <c r="Z163" s="549">
        <v>19</v>
      </c>
      <c r="AA163" s="154"/>
      <c r="AB163" s="562">
        <v>0</v>
      </c>
      <c r="XFD163" s="68"/>
    </row>
    <row r="164" spans="1:28 16384:16384" s="469" customFormat="1" ht="46.5" customHeight="1" x14ac:dyDescent="0.25">
      <c r="A164" s="559" t="s">
        <v>1053</v>
      </c>
      <c r="B164" s="465" t="s">
        <v>1050</v>
      </c>
      <c r="C164" s="465">
        <v>0</v>
      </c>
      <c r="D164" s="465" t="s">
        <v>517</v>
      </c>
      <c r="E164" s="465" t="s">
        <v>1053</v>
      </c>
      <c r="F164" s="465" t="s">
        <v>19</v>
      </c>
      <c r="G164" s="465" t="s">
        <v>19</v>
      </c>
      <c r="H164" s="465" t="s">
        <v>19</v>
      </c>
      <c r="I164" s="465" t="s">
        <v>19</v>
      </c>
      <c r="J164" s="465">
        <v>0</v>
      </c>
      <c r="K164" s="465" t="s">
        <v>19</v>
      </c>
      <c r="L164" s="465" t="s">
        <v>19</v>
      </c>
      <c r="M164" s="465" t="s">
        <v>19</v>
      </c>
      <c r="N164" s="465" t="s">
        <v>2614</v>
      </c>
      <c r="O164" s="465" t="s">
        <v>122</v>
      </c>
      <c r="P164" s="465">
        <v>100</v>
      </c>
      <c r="Q164" s="465">
        <v>60</v>
      </c>
      <c r="R164" s="465" t="s">
        <v>546</v>
      </c>
      <c r="S164" s="465" t="s">
        <v>1052</v>
      </c>
      <c r="T164" s="466">
        <v>45659</v>
      </c>
      <c r="U164" s="466">
        <v>46022</v>
      </c>
      <c r="V164" s="465" t="s">
        <v>1050</v>
      </c>
      <c r="W164" s="465">
        <v>19.28</v>
      </c>
      <c r="X164" s="465" t="s">
        <v>2492</v>
      </c>
      <c r="Y164" s="466"/>
      <c r="Z164" s="550">
        <v>19</v>
      </c>
      <c r="AA164" s="466"/>
      <c r="AB164" s="468">
        <v>0</v>
      </c>
    </row>
    <row r="165" spans="1:28 16384:16384" s="469" customFormat="1" ht="46.5" customHeight="1" x14ac:dyDescent="0.25">
      <c r="A165" s="561" t="s">
        <v>1054</v>
      </c>
      <c r="B165" s="68" t="s">
        <v>1050</v>
      </c>
      <c r="C165" s="68">
        <v>0</v>
      </c>
      <c r="D165" s="68" t="s">
        <v>509</v>
      </c>
      <c r="E165" s="68" t="s">
        <v>1054</v>
      </c>
      <c r="F165" s="68" t="s">
        <v>19</v>
      </c>
      <c r="G165" s="68" t="s">
        <v>12</v>
      </c>
      <c r="H165" s="68" t="s">
        <v>1516</v>
      </c>
      <c r="I165" s="68" t="s">
        <v>1517</v>
      </c>
      <c r="J165" s="68" t="s">
        <v>1615</v>
      </c>
      <c r="K165" s="68" t="s">
        <v>532</v>
      </c>
      <c r="L165" s="68" t="s">
        <v>19</v>
      </c>
      <c r="M165" s="68" t="s">
        <v>680</v>
      </c>
      <c r="N165" s="68" t="s">
        <v>2614</v>
      </c>
      <c r="O165" s="68" t="s">
        <v>133</v>
      </c>
      <c r="P165" s="68">
        <v>10</v>
      </c>
      <c r="Q165" s="68">
        <v>1</v>
      </c>
      <c r="R165" s="68" t="s">
        <v>515</v>
      </c>
      <c r="S165" s="154" t="s">
        <v>1056</v>
      </c>
      <c r="T165" s="154">
        <v>45719</v>
      </c>
      <c r="U165" s="68">
        <v>45961</v>
      </c>
      <c r="V165" s="68" t="s">
        <v>1057</v>
      </c>
      <c r="W165" s="68"/>
      <c r="X165" s="154" t="s">
        <v>2493</v>
      </c>
      <c r="Y165" s="551"/>
      <c r="Z165" s="549">
        <v>0</v>
      </c>
      <c r="AA165" s="154"/>
      <c r="AB165" s="562">
        <v>0</v>
      </c>
      <c r="XFD165" s="68"/>
    </row>
    <row r="166" spans="1:28 16384:16384" s="469" customFormat="1" ht="46.5" customHeight="1" x14ac:dyDescent="0.25">
      <c r="A166" s="559" t="s">
        <v>1058</v>
      </c>
      <c r="B166" s="465" t="s">
        <v>1050</v>
      </c>
      <c r="C166" s="465">
        <v>0</v>
      </c>
      <c r="D166" s="465" t="s">
        <v>1609</v>
      </c>
      <c r="E166" s="465" t="s">
        <v>1058</v>
      </c>
      <c r="F166" s="465" t="s">
        <v>19</v>
      </c>
      <c r="G166" s="465" t="s">
        <v>19</v>
      </c>
      <c r="H166" s="465" t="s">
        <v>19</v>
      </c>
      <c r="I166" s="465" t="s">
        <v>19</v>
      </c>
      <c r="J166" s="465">
        <v>0</v>
      </c>
      <c r="K166" s="465" t="s">
        <v>19</v>
      </c>
      <c r="L166" s="465" t="s">
        <v>19</v>
      </c>
      <c r="M166" s="465" t="s">
        <v>19</v>
      </c>
      <c r="N166" s="465" t="s">
        <v>2614</v>
      </c>
      <c r="O166" s="465" t="s">
        <v>134</v>
      </c>
      <c r="P166" s="465">
        <v>0</v>
      </c>
      <c r="Q166" s="465">
        <v>1</v>
      </c>
      <c r="R166" s="465" t="s">
        <v>515</v>
      </c>
      <c r="S166" s="465" t="s">
        <v>1059</v>
      </c>
      <c r="T166" s="466">
        <v>45719</v>
      </c>
      <c r="U166" s="466">
        <v>45747</v>
      </c>
      <c r="V166" s="465" t="s">
        <v>756</v>
      </c>
      <c r="W166" s="465">
        <v>100</v>
      </c>
      <c r="X166" s="465" t="s">
        <v>1984</v>
      </c>
      <c r="Y166" s="466"/>
      <c r="Z166" s="550">
        <v>100</v>
      </c>
      <c r="AA166" s="466"/>
      <c r="AB166" s="468">
        <v>100</v>
      </c>
    </row>
    <row r="167" spans="1:28 16384:16384" s="469" customFormat="1" ht="46.5" customHeight="1" x14ac:dyDescent="0.25">
      <c r="A167" s="559" t="s">
        <v>1060</v>
      </c>
      <c r="B167" s="465" t="s">
        <v>1050</v>
      </c>
      <c r="C167" s="465">
        <v>0</v>
      </c>
      <c r="D167" s="465" t="s">
        <v>517</v>
      </c>
      <c r="E167" s="465" t="s">
        <v>1060</v>
      </c>
      <c r="F167" s="465" t="s">
        <v>19</v>
      </c>
      <c r="G167" s="465" t="s">
        <v>19</v>
      </c>
      <c r="H167" s="465" t="s">
        <v>19</v>
      </c>
      <c r="I167" s="465" t="s">
        <v>19</v>
      </c>
      <c r="J167" s="465">
        <v>0</v>
      </c>
      <c r="K167" s="465" t="s">
        <v>19</v>
      </c>
      <c r="L167" s="465" t="s">
        <v>19</v>
      </c>
      <c r="M167" s="465" t="s">
        <v>19</v>
      </c>
      <c r="N167" s="465" t="s">
        <v>2614</v>
      </c>
      <c r="O167" s="465" t="s">
        <v>135</v>
      </c>
      <c r="P167" s="465">
        <v>50</v>
      </c>
      <c r="Q167" s="465">
        <v>1</v>
      </c>
      <c r="R167" s="465" t="s">
        <v>515</v>
      </c>
      <c r="S167" s="465" t="s">
        <v>1061</v>
      </c>
      <c r="T167" s="466">
        <v>45748</v>
      </c>
      <c r="U167" s="466">
        <v>45807</v>
      </c>
      <c r="V167" s="465" t="s">
        <v>1057</v>
      </c>
      <c r="W167" s="465">
        <v>100</v>
      </c>
      <c r="X167" s="465" t="s">
        <v>2495</v>
      </c>
      <c r="Y167" s="466"/>
      <c r="Z167" s="550">
        <v>100</v>
      </c>
      <c r="AA167" s="466"/>
      <c r="AB167" s="468">
        <v>100</v>
      </c>
    </row>
    <row r="168" spans="1:28 16384:16384" s="469" customFormat="1" ht="46.5" customHeight="1" x14ac:dyDescent="0.25">
      <c r="A168" s="559" t="s">
        <v>1062</v>
      </c>
      <c r="B168" s="465" t="s">
        <v>1050</v>
      </c>
      <c r="C168" s="465">
        <v>0</v>
      </c>
      <c r="D168" s="465" t="s">
        <v>1609</v>
      </c>
      <c r="E168" s="465" t="s">
        <v>1062</v>
      </c>
      <c r="F168" s="465" t="s">
        <v>19</v>
      </c>
      <c r="G168" s="465">
        <v>0</v>
      </c>
      <c r="H168" s="465">
        <v>0</v>
      </c>
      <c r="I168" s="465">
        <v>0</v>
      </c>
      <c r="J168" s="465">
        <v>0</v>
      </c>
      <c r="K168" s="465" t="s">
        <v>19</v>
      </c>
      <c r="L168" s="465" t="s">
        <v>19</v>
      </c>
      <c r="M168" s="465" t="s">
        <v>680</v>
      </c>
      <c r="N168" s="465" t="s">
        <v>2614</v>
      </c>
      <c r="O168" s="465" t="s">
        <v>136</v>
      </c>
      <c r="P168" s="465">
        <v>0</v>
      </c>
      <c r="Q168" s="465">
        <v>1</v>
      </c>
      <c r="R168" s="465" t="s">
        <v>515</v>
      </c>
      <c r="S168" s="465" t="s">
        <v>1063</v>
      </c>
      <c r="T168" s="466">
        <v>45811</v>
      </c>
      <c r="U168" s="466">
        <v>45898</v>
      </c>
      <c r="V168" s="465" t="s">
        <v>756</v>
      </c>
      <c r="W168" s="465"/>
      <c r="X168" s="465" t="s">
        <v>2497</v>
      </c>
      <c r="Y168" s="466"/>
      <c r="Z168" s="550">
        <v>0</v>
      </c>
      <c r="AA168" s="466"/>
      <c r="AB168" s="468">
        <v>0</v>
      </c>
    </row>
    <row r="169" spans="1:28 16384:16384" s="469" customFormat="1" ht="46.5" customHeight="1" x14ac:dyDescent="0.25">
      <c r="A169" s="559" t="s">
        <v>1064</v>
      </c>
      <c r="B169" s="465" t="s">
        <v>1050</v>
      </c>
      <c r="C169" s="465">
        <v>0</v>
      </c>
      <c r="D169" s="465" t="s">
        <v>517</v>
      </c>
      <c r="E169" s="465" t="s">
        <v>1064</v>
      </c>
      <c r="F169" s="465" t="s">
        <v>19</v>
      </c>
      <c r="G169" s="465" t="s">
        <v>19</v>
      </c>
      <c r="H169" s="465" t="s">
        <v>19</v>
      </c>
      <c r="I169" s="465" t="s">
        <v>19</v>
      </c>
      <c r="J169" s="465">
        <v>0</v>
      </c>
      <c r="K169" s="465" t="s">
        <v>19</v>
      </c>
      <c r="L169" s="465" t="s">
        <v>19</v>
      </c>
      <c r="M169" s="465" t="s">
        <v>19</v>
      </c>
      <c r="N169" s="465" t="s">
        <v>2614</v>
      </c>
      <c r="O169" s="465" t="s">
        <v>137</v>
      </c>
      <c r="P169" s="465">
        <v>50</v>
      </c>
      <c r="Q169" s="465">
        <v>1</v>
      </c>
      <c r="R169" s="465" t="s">
        <v>515</v>
      </c>
      <c r="S169" s="465" t="s">
        <v>1056</v>
      </c>
      <c r="T169" s="466">
        <v>45901</v>
      </c>
      <c r="U169" s="466">
        <v>45961</v>
      </c>
      <c r="V169" s="465" t="s">
        <v>1057</v>
      </c>
      <c r="W169" s="465"/>
      <c r="X169" s="465"/>
      <c r="Y169" s="466"/>
      <c r="Z169" s="550"/>
      <c r="AA169" s="466"/>
      <c r="AB169" s="468"/>
    </row>
    <row r="170" spans="1:28 16384:16384" s="469" customFormat="1" ht="46.5" customHeight="1" x14ac:dyDescent="0.25">
      <c r="A170" s="561" t="s">
        <v>1065</v>
      </c>
      <c r="B170" s="68" t="s">
        <v>1050</v>
      </c>
      <c r="C170" s="68">
        <v>0</v>
      </c>
      <c r="D170" s="68" t="s">
        <v>509</v>
      </c>
      <c r="E170" s="68" t="s">
        <v>1065</v>
      </c>
      <c r="F170" s="68" t="s">
        <v>511</v>
      </c>
      <c r="G170" s="68" t="s">
        <v>1597</v>
      </c>
      <c r="H170" s="68" t="s">
        <v>1598</v>
      </c>
      <c r="I170" s="68" t="s">
        <v>1599</v>
      </c>
      <c r="J170" s="68" t="s">
        <v>1616</v>
      </c>
      <c r="K170" s="68" t="s">
        <v>532</v>
      </c>
      <c r="L170" s="68" t="s">
        <v>19</v>
      </c>
      <c r="M170" s="68" t="s">
        <v>1066</v>
      </c>
      <c r="N170" s="68" t="s">
        <v>2614</v>
      </c>
      <c r="O170" s="68" t="s">
        <v>129</v>
      </c>
      <c r="P170" s="68">
        <v>10</v>
      </c>
      <c r="Q170" s="68">
        <v>1</v>
      </c>
      <c r="R170" s="68" t="s">
        <v>515</v>
      </c>
      <c r="S170" s="154" t="s">
        <v>1067</v>
      </c>
      <c r="T170" s="154">
        <v>45691</v>
      </c>
      <c r="U170" s="68">
        <v>45989</v>
      </c>
      <c r="V170" s="68" t="s">
        <v>1068</v>
      </c>
      <c r="W170" s="68"/>
      <c r="X170" s="154" t="s">
        <v>2498</v>
      </c>
      <c r="Y170" s="551"/>
      <c r="Z170" s="549">
        <v>0</v>
      </c>
      <c r="AA170" s="154"/>
      <c r="AB170" s="562">
        <v>0</v>
      </c>
      <c r="XFD170" s="68"/>
    </row>
    <row r="171" spans="1:28 16384:16384" s="469" customFormat="1" ht="46.5" customHeight="1" x14ac:dyDescent="0.25">
      <c r="A171" s="559" t="s">
        <v>1069</v>
      </c>
      <c r="B171" s="465" t="s">
        <v>1050</v>
      </c>
      <c r="C171" s="465">
        <v>0</v>
      </c>
      <c r="D171" s="465" t="s">
        <v>517</v>
      </c>
      <c r="E171" s="465" t="s">
        <v>1069</v>
      </c>
      <c r="F171" s="465" t="s">
        <v>19</v>
      </c>
      <c r="G171" s="465" t="s">
        <v>19</v>
      </c>
      <c r="H171" s="465" t="s">
        <v>19</v>
      </c>
      <c r="I171" s="465" t="s">
        <v>19</v>
      </c>
      <c r="J171" s="465">
        <v>0</v>
      </c>
      <c r="K171" s="465" t="s">
        <v>19</v>
      </c>
      <c r="L171" s="465" t="s">
        <v>19</v>
      </c>
      <c r="M171" s="465" t="s">
        <v>19</v>
      </c>
      <c r="N171" s="465" t="s">
        <v>2614</v>
      </c>
      <c r="O171" s="465" t="s">
        <v>130</v>
      </c>
      <c r="P171" s="465">
        <v>10</v>
      </c>
      <c r="Q171" s="465">
        <v>1</v>
      </c>
      <c r="R171" s="465" t="s">
        <v>515</v>
      </c>
      <c r="S171" s="465" t="s">
        <v>1070</v>
      </c>
      <c r="T171" s="466">
        <v>45691</v>
      </c>
      <c r="U171" s="466">
        <v>45716</v>
      </c>
      <c r="V171" s="465" t="s">
        <v>1068</v>
      </c>
      <c r="W171" s="465">
        <v>100</v>
      </c>
      <c r="X171" s="465" t="s">
        <v>1986</v>
      </c>
      <c r="Y171" s="466"/>
      <c r="Z171" s="550">
        <v>100</v>
      </c>
      <c r="AA171" s="466"/>
      <c r="AB171" s="468">
        <v>100</v>
      </c>
    </row>
    <row r="172" spans="1:28 16384:16384" s="469" customFormat="1" ht="46.5" customHeight="1" x14ac:dyDescent="0.25">
      <c r="A172" s="559" t="s">
        <v>1071</v>
      </c>
      <c r="B172" s="465" t="s">
        <v>1050</v>
      </c>
      <c r="C172" s="465">
        <v>0</v>
      </c>
      <c r="D172" s="465" t="s">
        <v>517</v>
      </c>
      <c r="E172" s="465" t="s">
        <v>1071</v>
      </c>
      <c r="F172" s="465" t="s">
        <v>19</v>
      </c>
      <c r="G172" s="465" t="s">
        <v>19</v>
      </c>
      <c r="H172" s="465" t="s">
        <v>19</v>
      </c>
      <c r="I172" s="465" t="s">
        <v>19</v>
      </c>
      <c r="J172" s="465">
        <v>0</v>
      </c>
      <c r="K172" s="465" t="s">
        <v>19</v>
      </c>
      <c r="L172" s="465" t="s">
        <v>19</v>
      </c>
      <c r="M172" s="465" t="s">
        <v>19</v>
      </c>
      <c r="N172" s="465" t="s">
        <v>2614</v>
      </c>
      <c r="O172" s="465" t="s">
        <v>131</v>
      </c>
      <c r="P172" s="465">
        <v>60</v>
      </c>
      <c r="Q172" s="465">
        <v>8</v>
      </c>
      <c r="R172" s="465" t="s">
        <v>515</v>
      </c>
      <c r="S172" s="465" t="s">
        <v>1072</v>
      </c>
      <c r="T172" s="466">
        <v>45719</v>
      </c>
      <c r="U172" s="466">
        <v>45961</v>
      </c>
      <c r="V172" s="465" t="s">
        <v>1050</v>
      </c>
      <c r="W172" s="465">
        <v>37.5</v>
      </c>
      <c r="X172" s="465" t="s">
        <v>2500</v>
      </c>
      <c r="Y172" s="466"/>
      <c r="Z172" s="550">
        <v>37.5</v>
      </c>
      <c r="AA172" s="466"/>
      <c r="AB172" s="468"/>
    </row>
    <row r="173" spans="1:28 16384:16384" s="469" customFormat="1" ht="46.5" customHeight="1" x14ac:dyDescent="0.25">
      <c r="A173" s="559" t="s">
        <v>1073</v>
      </c>
      <c r="B173" s="465" t="s">
        <v>1050</v>
      </c>
      <c r="C173" s="465">
        <v>0</v>
      </c>
      <c r="D173" s="465" t="s">
        <v>517</v>
      </c>
      <c r="E173" s="465" t="s">
        <v>1073</v>
      </c>
      <c r="F173" s="465" t="s">
        <v>19</v>
      </c>
      <c r="G173" s="465" t="s">
        <v>19</v>
      </c>
      <c r="H173" s="465" t="s">
        <v>19</v>
      </c>
      <c r="I173" s="465" t="s">
        <v>19</v>
      </c>
      <c r="J173" s="465">
        <v>0</v>
      </c>
      <c r="K173" s="465" t="s">
        <v>19</v>
      </c>
      <c r="L173" s="465" t="s">
        <v>19</v>
      </c>
      <c r="M173" s="465" t="s">
        <v>19</v>
      </c>
      <c r="N173" s="465" t="s">
        <v>2614</v>
      </c>
      <c r="O173" s="465" t="s">
        <v>132</v>
      </c>
      <c r="P173" s="465">
        <v>30</v>
      </c>
      <c r="Q173" s="465">
        <v>1</v>
      </c>
      <c r="R173" s="465" t="s">
        <v>515</v>
      </c>
      <c r="S173" s="465" t="s">
        <v>1074</v>
      </c>
      <c r="T173" s="466">
        <v>45965</v>
      </c>
      <c r="U173" s="466">
        <v>45989</v>
      </c>
      <c r="V173" s="465" t="s">
        <v>1068</v>
      </c>
      <c r="W173" s="465"/>
      <c r="X173" s="465"/>
      <c r="Y173" s="466"/>
      <c r="Z173" s="550"/>
      <c r="AA173" s="466"/>
      <c r="AB173" s="468"/>
    </row>
    <row r="174" spans="1:28 16384:16384" s="469" customFormat="1" ht="46.5" customHeight="1" x14ac:dyDescent="0.25">
      <c r="A174" s="561" t="s">
        <v>1075</v>
      </c>
      <c r="B174" s="68" t="s">
        <v>1050</v>
      </c>
      <c r="C174" s="68">
        <v>0</v>
      </c>
      <c r="D174" s="68" t="s">
        <v>509</v>
      </c>
      <c r="E174" s="68" t="s">
        <v>1075</v>
      </c>
      <c r="F174" s="68" t="s">
        <v>530</v>
      </c>
      <c r="G174" s="68" t="s">
        <v>11</v>
      </c>
      <c r="H174" s="68" t="s">
        <v>1518</v>
      </c>
      <c r="I174" s="68" t="s">
        <v>1519</v>
      </c>
      <c r="J174" s="68" t="s">
        <v>1616</v>
      </c>
      <c r="K174" s="68" t="s">
        <v>532</v>
      </c>
      <c r="L174" s="68" t="s">
        <v>19</v>
      </c>
      <c r="M174" s="68" t="s">
        <v>1066</v>
      </c>
      <c r="N174" s="68" t="s">
        <v>2614</v>
      </c>
      <c r="O174" s="68" t="s">
        <v>447</v>
      </c>
      <c r="P174" s="68">
        <v>10</v>
      </c>
      <c r="Q174" s="68">
        <v>1</v>
      </c>
      <c r="R174" s="68" t="s">
        <v>515</v>
      </c>
      <c r="S174" s="154" t="s">
        <v>1063</v>
      </c>
      <c r="T174" s="154">
        <v>45677</v>
      </c>
      <c r="U174" s="68">
        <v>45989</v>
      </c>
      <c r="V174" s="68" t="s">
        <v>1076</v>
      </c>
      <c r="W174" s="68"/>
      <c r="X174" s="154" t="s">
        <v>2501</v>
      </c>
      <c r="Y174" s="551"/>
      <c r="Z174" s="549">
        <v>0</v>
      </c>
      <c r="AA174" s="154"/>
      <c r="AB174" s="562"/>
      <c r="XFD174" s="68"/>
    </row>
    <row r="175" spans="1:28 16384:16384" s="469" customFormat="1" ht="46.5" customHeight="1" x14ac:dyDescent="0.25">
      <c r="A175" s="559" t="s">
        <v>1077</v>
      </c>
      <c r="B175" s="465" t="s">
        <v>1050</v>
      </c>
      <c r="C175" s="465">
        <v>0</v>
      </c>
      <c r="D175" s="465" t="s">
        <v>517</v>
      </c>
      <c r="E175" s="465" t="s">
        <v>1077</v>
      </c>
      <c r="F175" s="465" t="s">
        <v>19</v>
      </c>
      <c r="G175" s="465" t="s">
        <v>19</v>
      </c>
      <c r="H175" s="465" t="s">
        <v>19</v>
      </c>
      <c r="I175" s="465" t="s">
        <v>19</v>
      </c>
      <c r="J175" s="465">
        <v>0</v>
      </c>
      <c r="K175" s="465" t="s">
        <v>19</v>
      </c>
      <c r="L175" s="465" t="s">
        <v>19</v>
      </c>
      <c r="M175" s="465" t="s">
        <v>19</v>
      </c>
      <c r="N175" s="465" t="s">
        <v>2614</v>
      </c>
      <c r="O175" s="465" t="s">
        <v>448</v>
      </c>
      <c r="P175" s="465">
        <v>40</v>
      </c>
      <c r="Q175" s="465">
        <v>1</v>
      </c>
      <c r="R175" s="465" t="s">
        <v>515</v>
      </c>
      <c r="S175" s="465" t="s">
        <v>1078</v>
      </c>
      <c r="T175" s="466">
        <v>45677</v>
      </c>
      <c r="U175" s="466">
        <v>45716</v>
      </c>
      <c r="V175" s="465" t="s">
        <v>1079</v>
      </c>
      <c r="W175" s="465">
        <v>100</v>
      </c>
      <c r="X175" s="465" t="s">
        <v>1988</v>
      </c>
      <c r="Y175" s="466"/>
      <c r="Z175" s="550">
        <v>100</v>
      </c>
      <c r="AA175" s="466"/>
      <c r="AB175" s="468">
        <v>100</v>
      </c>
    </row>
    <row r="176" spans="1:28 16384:16384" s="469" customFormat="1" ht="46.5" customHeight="1" x14ac:dyDescent="0.25">
      <c r="A176" s="559" t="s">
        <v>1080</v>
      </c>
      <c r="B176" s="465" t="s">
        <v>1050</v>
      </c>
      <c r="C176" s="465">
        <v>0</v>
      </c>
      <c r="D176" s="465" t="s">
        <v>1609</v>
      </c>
      <c r="E176" s="465" t="s">
        <v>1080</v>
      </c>
      <c r="F176" s="465" t="s">
        <v>19</v>
      </c>
      <c r="G176" s="465" t="s">
        <v>19</v>
      </c>
      <c r="H176" s="465" t="s">
        <v>19</v>
      </c>
      <c r="I176" s="465" t="s">
        <v>19</v>
      </c>
      <c r="J176" s="465">
        <v>0</v>
      </c>
      <c r="K176" s="465" t="s">
        <v>19</v>
      </c>
      <c r="L176" s="465" t="s">
        <v>19</v>
      </c>
      <c r="M176" s="465" t="s">
        <v>19</v>
      </c>
      <c r="N176" s="465" t="s">
        <v>2614</v>
      </c>
      <c r="O176" s="465" t="s">
        <v>449</v>
      </c>
      <c r="P176" s="465">
        <v>0</v>
      </c>
      <c r="Q176" s="465">
        <v>1</v>
      </c>
      <c r="R176" s="465" t="s">
        <v>515</v>
      </c>
      <c r="S176" s="465" t="s">
        <v>1081</v>
      </c>
      <c r="T176" s="466">
        <v>45677</v>
      </c>
      <c r="U176" s="466">
        <v>45716</v>
      </c>
      <c r="V176" s="465" t="s">
        <v>1082</v>
      </c>
      <c r="W176" s="465">
        <v>100</v>
      </c>
      <c r="X176" s="465" t="s">
        <v>1990</v>
      </c>
      <c r="Y176" s="466"/>
      <c r="Z176" s="550">
        <v>100</v>
      </c>
      <c r="AA176" s="466"/>
      <c r="AB176" s="468">
        <v>100</v>
      </c>
    </row>
    <row r="177" spans="1:28 16384:16384" s="469" customFormat="1" ht="46.5" customHeight="1" x14ac:dyDescent="0.25">
      <c r="A177" s="559" t="s">
        <v>1083</v>
      </c>
      <c r="B177" s="465" t="s">
        <v>1050</v>
      </c>
      <c r="C177" s="465">
        <v>0</v>
      </c>
      <c r="D177" s="465" t="s">
        <v>517</v>
      </c>
      <c r="E177" s="465" t="s">
        <v>1083</v>
      </c>
      <c r="F177" s="465" t="s">
        <v>19</v>
      </c>
      <c r="G177" s="465" t="s">
        <v>19</v>
      </c>
      <c r="H177" s="465" t="s">
        <v>19</v>
      </c>
      <c r="I177" s="465" t="s">
        <v>19</v>
      </c>
      <c r="J177" s="465">
        <v>0</v>
      </c>
      <c r="K177" s="465" t="s">
        <v>19</v>
      </c>
      <c r="L177" s="465" t="s">
        <v>19</v>
      </c>
      <c r="M177" s="465" t="s">
        <v>19</v>
      </c>
      <c r="N177" s="465" t="s">
        <v>2614</v>
      </c>
      <c r="O177" s="465" t="s">
        <v>450</v>
      </c>
      <c r="P177" s="465">
        <v>30</v>
      </c>
      <c r="Q177" s="465">
        <v>1</v>
      </c>
      <c r="R177" s="465" t="s">
        <v>515</v>
      </c>
      <c r="S177" s="465" t="s">
        <v>1059</v>
      </c>
      <c r="T177" s="466">
        <v>45719</v>
      </c>
      <c r="U177" s="466">
        <v>45777</v>
      </c>
      <c r="V177" s="465" t="s">
        <v>1079</v>
      </c>
      <c r="W177" s="465">
        <v>100</v>
      </c>
      <c r="X177" s="465" t="s">
        <v>2344</v>
      </c>
      <c r="Y177" s="466"/>
      <c r="Z177" s="550">
        <v>100</v>
      </c>
      <c r="AA177" s="466"/>
      <c r="AB177" s="468">
        <v>100</v>
      </c>
    </row>
    <row r="178" spans="1:28 16384:16384" s="469" customFormat="1" ht="46.5" customHeight="1" x14ac:dyDescent="0.25">
      <c r="A178" s="559" t="s">
        <v>1084</v>
      </c>
      <c r="B178" s="465" t="s">
        <v>1050</v>
      </c>
      <c r="C178" s="465">
        <v>0</v>
      </c>
      <c r="D178" s="465" t="s">
        <v>517</v>
      </c>
      <c r="E178" s="465" t="s">
        <v>1084</v>
      </c>
      <c r="F178" s="465" t="s">
        <v>19</v>
      </c>
      <c r="G178" s="465" t="s">
        <v>19</v>
      </c>
      <c r="H178" s="465" t="s">
        <v>19</v>
      </c>
      <c r="I178" s="465" t="s">
        <v>19</v>
      </c>
      <c r="J178" s="465">
        <v>0</v>
      </c>
      <c r="K178" s="465" t="s">
        <v>19</v>
      </c>
      <c r="L178" s="465" t="s">
        <v>19</v>
      </c>
      <c r="M178" s="465" t="s">
        <v>19</v>
      </c>
      <c r="N178" s="465" t="s">
        <v>2614</v>
      </c>
      <c r="O178" s="465" t="s">
        <v>451</v>
      </c>
      <c r="P178" s="465">
        <v>30</v>
      </c>
      <c r="Q178" s="465">
        <v>1</v>
      </c>
      <c r="R178" s="465" t="s">
        <v>515</v>
      </c>
      <c r="S178" s="465" t="s">
        <v>1063</v>
      </c>
      <c r="T178" s="466">
        <v>45782</v>
      </c>
      <c r="U178" s="466">
        <v>45989</v>
      </c>
      <c r="V178" s="465" t="s">
        <v>1079</v>
      </c>
      <c r="W178" s="465"/>
      <c r="X178" s="465" t="s">
        <v>2501</v>
      </c>
      <c r="Y178" s="466"/>
      <c r="Z178" s="550">
        <v>0</v>
      </c>
      <c r="AA178" s="466"/>
      <c r="AB178" s="468">
        <v>0</v>
      </c>
    </row>
    <row r="179" spans="1:28 16384:16384" s="469" customFormat="1" ht="46.5" customHeight="1" x14ac:dyDescent="0.25">
      <c r="A179" s="561" t="s">
        <v>1085</v>
      </c>
      <c r="B179" s="68" t="s">
        <v>1050</v>
      </c>
      <c r="C179" s="68">
        <v>0</v>
      </c>
      <c r="D179" s="68" t="s">
        <v>509</v>
      </c>
      <c r="E179" s="68" t="s">
        <v>1085</v>
      </c>
      <c r="F179" s="68" t="s">
        <v>511</v>
      </c>
      <c r="G179" s="68" t="s">
        <v>1597</v>
      </c>
      <c r="H179" s="68" t="s">
        <v>1598</v>
      </c>
      <c r="I179" s="68" t="s">
        <v>1599</v>
      </c>
      <c r="J179" s="68" t="s">
        <v>1616</v>
      </c>
      <c r="K179" s="68" t="s">
        <v>532</v>
      </c>
      <c r="L179" s="68" t="s">
        <v>20</v>
      </c>
      <c r="M179" s="68" t="s">
        <v>567</v>
      </c>
      <c r="N179" s="68" t="s">
        <v>2614</v>
      </c>
      <c r="O179" s="68" t="s">
        <v>421</v>
      </c>
      <c r="P179" s="68">
        <v>10</v>
      </c>
      <c r="Q179" s="68">
        <v>4</v>
      </c>
      <c r="R179" s="68" t="s">
        <v>515</v>
      </c>
      <c r="S179" s="154" t="s">
        <v>1086</v>
      </c>
      <c r="T179" s="154">
        <v>45664</v>
      </c>
      <c r="U179" s="68">
        <v>45989</v>
      </c>
      <c r="V179" s="68" t="s">
        <v>1087</v>
      </c>
      <c r="W179" s="68">
        <v>25</v>
      </c>
      <c r="X179" s="154" t="s">
        <v>2502</v>
      </c>
      <c r="Y179" s="551"/>
      <c r="Z179" s="549">
        <v>25</v>
      </c>
      <c r="AA179" s="154"/>
      <c r="AB179" s="562">
        <v>0</v>
      </c>
      <c r="XFD179" s="68"/>
    </row>
    <row r="180" spans="1:28 16384:16384" s="469" customFormat="1" ht="46.5" customHeight="1" x14ac:dyDescent="0.25">
      <c r="A180" s="559" t="s">
        <v>1088</v>
      </c>
      <c r="B180" s="465" t="s">
        <v>1050</v>
      </c>
      <c r="C180" s="465">
        <v>0</v>
      </c>
      <c r="D180" s="465" t="s">
        <v>517</v>
      </c>
      <c r="E180" s="465" t="s">
        <v>1088</v>
      </c>
      <c r="F180" s="465" t="s">
        <v>19</v>
      </c>
      <c r="G180" s="465" t="s">
        <v>19</v>
      </c>
      <c r="H180" s="465" t="s">
        <v>19</v>
      </c>
      <c r="I180" s="465" t="s">
        <v>19</v>
      </c>
      <c r="J180" s="465">
        <v>0</v>
      </c>
      <c r="K180" s="465" t="s">
        <v>19</v>
      </c>
      <c r="L180" s="465" t="s">
        <v>19</v>
      </c>
      <c r="M180" s="465" t="s">
        <v>19</v>
      </c>
      <c r="N180" s="465" t="s">
        <v>2614</v>
      </c>
      <c r="O180" s="465" t="s">
        <v>422</v>
      </c>
      <c r="P180" s="465">
        <v>50</v>
      </c>
      <c r="Q180" s="465">
        <v>4</v>
      </c>
      <c r="R180" s="465" t="s">
        <v>515</v>
      </c>
      <c r="S180" s="465" t="s">
        <v>1089</v>
      </c>
      <c r="T180" s="466">
        <v>45664</v>
      </c>
      <c r="U180" s="466">
        <v>45989</v>
      </c>
      <c r="V180" s="465" t="s">
        <v>1087</v>
      </c>
      <c r="W180" s="465">
        <v>50</v>
      </c>
      <c r="X180" s="465" t="s">
        <v>2346</v>
      </c>
      <c r="Y180" s="466"/>
      <c r="Z180" s="550">
        <v>50</v>
      </c>
      <c r="AA180" s="466"/>
      <c r="AB180" s="468">
        <v>0</v>
      </c>
    </row>
    <row r="181" spans="1:28 16384:16384" s="469" customFormat="1" ht="46.5" customHeight="1" x14ac:dyDescent="0.25">
      <c r="A181" s="559" t="s">
        <v>1090</v>
      </c>
      <c r="B181" s="465" t="s">
        <v>1050</v>
      </c>
      <c r="C181" s="465">
        <v>0</v>
      </c>
      <c r="D181" s="465" t="s">
        <v>517</v>
      </c>
      <c r="E181" s="465" t="s">
        <v>1090</v>
      </c>
      <c r="F181" s="465" t="s">
        <v>19</v>
      </c>
      <c r="G181" s="465">
        <v>0</v>
      </c>
      <c r="H181" s="465">
        <v>0</v>
      </c>
      <c r="I181" s="465">
        <v>0</v>
      </c>
      <c r="J181" s="465">
        <v>0</v>
      </c>
      <c r="K181" s="465" t="s">
        <v>19</v>
      </c>
      <c r="L181" s="465" t="s">
        <v>19</v>
      </c>
      <c r="M181" s="465" t="s">
        <v>567</v>
      </c>
      <c r="N181" s="465" t="s">
        <v>2614</v>
      </c>
      <c r="O181" s="465" t="s">
        <v>423</v>
      </c>
      <c r="P181" s="465">
        <v>50</v>
      </c>
      <c r="Q181" s="465">
        <v>4</v>
      </c>
      <c r="R181" s="465" t="s">
        <v>515</v>
      </c>
      <c r="S181" s="465" t="s">
        <v>1086</v>
      </c>
      <c r="T181" s="466">
        <v>45748</v>
      </c>
      <c r="U181" s="466">
        <v>45989</v>
      </c>
      <c r="V181" s="465" t="s">
        <v>1087</v>
      </c>
      <c r="W181" s="465">
        <v>25</v>
      </c>
      <c r="X181" s="465" t="s">
        <v>2502</v>
      </c>
      <c r="Y181" s="466"/>
      <c r="Z181" s="550">
        <v>25</v>
      </c>
      <c r="AA181" s="466"/>
      <c r="AB181" s="468">
        <v>0</v>
      </c>
    </row>
    <row r="182" spans="1:28 16384:16384" s="469" customFormat="1" ht="46.5" customHeight="1" x14ac:dyDescent="0.25">
      <c r="A182" s="561" t="s">
        <v>1091</v>
      </c>
      <c r="B182" s="68" t="s">
        <v>1050</v>
      </c>
      <c r="C182" s="68">
        <v>0</v>
      </c>
      <c r="D182" s="68" t="s">
        <v>509</v>
      </c>
      <c r="E182" s="68" t="s">
        <v>1091</v>
      </c>
      <c r="F182" s="68" t="s">
        <v>511</v>
      </c>
      <c r="G182" s="68" t="s">
        <v>1591</v>
      </c>
      <c r="H182" s="68" t="s">
        <v>1598</v>
      </c>
      <c r="I182" s="68" t="s">
        <v>1593</v>
      </c>
      <c r="J182" s="68" t="s">
        <v>1615</v>
      </c>
      <c r="K182" s="68" t="s">
        <v>532</v>
      </c>
      <c r="L182" s="68" t="s">
        <v>19</v>
      </c>
      <c r="M182" s="68" t="s">
        <v>1563</v>
      </c>
      <c r="N182" s="68" t="s">
        <v>2614</v>
      </c>
      <c r="O182" s="68" t="s">
        <v>479</v>
      </c>
      <c r="P182" s="68">
        <v>10</v>
      </c>
      <c r="Q182" s="68">
        <v>1</v>
      </c>
      <c r="R182" s="68" t="s">
        <v>515</v>
      </c>
      <c r="S182" s="154" t="s">
        <v>1092</v>
      </c>
      <c r="T182" s="154">
        <v>45677</v>
      </c>
      <c r="U182" s="68">
        <v>45856</v>
      </c>
      <c r="V182" s="68" t="s">
        <v>1093</v>
      </c>
      <c r="W182" s="68"/>
      <c r="X182" s="154" t="s">
        <v>2507</v>
      </c>
      <c r="Y182" s="551"/>
      <c r="Z182" s="549">
        <v>0</v>
      </c>
      <c r="AA182" s="154"/>
      <c r="AB182" s="562">
        <v>0</v>
      </c>
      <c r="XFD182" s="68"/>
    </row>
    <row r="183" spans="1:28 16384:16384" s="469" customFormat="1" ht="46.5" customHeight="1" x14ac:dyDescent="0.25">
      <c r="A183" s="559" t="s">
        <v>1094</v>
      </c>
      <c r="B183" s="465" t="s">
        <v>1050</v>
      </c>
      <c r="C183" s="465">
        <v>0</v>
      </c>
      <c r="D183" s="465" t="s">
        <v>1609</v>
      </c>
      <c r="E183" s="465" t="s">
        <v>1094</v>
      </c>
      <c r="F183" s="465" t="s">
        <v>19</v>
      </c>
      <c r="G183" s="465" t="s">
        <v>19</v>
      </c>
      <c r="H183" s="465" t="s">
        <v>19</v>
      </c>
      <c r="I183" s="465" t="s">
        <v>19</v>
      </c>
      <c r="J183" s="465">
        <v>0</v>
      </c>
      <c r="K183" s="465" t="s">
        <v>19</v>
      </c>
      <c r="L183" s="465" t="s">
        <v>19</v>
      </c>
      <c r="M183" s="465" t="s">
        <v>19</v>
      </c>
      <c r="N183" s="465" t="s">
        <v>2614</v>
      </c>
      <c r="O183" s="465" t="s">
        <v>480</v>
      </c>
      <c r="P183" s="465">
        <v>0</v>
      </c>
      <c r="Q183" s="465">
        <v>2</v>
      </c>
      <c r="R183" s="465" t="s">
        <v>515</v>
      </c>
      <c r="S183" s="465" t="s">
        <v>1095</v>
      </c>
      <c r="T183" s="466">
        <v>45677</v>
      </c>
      <c r="U183" s="466">
        <v>45807</v>
      </c>
      <c r="V183" s="465" t="s">
        <v>1096</v>
      </c>
      <c r="W183" s="465">
        <v>100</v>
      </c>
      <c r="X183" s="465" t="s">
        <v>2508</v>
      </c>
      <c r="Y183" s="466"/>
      <c r="Z183" s="550">
        <v>100</v>
      </c>
      <c r="AA183" s="466">
        <v>45807</v>
      </c>
      <c r="AB183" s="468">
        <v>100</v>
      </c>
    </row>
    <row r="184" spans="1:28 16384:16384" s="469" customFormat="1" ht="46.5" customHeight="1" x14ac:dyDescent="0.25">
      <c r="A184" s="559" t="s">
        <v>1097</v>
      </c>
      <c r="B184" s="465" t="s">
        <v>1050</v>
      </c>
      <c r="C184" s="465">
        <v>0</v>
      </c>
      <c r="D184" s="465" t="s">
        <v>1609</v>
      </c>
      <c r="E184" s="465" t="s">
        <v>1097</v>
      </c>
      <c r="F184" s="465" t="s">
        <v>19</v>
      </c>
      <c r="G184" s="465" t="s">
        <v>19</v>
      </c>
      <c r="H184" s="465" t="s">
        <v>19</v>
      </c>
      <c r="I184" s="465" t="s">
        <v>19</v>
      </c>
      <c r="J184" s="465">
        <v>0</v>
      </c>
      <c r="K184" s="465" t="s">
        <v>19</v>
      </c>
      <c r="L184" s="465" t="s">
        <v>19</v>
      </c>
      <c r="M184" s="465" t="s">
        <v>19</v>
      </c>
      <c r="N184" s="465" t="s">
        <v>2614</v>
      </c>
      <c r="O184" s="465" t="s">
        <v>481</v>
      </c>
      <c r="P184" s="465">
        <v>0</v>
      </c>
      <c r="Q184" s="465">
        <v>2</v>
      </c>
      <c r="R184" s="465" t="s">
        <v>515</v>
      </c>
      <c r="S184" s="465" t="s">
        <v>1098</v>
      </c>
      <c r="T184" s="466">
        <v>45677</v>
      </c>
      <c r="U184" s="466">
        <v>45807</v>
      </c>
      <c r="V184" s="465" t="s">
        <v>1096</v>
      </c>
      <c r="W184" s="465">
        <v>100</v>
      </c>
      <c r="X184" s="465" t="s">
        <v>2507</v>
      </c>
      <c r="Y184" s="466"/>
      <c r="Z184" s="550">
        <v>100</v>
      </c>
      <c r="AA184" s="466"/>
      <c r="AB184" s="468">
        <v>100</v>
      </c>
    </row>
    <row r="185" spans="1:28 16384:16384" s="469" customFormat="1" ht="46.5" customHeight="1" x14ac:dyDescent="0.25">
      <c r="A185" s="559" t="s">
        <v>1099</v>
      </c>
      <c r="B185" s="465" t="s">
        <v>1050</v>
      </c>
      <c r="C185" s="465">
        <v>0</v>
      </c>
      <c r="D185" s="465" t="s">
        <v>517</v>
      </c>
      <c r="E185" s="465" t="s">
        <v>1099</v>
      </c>
      <c r="F185" s="465" t="s">
        <v>19</v>
      </c>
      <c r="G185" s="465" t="s">
        <v>19</v>
      </c>
      <c r="H185" s="465" t="s">
        <v>19</v>
      </c>
      <c r="I185" s="465" t="s">
        <v>19</v>
      </c>
      <c r="J185" s="465">
        <v>0</v>
      </c>
      <c r="K185" s="465" t="s">
        <v>19</v>
      </c>
      <c r="L185" s="465" t="s">
        <v>19</v>
      </c>
      <c r="M185" s="465" t="s">
        <v>19</v>
      </c>
      <c r="N185" s="465" t="s">
        <v>2614</v>
      </c>
      <c r="O185" s="465" t="s">
        <v>482</v>
      </c>
      <c r="P185" s="465">
        <v>50</v>
      </c>
      <c r="Q185" s="465">
        <v>1</v>
      </c>
      <c r="R185" s="465" t="s">
        <v>515</v>
      </c>
      <c r="S185" s="465" t="s">
        <v>1100</v>
      </c>
      <c r="T185" s="466">
        <v>45811</v>
      </c>
      <c r="U185" s="466">
        <v>45835</v>
      </c>
      <c r="V185" s="465" t="s">
        <v>1050</v>
      </c>
      <c r="W185" s="465"/>
      <c r="X185" s="465"/>
      <c r="Y185" s="466"/>
      <c r="Z185" s="550"/>
      <c r="AA185" s="466"/>
      <c r="AB185" s="468"/>
    </row>
    <row r="186" spans="1:28 16384:16384" s="469" customFormat="1" ht="46.5" customHeight="1" x14ac:dyDescent="0.25">
      <c r="A186" s="559" t="s">
        <v>1101</v>
      </c>
      <c r="B186" s="465" t="s">
        <v>1050</v>
      </c>
      <c r="C186" s="465">
        <v>0</v>
      </c>
      <c r="D186" s="465" t="s">
        <v>517</v>
      </c>
      <c r="E186" s="465" t="s">
        <v>1101</v>
      </c>
      <c r="F186" s="465" t="s">
        <v>19</v>
      </c>
      <c r="G186" s="465">
        <v>0</v>
      </c>
      <c r="H186" s="465">
        <v>0</v>
      </c>
      <c r="I186" s="465">
        <v>0</v>
      </c>
      <c r="J186" s="465">
        <v>0</v>
      </c>
      <c r="K186" s="465" t="s">
        <v>19</v>
      </c>
      <c r="L186" s="465" t="s">
        <v>19</v>
      </c>
      <c r="M186" s="465" t="s">
        <v>1563</v>
      </c>
      <c r="N186" s="465" t="s">
        <v>2614</v>
      </c>
      <c r="O186" s="465" t="s">
        <v>483</v>
      </c>
      <c r="P186" s="465">
        <v>50</v>
      </c>
      <c r="Q186" s="465">
        <v>1</v>
      </c>
      <c r="R186" s="465" t="s">
        <v>515</v>
      </c>
      <c r="S186" s="465" t="s">
        <v>1092</v>
      </c>
      <c r="T186" s="466">
        <v>45839</v>
      </c>
      <c r="U186" s="466">
        <v>45856</v>
      </c>
      <c r="V186" s="465" t="s">
        <v>1050</v>
      </c>
      <c r="W186" s="465"/>
      <c r="X186" s="465"/>
      <c r="Y186" s="466"/>
      <c r="Z186" s="550"/>
      <c r="AA186" s="466"/>
      <c r="AB186" s="468"/>
    </row>
    <row r="187" spans="1:28 16384:16384" s="469" customFormat="1" ht="46.5" customHeight="1" x14ac:dyDescent="0.25">
      <c r="A187" s="561" t="s">
        <v>1196</v>
      </c>
      <c r="B187" s="68" t="s">
        <v>1195</v>
      </c>
      <c r="C187" s="68">
        <v>0</v>
      </c>
      <c r="D187" s="68" t="s">
        <v>509</v>
      </c>
      <c r="E187" s="68" t="s">
        <v>1196</v>
      </c>
      <c r="F187" s="68" t="s">
        <v>530</v>
      </c>
      <c r="G187" s="68" t="s">
        <v>1600</v>
      </c>
      <c r="H187" s="68" t="s">
        <v>1601</v>
      </c>
      <c r="I187" s="68" t="s">
        <v>1602</v>
      </c>
      <c r="J187" s="68" t="s">
        <v>1617</v>
      </c>
      <c r="K187" s="68" t="s">
        <v>512</v>
      </c>
      <c r="L187" s="68" t="s">
        <v>19</v>
      </c>
      <c r="M187" s="68" t="s">
        <v>766</v>
      </c>
      <c r="N187" s="68" t="s">
        <v>1687</v>
      </c>
      <c r="O187" s="68" t="s">
        <v>376</v>
      </c>
      <c r="P187" s="68">
        <v>20</v>
      </c>
      <c r="Q187" s="68">
        <v>56</v>
      </c>
      <c r="R187" s="68" t="s">
        <v>546</v>
      </c>
      <c r="S187" s="154" t="s">
        <v>1198</v>
      </c>
      <c r="T187" s="154">
        <v>45670</v>
      </c>
      <c r="U187" s="68">
        <v>46003</v>
      </c>
      <c r="V187" s="68" t="s">
        <v>1195</v>
      </c>
      <c r="W187" s="68">
        <v>23</v>
      </c>
      <c r="X187" s="154" t="s">
        <v>2537</v>
      </c>
      <c r="Y187" s="551"/>
      <c r="Z187" s="549">
        <v>23</v>
      </c>
      <c r="AA187" s="154"/>
      <c r="AB187" s="562">
        <v>0</v>
      </c>
      <c r="XFD187" s="68"/>
    </row>
    <row r="188" spans="1:28 16384:16384" s="469" customFormat="1" ht="46.5" customHeight="1" x14ac:dyDescent="0.25">
      <c r="A188" s="559" t="s">
        <v>1199</v>
      </c>
      <c r="B188" s="465" t="s">
        <v>1195</v>
      </c>
      <c r="C188" s="465">
        <v>0</v>
      </c>
      <c r="D188" s="465" t="s">
        <v>517</v>
      </c>
      <c r="E188" s="465" t="s">
        <v>1199</v>
      </c>
      <c r="F188" s="465" t="s">
        <v>19</v>
      </c>
      <c r="G188" s="465" t="s">
        <v>19</v>
      </c>
      <c r="H188" s="465" t="s">
        <v>19</v>
      </c>
      <c r="I188" s="465" t="s">
        <v>19</v>
      </c>
      <c r="J188" s="465">
        <v>0</v>
      </c>
      <c r="K188" s="465" t="s">
        <v>19</v>
      </c>
      <c r="L188" s="465" t="s">
        <v>19</v>
      </c>
      <c r="M188" s="465" t="s">
        <v>19</v>
      </c>
      <c r="N188" s="465" t="s">
        <v>2614</v>
      </c>
      <c r="O188" s="465" t="s">
        <v>377</v>
      </c>
      <c r="P188" s="465">
        <v>20</v>
      </c>
      <c r="Q188" s="465">
        <v>1</v>
      </c>
      <c r="R188" s="465" t="s">
        <v>515</v>
      </c>
      <c r="S188" s="465" t="s">
        <v>1200</v>
      </c>
      <c r="T188" s="466">
        <v>45670</v>
      </c>
      <c r="U188" s="466">
        <v>45716</v>
      </c>
      <c r="V188" s="465" t="s">
        <v>1195</v>
      </c>
      <c r="W188" s="465">
        <v>100</v>
      </c>
      <c r="X188" s="465" t="s">
        <v>2064</v>
      </c>
      <c r="Y188" s="466"/>
      <c r="Z188" s="550">
        <v>100</v>
      </c>
      <c r="AA188" s="466"/>
      <c r="AB188" s="468">
        <v>100</v>
      </c>
    </row>
    <row r="189" spans="1:28 16384:16384" s="469" customFormat="1" ht="46.5" customHeight="1" x14ac:dyDescent="0.25">
      <c r="A189" s="559" t="s">
        <v>1201</v>
      </c>
      <c r="B189" s="465" t="s">
        <v>1195</v>
      </c>
      <c r="C189" s="465">
        <v>0</v>
      </c>
      <c r="D189" s="465" t="s">
        <v>517</v>
      </c>
      <c r="E189" s="465" t="s">
        <v>1201</v>
      </c>
      <c r="F189" s="465" t="s">
        <v>19</v>
      </c>
      <c r="G189" s="465" t="s">
        <v>19</v>
      </c>
      <c r="H189" s="465" t="s">
        <v>19</v>
      </c>
      <c r="I189" s="465" t="s">
        <v>19</v>
      </c>
      <c r="J189" s="465">
        <v>0</v>
      </c>
      <c r="K189" s="465" t="s">
        <v>19</v>
      </c>
      <c r="L189" s="465" t="s">
        <v>19</v>
      </c>
      <c r="M189" s="465" t="s">
        <v>19</v>
      </c>
      <c r="N189" s="465" t="s">
        <v>2614</v>
      </c>
      <c r="O189" s="465" t="s">
        <v>378</v>
      </c>
      <c r="P189" s="465">
        <v>80</v>
      </c>
      <c r="Q189" s="465">
        <v>100</v>
      </c>
      <c r="R189" s="465" t="s">
        <v>546</v>
      </c>
      <c r="S189" s="465" t="s">
        <v>1202</v>
      </c>
      <c r="T189" s="466">
        <v>45719</v>
      </c>
      <c r="U189" s="466">
        <v>46003</v>
      </c>
      <c r="V189" s="465" t="s">
        <v>1195</v>
      </c>
      <c r="W189" s="465">
        <v>22</v>
      </c>
      <c r="X189" s="465" t="s">
        <v>2537</v>
      </c>
      <c r="Y189" s="466"/>
      <c r="Z189" s="550">
        <v>23</v>
      </c>
      <c r="AA189" s="466"/>
      <c r="AB189" s="468">
        <v>0</v>
      </c>
    </row>
    <row r="190" spans="1:28 16384:16384" s="469" customFormat="1" ht="46.5" customHeight="1" x14ac:dyDescent="0.25">
      <c r="A190" s="561" t="s">
        <v>1203</v>
      </c>
      <c r="B190" s="68" t="s">
        <v>1195</v>
      </c>
      <c r="C190" s="68">
        <v>0</v>
      </c>
      <c r="D190" s="68" t="s">
        <v>509</v>
      </c>
      <c r="E190" s="68" t="s">
        <v>1203</v>
      </c>
      <c r="F190" s="68" t="s">
        <v>530</v>
      </c>
      <c r="G190" s="68" t="s">
        <v>12</v>
      </c>
      <c r="H190" s="68" t="s">
        <v>1516</v>
      </c>
      <c r="I190" s="68" t="s">
        <v>1517</v>
      </c>
      <c r="J190" s="68" t="s">
        <v>1615</v>
      </c>
      <c r="K190" s="68" t="s">
        <v>532</v>
      </c>
      <c r="L190" s="68" t="s">
        <v>19</v>
      </c>
      <c r="M190" s="68" t="s">
        <v>819</v>
      </c>
      <c r="N190" s="68" t="s">
        <v>1868</v>
      </c>
      <c r="O190" s="68" t="s">
        <v>226</v>
      </c>
      <c r="P190" s="68">
        <v>20</v>
      </c>
      <c r="Q190" s="68">
        <v>4</v>
      </c>
      <c r="R190" s="68" t="s">
        <v>515</v>
      </c>
      <c r="S190" s="154" t="s">
        <v>1205</v>
      </c>
      <c r="T190" s="154">
        <v>45691</v>
      </c>
      <c r="U190" s="68">
        <v>45989</v>
      </c>
      <c r="V190" s="68" t="s">
        <v>1206</v>
      </c>
      <c r="W190" s="68">
        <v>50</v>
      </c>
      <c r="X190" s="154" t="s">
        <v>2540</v>
      </c>
      <c r="Y190" s="551"/>
      <c r="Z190" s="549">
        <v>50</v>
      </c>
      <c r="AA190" s="154"/>
      <c r="AB190" s="562">
        <v>0</v>
      </c>
      <c r="XFD190" s="68"/>
    </row>
    <row r="191" spans="1:28 16384:16384" s="469" customFormat="1" ht="46.5" customHeight="1" x14ac:dyDescent="0.25">
      <c r="A191" s="559" t="s">
        <v>1207</v>
      </c>
      <c r="B191" s="465" t="s">
        <v>1195</v>
      </c>
      <c r="C191" s="465">
        <v>0</v>
      </c>
      <c r="D191" s="465" t="s">
        <v>517</v>
      </c>
      <c r="E191" s="465" t="s">
        <v>1207</v>
      </c>
      <c r="F191" s="465" t="s">
        <v>19</v>
      </c>
      <c r="G191" s="465" t="s">
        <v>19</v>
      </c>
      <c r="H191" s="465" t="s">
        <v>19</v>
      </c>
      <c r="I191" s="465" t="s">
        <v>19</v>
      </c>
      <c r="J191" s="465">
        <v>0</v>
      </c>
      <c r="K191" s="465" t="s">
        <v>19</v>
      </c>
      <c r="L191" s="465" t="s">
        <v>19</v>
      </c>
      <c r="M191" s="465" t="s">
        <v>19</v>
      </c>
      <c r="N191" s="465" t="s">
        <v>2614</v>
      </c>
      <c r="O191" s="465" t="s">
        <v>227</v>
      </c>
      <c r="P191" s="465">
        <v>50</v>
      </c>
      <c r="Q191" s="465">
        <v>4</v>
      </c>
      <c r="R191" s="465" t="s">
        <v>515</v>
      </c>
      <c r="S191" s="465" t="s">
        <v>1208</v>
      </c>
      <c r="T191" s="466">
        <v>45691</v>
      </c>
      <c r="U191" s="466">
        <v>45869</v>
      </c>
      <c r="V191" s="465" t="s">
        <v>1195</v>
      </c>
      <c r="W191" s="465">
        <v>50</v>
      </c>
      <c r="X191" s="465" t="s">
        <v>2540</v>
      </c>
      <c r="Y191" s="466"/>
      <c r="Z191" s="550">
        <v>50</v>
      </c>
      <c r="AA191" s="466"/>
      <c r="AB191" s="468">
        <v>0</v>
      </c>
    </row>
    <row r="192" spans="1:28 16384:16384" s="469" customFormat="1" ht="46.5" customHeight="1" x14ac:dyDescent="0.25">
      <c r="A192" s="559" t="s">
        <v>1209</v>
      </c>
      <c r="B192" s="465" t="s">
        <v>1195</v>
      </c>
      <c r="C192" s="465">
        <v>0</v>
      </c>
      <c r="D192" s="465" t="s">
        <v>1609</v>
      </c>
      <c r="E192" s="465" t="s">
        <v>1209</v>
      </c>
      <c r="F192" s="465" t="s">
        <v>19</v>
      </c>
      <c r="G192" s="465" t="s">
        <v>19</v>
      </c>
      <c r="H192" s="465" t="s">
        <v>19</v>
      </c>
      <c r="I192" s="465" t="s">
        <v>19</v>
      </c>
      <c r="J192" s="465">
        <v>0</v>
      </c>
      <c r="K192" s="465" t="s">
        <v>19</v>
      </c>
      <c r="L192" s="465" t="s">
        <v>19</v>
      </c>
      <c r="M192" s="465" t="s">
        <v>19</v>
      </c>
      <c r="N192" s="465" t="s">
        <v>2614</v>
      </c>
      <c r="O192" s="465" t="s">
        <v>1210</v>
      </c>
      <c r="P192" s="465">
        <v>0</v>
      </c>
      <c r="Q192" s="465">
        <v>4</v>
      </c>
      <c r="R192" s="465" t="s">
        <v>515</v>
      </c>
      <c r="S192" s="465" t="s">
        <v>1211</v>
      </c>
      <c r="T192" s="466">
        <v>45736</v>
      </c>
      <c r="U192" s="466">
        <v>45869</v>
      </c>
      <c r="V192" s="465" t="s">
        <v>1082</v>
      </c>
      <c r="W192" s="465"/>
      <c r="X192" s="465"/>
      <c r="Y192" s="466"/>
      <c r="Z192" s="550"/>
      <c r="AA192" s="466"/>
      <c r="AB192" s="468"/>
    </row>
    <row r="193" spans="1:28 16384:16384" s="469" customFormat="1" ht="46.5" customHeight="1" x14ac:dyDescent="0.25">
      <c r="A193" s="559" t="s">
        <v>1212</v>
      </c>
      <c r="B193" s="465" t="s">
        <v>1195</v>
      </c>
      <c r="C193" s="465">
        <v>0</v>
      </c>
      <c r="D193" s="465" t="s">
        <v>517</v>
      </c>
      <c r="E193" s="465" t="s">
        <v>1212</v>
      </c>
      <c r="F193" s="465" t="s">
        <v>19</v>
      </c>
      <c r="G193" s="465">
        <v>0</v>
      </c>
      <c r="H193" s="465">
        <v>0</v>
      </c>
      <c r="I193" s="465">
        <v>0</v>
      </c>
      <c r="J193" s="465">
        <v>0</v>
      </c>
      <c r="K193" s="465" t="s">
        <v>19</v>
      </c>
      <c r="L193" s="465" t="s">
        <v>19</v>
      </c>
      <c r="M193" s="465" t="s">
        <v>819</v>
      </c>
      <c r="N193" s="465" t="s">
        <v>2614</v>
      </c>
      <c r="O193" s="465" t="s">
        <v>228</v>
      </c>
      <c r="P193" s="465">
        <v>30</v>
      </c>
      <c r="Q193" s="465">
        <v>4</v>
      </c>
      <c r="R193" s="465" t="s">
        <v>515</v>
      </c>
      <c r="S193" s="465" t="s">
        <v>1213</v>
      </c>
      <c r="T193" s="466">
        <v>45870</v>
      </c>
      <c r="U193" s="466">
        <v>45898</v>
      </c>
      <c r="V193" s="465" t="s">
        <v>1195</v>
      </c>
      <c r="W193" s="465"/>
      <c r="X193" s="465"/>
      <c r="Y193" s="466"/>
      <c r="Z193" s="550"/>
      <c r="AA193" s="466"/>
      <c r="AB193" s="468"/>
    </row>
    <row r="194" spans="1:28 16384:16384" s="469" customFormat="1" ht="46.5" customHeight="1" x14ac:dyDescent="0.25">
      <c r="A194" s="559" t="s">
        <v>1214</v>
      </c>
      <c r="B194" s="465" t="s">
        <v>1195</v>
      </c>
      <c r="C194" s="465">
        <v>0</v>
      </c>
      <c r="D194" s="465" t="s">
        <v>1609</v>
      </c>
      <c r="E194" s="465" t="s">
        <v>1214</v>
      </c>
      <c r="F194" s="465" t="s">
        <v>19</v>
      </c>
      <c r="G194" s="465" t="s">
        <v>19</v>
      </c>
      <c r="H194" s="465" t="s">
        <v>19</v>
      </c>
      <c r="I194" s="465" t="s">
        <v>19</v>
      </c>
      <c r="J194" s="465">
        <v>0</v>
      </c>
      <c r="K194" s="465" t="s">
        <v>19</v>
      </c>
      <c r="L194" s="465" t="s">
        <v>19</v>
      </c>
      <c r="M194" s="465" t="s">
        <v>19</v>
      </c>
      <c r="N194" s="465" t="s">
        <v>2614</v>
      </c>
      <c r="O194" s="465" t="s">
        <v>229</v>
      </c>
      <c r="P194" s="465">
        <v>0</v>
      </c>
      <c r="Q194" s="465">
        <v>4</v>
      </c>
      <c r="R194" s="465" t="s">
        <v>515</v>
      </c>
      <c r="S194" s="465" t="s">
        <v>1215</v>
      </c>
      <c r="T194" s="466">
        <v>45901</v>
      </c>
      <c r="U194" s="466">
        <v>45961</v>
      </c>
      <c r="V194" s="465" t="s">
        <v>652</v>
      </c>
      <c r="W194" s="465"/>
      <c r="X194" s="465"/>
      <c r="Y194" s="466"/>
      <c r="Z194" s="550"/>
      <c r="AA194" s="466"/>
      <c r="AB194" s="468"/>
    </row>
    <row r="195" spans="1:28 16384:16384" s="469" customFormat="1" ht="46.5" customHeight="1" x14ac:dyDescent="0.25">
      <c r="A195" s="559" t="s">
        <v>1216</v>
      </c>
      <c r="B195" s="465" t="s">
        <v>1195</v>
      </c>
      <c r="C195" s="465">
        <v>0</v>
      </c>
      <c r="D195" s="465" t="s">
        <v>517</v>
      </c>
      <c r="E195" s="465" t="s">
        <v>1216</v>
      </c>
      <c r="F195" s="465" t="s">
        <v>19</v>
      </c>
      <c r="G195" s="465" t="s">
        <v>19</v>
      </c>
      <c r="H195" s="465" t="s">
        <v>19</v>
      </c>
      <c r="I195" s="465" t="s">
        <v>19</v>
      </c>
      <c r="J195" s="465">
        <v>0</v>
      </c>
      <c r="K195" s="465" t="s">
        <v>19</v>
      </c>
      <c r="L195" s="465" t="s">
        <v>19</v>
      </c>
      <c r="M195" s="465" t="s">
        <v>19</v>
      </c>
      <c r="N195" s="465" t="s">
        <v>2614</v>
      </c>
      <c r="O195" s="465" t="s">
        <v>230</v>
      </c>
      <c r="P195" s="465">
        <v>20</v>
      </c>
      <c r="Q195" s="465">
        <v>4</v>
      </c>
      <c r="R195" s="465" t="s">
        <v>515</v>
      </c>
      <c r="S195" s="465" t="s">
        <v>1217</v>
      </c>
      <c r="T195" s="466">
        <v>45965</v>
      </c>
      <c r="U195" s="466">
        <v>45989</v>
      </c>
      <c r="V195" s="465" t="s">
        <v>1195</v>
      </c>
      <c r="W195" s="465"/>
      <c r="X195" s="465"/>
      <c r="Y195" s="466"/>
      <c r="Z195" s="550"/>
      <c r="AA195" s="466"/>
      <c r="AB195" s="468"/>
    </row>
    <row r="196" spans="1:28 16384:16384" s="469" customFormat="1" ht="46.5" customHeight="1" x14ac:dyDescent="0.25">
      <c r="A196" s="561" t="s">
        <v>1218</v>
      </c>
      <c r="B196" s="68" t="s">
        <v>1195</v>
      </c>
      <c r="C196" s="68">
        <v>0</v>
      </c>
      <c r="D196" s="68" t="s">
        <v>509</v>
      </c>
      <c r="E196" s="68" t="s">
        <v>1218</v>
      </c>
      <c r="F196" s="68" t="s">
        <v>530</v>
      </c>
      <c r="G196" s="68" t="s">
        <v>12</v>
      </c>
      <c r="H196" s="68" t="s">
        <v>1516</v>
      </c>
      <c r="I196" s="68" t="s">
        <v>1517</v>
      </c>
      <c r="J196" s="68" t="s">
        <v>1615</v>
      </c>
      <c r="K196" s="68" t="s">
        <v>512</v>
      </c>
      <c r="L196" s="68" t="s">
        <v>19</v>
      </c>
      <c r="M196" s="68" t="s">
        <v>819</v>
      </c>
      <c r="N196" s="68" t="s">
        <v>1688</v>
      </c>
      <c r="O196" s="68" t="s">
        <v>379</v>
      </c>
      <c r="P196" s="68">
        <v>15</v>
      </c>
      <c r="Q196" s="68">
        <v>5</v>
      </c>
      <c r="R196" s="68" t="s">
        <v>515</v>
      </c>
      <c r="S196" s="154" t="s">
        <v>1219</v>
      </c>
      <c r="T196" s="154">
        <v>45691</v>
      </c>
      <c r="U196" s="68">
        <v>46003</v>
      </c>
      <c r="V196" s="68" t="s">
        <v>1195</v>
      </c>
      <c r="W196" s="68"/>
      <c r="X196" s="154" t="s">
        <v>2366</v>
      </c>
      <c r="Y196" s="551"/>
      <c r="Z196" s="549">
        <v>0</v>
      </c>
      <c r="AA196" s="154"/>
      <c r="AB196" s="562">
        <v>0</v>
      </c>
      <c r="XFD196" s="68"/>
    </row>
    <row r="197" spans="1:28 16384:16384" s="469" customFormat="1" ht="46.5" customHeight="1" x14ac:dyDescent="0.25">
      <c r="A197" s="559" t="s">
        <v>1220</v>
      </c>
      <c r="B197" s="465" t="s">
        <v>1195</v>
      </c>
      <c r="C197" s="465">
        <v>0</v>
      </c>
      <c r="D197" s="465" t="s">
        <v>517</v>
      </c>
      <c r="E197" s="465" t="s">
        <v>1220</v>
      </c>
      <c r="F197" s="465" t="s">
        <v>19</v>
      </c>
      <c r="G197" s="465" t="s">
        <v>19</v>
      </c>
      <c r="H197" s="465" t="s">
        <v>19</v>
      </c>
      <c r="I197" s="465" t="s">
        <v>19</v>
      </c>
      <c r="J197" s="465">
        <v>0</v>
      </c>
      <c r="K197" s="465" t="s">
        <v>19</v>
      </c>
      <c r="L197" s="465" t="s">
        <v>19</v>
      </c>
      <c r="M197" s="465" t="s">
        <v>19</v>
      </c>
      <c r="N197" s="465" t="s">
        <v>2614</v>
      </c>
      <c r="O197" s="465" t="s">
        <v>380</v>
      </c>
      <c r="P197" s="465">
        <v>20</v>
      </c>
      <c r="Q197" s="465">
        <v>5</v>
      </c>
      <c r="R197" s="465" t="s">
        <v>515</v>
      </c>
      <c r="S197" s="465" t="s">
        <v>1221</v>
      </c>
      <c r="T197" s="466">
        <v>45691</v>
      </c>
      <c r="U197" s="466">
        <v>45716</v>
      </c>
      <c r="V197" s="465" t="s">
        <v>1195</v>
      </c>
      <c r="W197" s="465">
        <v>100</v>
      </c>
      <c r="X197" s="465" t="s">
        <v>2066</v>
      </c>
      <c r="Y197" s="466"/>
      <c r="Z197" s="550">
        <v>100</v>
      </c>
      <c r="AA197" s="466"/>
      <c r="AB197" s="468">
        <v>100</v>
      </c>
    </row>
    <row r="198" spans="1:28 16384:16384" s="469" customFormat="1" ht="46.5" customHeight="1" x14ac:dyDescent="0.25">
      <c r="A198" s="559" t="s">
        <v>1222</v>
      </c>
      <c r="B198" s="465" t="s">
        <v>1195</v>
      </c>
      <c r="C198" s="465">
        <v>0</v>
      </c>
      <c r="D198" s="465" t="s">
        <v>517</v>
      </c>
      <c r="E198" s="465" t="s">
        <v>1222</v>
      </c>
      <c r="F198" s="465" t="s">
        <v>19</v>
      </c>
      <c r="G198" s="465" t="s">
        <v>19</v>
      </c>
      <c r="H198" s="465" t="s">
        <v>19</v>
      </c>
      <c r="I198" s="465" t="s">
        <v>19</v>
      </c>
      <c r="J198" s="465">
        <v>0</v>
      </c>
      <c r="K198" s="465" t="s">
        <v>19</v>
      </c>
      <c r="L198" s="465" t="s">
        <v>19</v>
      </c>
      <c r="M198" s="465" t="s">
        <v>19</v>
      </c>
      <c r="N198" s="465" t="s">
        <v>2614</v>
      </c>
      <c r="O198" s="465" t="s">
        <v>381</v>
      </c>
      <c r="P198" s="465">
        <v>80</v>
      </c>
      <c r="Q198" s="465">
        <v>5</v>
      </c>
      <c r="R198" s="465" t="s">
        <v>515</v>
      </c>
      <c r="S198" s="465" t="s">
        <v>1223</v>
      </c>
      <c r="T198" s="466">
        <v>45719</v>
      </c>
      <c r="U198" s="466">
        <v>46003</v>
      </c>
      <c r="V198" s="465" t="s">
        <v>1195</v>
      </c>
      <c r="W198" s="465"/>
      <c r="X198" s="465" t="s">
        <v>2542</v>
      </c>
      <c r="Y198" s="466"/>
      <c r="Z198" s="550">
        <v>0</v>
      </c>
      <c r="AA198" s="466"/>
      <c r="AB198" s="468"/>
    </row>
    <row r="199" spans="1:28 16384:16384" s="469" customFormat="1" ht="46.5" customHeight="1" x14ac:dyDescent="0.25">
      <c r="A199" s="561" t="s">
        <v>1224</v>
      </c>
      <c r="B199" s="68" t="s">
        <v>1195</v>
      </c>
      <c r="C199" s="68">
        <v>0</v>
      </c>
      <c r="D199" s="68" t="s">
        <v>509</v>
      </c>
      <c r="E199" s="68" t="s">
        <v>1224</v>
      </c>
      <c r="F199" s="68" t="s">
        <v>530</v>
      </c>
      <c r="G199" s="68" t="s">
        <v>1603</v>
      </c>
      <c r="H199" s="68" t="s">
        <v>1604</v>
      </c>
      <c r="I199" s="68" t="s">
        <v>1605</v>
      </c>
      <c r="J199" s="68" t="s">
        <v>1618</v>
      </c>
      <c r="K199" s="68" t="s">
        <v>512</v>
      </c>
      <c r="L199" s="68" t="s">
        <v>19</v>
      </c>
      <c r="M199" s="68" t="s">
        <v>639</v>
      </c>
      <c r="N199" s="68" t="s">
        <v>1869</v>
      </c>
      <c r="O199" s="68" t="s">
        <v>181</v>
      </c>
      <c r="P199" s="68">
        <v>15</v>
      </c>
      <c r="Q199" s="68">
        <v>1</v>
      </c>
      <c r="R199" s="68" t="s">
        <v>515</v>
      </c>
      <c r="S199" s="154" t="s">
        <v>1226</v>
      </c>
      <c r="T199" s="154">
        <v>45691</v>
      </c>
      <c r="U199" s="68">
        <v>45919</v>
      </c>
      <c r="V199" s="68" t="s">
        <v>1195</v>
      </c>
      <c r="W199" s="68">
        <v>17</v>
      </c>
      <c r="X199" s="154" t="s">
        <v>2068</v>
      </c>
      <c r="Y199" s="551"/>
      <c r="Z199" s="549">
        <v>0</v>
      </c>
      <c r="AA199" s="154"/>
      <c r="AB199" s="562">
        <v>0</v>
      </c>
      <c r="XFD199" s="68"/>
    </row>
    <row r="200" spans="1:28 16384:16384" s="469" customFormat="1" ht="46.5" customHeight="1" x14ac:dyDescent="0.25">
      <c r="A200" s="559" t="s">
        <v>1227</v>
      </c>
      <c r="B200" s="465" t="s">
        <v>1195</v>
      </c>
      <c r="C200" s="465">
        <v>0</v>
      </c>
      <c r="D200" s="465" t="s">
        <v>517</v>
      </c>
      <c r="E200" s="465" t="s">
        <v>1227</v>
      </c>
      <c r="F200" s="465" t="s">
        <v>19</v>
      </c>
      <c r="G200" s="465" t="s">
        <v>19</v>
      </c>
      <c r="H200" s="465" t="s">
        <v>19</v>
      </c>
      <c r="I200" s="465" t="s">
        <v>19</v>
      </c>
      <c r="J200" s="465">
        <v>0</v>
      </c>
      <c r="K200" s="465" t="s">
        <v>19</v>
      </c>
      <c r="L200" s="465" t="s">
        <v>19</v>
      </c>
      <c r="M200" s="465" t="s">
        <v>19</v>
      </c>
      <c r="N200" s="465" t="s">
        <v>2614</v>
      </c>
      <c r="O200" s="465" t="s">
        <v>182</v>
      </c>
      <c r="P200" s="465">
        <v>20</v>
      </c>
      <c r="Q200" s="465">
        <v>6</v>
      </c>
      <c r="R200" s="465" t="s">
        <v>515</v>
      </c>
      <c r="S200" s="465" t="s">
        <v>1228</v>
      </c>
      <c r="T200" s="466">
        <v>45691</v>
      </c>
      <c r="U200" s="466">
        <v>45869</v>
      </c>
      <c r="V200" s="465" t="s">
        <v>1195</v>
      </c>
      <c r="W200" s="465">
        <v>33</v>
      </c>
      <c r="X200" s="465" t="s">
        <v>2606</v>
      </c>
      <c r="Y200" s="466"/>
      <c r="Z200" s="550">
        <v>33</v>
      </c>
      <c r="AA200" s="466"/>
      <c r="AB200" s="468">
        <v>0</v>
      </c>
    </row>
    <row r="201" spans="1:28 16384:16384" s="469" customFormat="1" ht="46.5" customHeight="1" x14ac:dyDescent="0.25">
      <c r="A201" s="559" t="s">
        <v>1229</v>
      </c>
      <c r="B201" s="465" t="s">
        <v>1195</v>
      </c>
      <c r="C201" s="465">
        <v>0</v>
      </c>
      <c r="D201" s="465" t="s">
        <v>517</v>
      </c>
      <c r="E201" s="465" t="s">
        <v>1229</v>
      </c>
      <c r="F201" s="465" t="s">
        <v>19</v>
      </c>
      <c r="G201" s="465" t="s">
        <v>19</v>
      </c>
      <c r="H201" s="465" t="s">
        <v>19</v>
      </c>
      <c r="I201" s="465" t="s">
        <v>19</v>
      </c>
      <c r="J201" s="465">
        <v>0</v>
      </c>
      <c r="K201" s="465" t="s">
        <v>19</v>
      </c>
      <c r="L201" s="465" t="s">
        <v>19</v>
      </c>
      <c r="M201" s="465" t="s">
        <v>19</v>
      </c>
      <c r="N201" s="465" t="s">
        <v>2614</v>
      </c>
      <c r="O201" s="465" t="s">
        <v>183</v>
      </c>
      <c r="P201" s="465">
        <v>80</v>
      </c>
      <c r="Q201" s="465">
        <v>1</v>
      </c>
      <c r="R201" s="465" t="s">
        <v>515</v>
      </c>
      <c r="S201" s="465" t="s">
        <v>1226</v>
      </c>
      <c r="T201" s="466">
        <v>45870</v>
      </c>
      <c r="U201" s="466">
        <v>45919</v>
      </c>
      <c r="V201" s="465" t="s">
        <v>1195</v>
      </c>
      <c r="W201" s="465"/>
      <c r="X201" s="465"/>
      <c r="Y201" s="466"/>
      <c r="Z201" s="550"/>
      <c r="AA201" s="466"/>
      <c r="AB201" s="468"/>
    </row>
    <row r="202" spans="1:28 16384:16384" s="469" customFormat="1" ht="46.5" customHeight="1" x14ac:dyDescent="0.25">
      <c r="A202" s="561" t="s">
        <v>1230</v>
      </c>
      <c r="B202" s="68" t="s">
        <v>1195</v>
      </c>
      <c r="C202" s="68">
        <v>0</v>
      </c>
      <c r="D202" s="68" t="s">
        <v>509</v>
      </c>
      <c r="E202" s="68" t="s">
        <v>1230</v>
      </c>
      <c r="F202" s="68" t="s">
        <v>530</v>
      </c>
      <c r="G202" s="68" t="s">
        <v>10</v>
      </c>
      <c r="H202" s="68" t="s">
        <v>1520</v>
      </c>
      <c r="I202" s="68" t="s">
        <v>1521</v>
      </c>
      <c r="J202" s="68" t="s">
        <v>1865</v>
      </c>
      <c r="K202" s="68" t="s">
        <v>512</v>
      </c>
      <c r="L202" s="68" t="s">
        <v>19</v>
      </c>
      <c r="M202" s="68" t="s">
        <v>680</v>
      </c>
      <c r="N202" s="68" t="s">
        <v>1689</v>
      </c>
      <c r="O202" s="68" t="s">
        <v>382</v>
      </c>
      <c r="P202" s="68">
        <v>15</v>
      </c>
      <c r="Q202" s="68">
        <v>1</v>
      </c>
      <c r="R202" s="68" t="s">
        <v>515</v>
      </c>
      <c r="S202" s="154" t="s">
        <v>1231</v>
      </c>
      <c r="T202" s="154">
        <v>45677</v>
      </c>
      <c r="U202" s="68">
        <v>46003</v>
      </c>
      <c r="V202" s="68" t="s">
        <v>1195</v>
      </c>
      <c r="W202" s="68"/>
      <c r="X202" s="154"/>
      <c r="Y202" s="551"/>
      <c r="Z202" s="154"/>
      <c r="AA202" s="154"/>
      <c r="AB202" s="562"/>
      <c r="XFD202" s="68"/>
    </row>
    <row r="203" spans="1:28 16384:16384" s="469" customFormat="1" ht="46.5" customHeight="1" x14ac:dyDescent="0.25">
      <c r="A203" s="559" t="s">
        <v>1232</v>
      </c>
      <c r="B203" s="465" t="s">
        <v>1195</v>
      </c>
      <c r="C203" s="465">
        <v>0</v>
      </c>
      <c r="D203" s="465" t="s">
        <v>517</v>
      </c>
      <c r="E203" s="465" t="s">
        <v>1232</v>
      </c>
      <c r="F203" s="465" t="s">
        <v>19</v>
      </c>
      <c r="G203" s="465" t="s">
        <v>19</v>
      </c>
      <c r="H203" s="465" t="s">
        <v>19</v>
      </c>
      <c r="I203" s="465" t="s">
        <v>19</v>
      </c>
      <c r="J203" s="465">
        <v>0</v>
      </c>
      <c r="K203" s="465" t="s">
        <v>19</v>
      </c>
      <c r="L203" s="465" t="s">
        <v>19</v>
      </c>
      <c r="M203" s="465" t="s">
        <v>19</v>
      </c>
      <c r="N203" s="465" t="s">
        <v>2614</v>
      </c>
      <c r="O203" s="465" t="s">
        <v>383</v>
      </c>
      <c r="P203" s="465">
        <v>20</v>
      </c>
      <c r="Q203" s="465">
        <v>1</v>
      </c>
      <c r="R203" s="465" t="s">
        <v>515</v>
      </c>
      <c r="S203" s="465" t="s">
        <v>1233</v>
      </c>
      <c r="T203" s="466">
        <v>45677</v>
      </c>
      <c r="U203" s="466">
        <v>45835</v>
      </c>
      <c r="V203" s="465" t="s">
        <v>1195</v>
      </c>
      <c r="W203" s="465"/>
      <c r="X203" s="465" t="s">
        <v>2544</v>
      </c>
      <c r="Y203" s="466"/>
      <c r="Z203" s="550">
        <v>0</v>
      </c>
      <c r="AA203" s="466"/>
      <c r="AB203" s="468">
        <v>0</v>
      </c>
    </row>
    <row r="204" spans="1:28 16384:16384" s="469" customFormat="1" ht="46.5" customHeight="1" x14ac:dyDescent="0.25">
      <c r="A204" s="559" t="s">
        <v>1234</v>
      </c>
      <c r="B204" s="465" t="s">
        <v>1195</v>
      </c>
      <c r="C204" s="465">
        <v>0</v>
      </c>
      <c r="D204" s="465" t="s">
        <v>517</v>
      </c>
      <c r="E204" s="465" t="s">
        <v>1234</v>
      </c>
      <c r="F204" s="465" t="s">
        <v>19</v>
      </c>
      <c r="G204" s="465" t="s">
        <v>19</v>
      </c>
      <c r="H204" s="465" t="s">
        <v>19</v>
      </c>
      <c r="I204" s="465" t="s">
        <v>19</v>
      </c>
      <c r="J204" s="465">
        <v>0</v>
      </c>
      <c r="K204" s="465" t="s">
        <v>19</v>
      </c>
      <c r="L204" s="465" t="s">
        <v>19</v>
      </c>
      <c r="M204" s="465" t="s">
        <v>19</v>
      </c>
      <c r="N204" s="465" t="s">
        <v>2614</v>
      </c>
      <c r="O204" s="465" t="s">
        <v>384</v>
      </c>
      <c r="P204" s="465">
        <v>80</v>
      </c>
      <c r="Q204" s="465">
        <v>1</v>
      </c>
      <c r="R204" s="465" t="s">
        <v>515</v>
      </c>
      <c r="S204" s="465" t="s">
        <v>1235</v>
      </c>
      <c r="T204" s="466">
        <v>45839</v>
      </c>
      <c r="U204" s="466">
        <v>46003</v>
      </c>
      <c r="V204" s="465" t="s">
        <v>1195</v>
      </c>
      <c r="W204" s="465"/>
      <c r="X204" s="465"/>
      <c r="Y204" s="466"/>
      <c r="Z204" s="550"/>
      <c r="AA204" s="466"/>
      <c r="AB204" s="468"/>
    </row>
    <row r="205" spans="1:28 16384:16384" s="469" customFormat="1" ht="46.5" customHeight="1" x14ac:dyDescent="0.25">
      <c r="A205" s="561" t="s">
        <v>1236</v>
      </c>
      <c r="B205" s="68" t="s">
        <v>1195</v>
      </c>
      <c r="C205" s="68">
        <v>0</v>
      </c>
      <c r="D205" s="68" t="s">
        <v>509</v>
      </c>
      <c r="E205" s="68" t="s">
        <v>1236</v>
      </c>
      <c r="F205" s="68" t="s">
        <v>530</v>
      </c>
      <c r="G205" s="68" t="s">
        <v>1606</v>
      </c>
      <c r="H205" s="68" t="s">
        <v>1607</v>
      </c>
      <c r="I205" s="68" t="s">
        <v>1608</v>
      </c>
      <c r="J205" s="68" t="s">
        <v>1615</v>
      </c>
      <c r="K205" s="68" t="s">
        <v>512</v>
      </c>
      <c r="L205" s="68" t="s">
        <v>19</v>
      </c>
      <c r="M205" s="68" t="s">
        <v>639</v>
      </c>
      <c r="N205" s="68" t="s">
        <v>2614</v>
      </c>
      <c r="O205" s="68" t="s">
        <v>184</v>
      </c>
      <c r="P205" s="68">
        <v>15</v>
      </c>
      <c r="Q205" s="68">
        <v>1</v>
      </c>
      <c r="R205" s="68" t="s">
        <v>515</v>
      </c>
      <c r="S205" s="154" t="s">
        <v>1237</v>
      </c>
      <c r="T205" s="154">
        <v>45677</v>
      </c>
      <c r="U205" s="68">
        <v>46003</v>
      </c>
      <c r="V205" s="68" t="s">
        <v>1195</v>
      </c>
      <c r="W205" s="68"/>
      <c r="X205" s="154"/>
      <c r="Y205" s="551"/>
      <c r="Z205" s="154"/>
      <c r="AA205" s="154"/>
      <c r="AB205" s="562"/>
      <c r="XFD205" s="68"/>
    </row>
    <row r="206" spans="1:28 16384:16384" s="469" customFormat="1" ht="46.5" customHeight="1" x14ac:dyDescent="0.25">
      <c r="A206" s="559" t="s">
        <v>1238</v>
      </c>
      <c r="B206" s="465" t="s">
        <v>1195</v>
      </c>
      <c r="C206" s="465">
        <v>0</v>
      </c>
      <c r="D206" s="465" t="s">
        <v>517</v>
      </c>
      <c r="E206" s="465" t="s">
        <v>1238</v>
      </c>
      <c r="F206" s="465" t="s">
        <v>19</v>
      </c>
      <c r="G206" s="465" t="s">
        <v>19</v>
      </c>
      <c r="H206" s="465" t="s">
        <v>19</v>
      </c>
      <c r="I206" s="465" t="s">
        <v>19</v>
      </c>
      <c r="J206" s="465">
        <v>0</v>
      </c>
      <c r="K206" s="465" t="s">
        <v>19</v>
      </c>
      <c r="L206" s="465" t="s">
        <v>19</v>
      </c>
      <c r="M206" s="465" t="s">
        <v>19</v>
      </c>
      <c r="N206" s="465" t="s">
        <v>2614</v>
      </c>
      <c r="O206" s="465" t="s">
        <v>185</v>
      </c>
      <c r="P206" s="465">
        <v>20</v>
      </c>
      <c r="Q206" s="465">
        <v>4</v>
      </c>
      <c r="R206" s="465" t="s">
        <v>515</v>
      </c>
      <c r="S206" s="465" t="s">
        <v>1239</v>
      </c>
      <c r="T206" s="466">
        <v>45677</v>
      </c>
      <c r="U206" s="466">
        <v>45835</v>
      </c>
      <c r="V206" s="465" t="s">
        <v>1195</v>
      </c>
      <c r="W206" s="465">
        <v>100</v>
      </c>
      <c r="X206" s="465" t="s">
        <v>2546</v>
      </c>
      <c r="Y206" s="466"/>
      <c r="Z206" s="550">
        <v>100</v>
      </c>
      <c r="AA206" s="466"/>
      <c r="AB206" s="468">
        <v>0</v>
      </c>
    </row>
    <row r="207" spans="1:28 16384:16384" s="469" customFormat="1" ht="46.5" customHeight="1" x14ac:dyDescent="0.25">
      <c r="A207" s="559" t="s">
        <v>1240</v>
      </c>
      <c r="B207" s="465" t="s">
        <v>1195</v>
      </c>
      <c r="C207" s="465">
        <v>0</v>
      </c>
      <c r="D207" s="465" t="s">
        <v>517</v>
      </c>
      <c r="E207" s="465" t="s">
        <v>1240</v>
      </c>
      <c r="F207" s="465" t="s">
        <v>19</v>
      </c>
      <c r="G207" s="465">
        <v>0</v>
      </c>
      <c r="H207" s="465">
        <v>0</v>
      </c>
      <c r="I207" s="465">
        <v>0</v>
      </c>
      <c r="J207" s="465">
        <v>0</v>
      </c>
      <c r="K207" s="465" t="s">
        <v>19</v>
      </c>
      <c r="L207" s="465" t="s">
        <v>19</v>
      </c>
      <c r="M207" s="465" t="s">
        <v>639</v>
      </c>
      <c r="N207" s="465" t="s">
        <v>2614</v>
      </c>
      <c r="O207" s="465" t="s">
        <v>186</v>
      </c>
      <c r="P207" s="465">
        <v>40</v>
      </c>
      <c r="Q207" s="465">
        <v>4</v>
      </c>
      <c r="R207" s="465" t="s">
        <v>515</v>
      </c>
      <c r="S207" s="465" t="s">
        <v>1241</v>
      </c>
      <c r="T207" s="466">
        <v>45839</v>
      </c>
      <c r="U207" s="466">
        <v>45975</v>
      </c>
      <c r="V207" s="465" t="s">
        <v>1195</v>
      </c>
      <c r="W207" s="465"/>
      <c r="X207" s="465"/>
      <c r="Y207" s="466"/>
      <c r="Z207" s="550"/>
      <c r="AA207" s="466"/>
      <c r="AB207" s="468"/>
    </row>
    <row r="208" spans="1:28 16384:16384" s="469" customFormat="1" ht="46.5" customHeight="1" x14ac:dyDescent="0.25">
      <c r="A208" s="559" t="s">
        <v>1242</v>
      </c>
      <c r="B208" s="465" t="s">
        <v>1195</v>
      </c>
      <c r="C208" s="465">
        <v>0</v>
      </c>
      <c r="D208" s="465" t="s">
        <v>517</v>
      </c>
      <c r="E208" s="465" t="s">
        <v>1242</v>
      </c>
      <c r="F208" s="465" t="s">
        <v>19</v>
      </c>
      <c r="G208" s="465" t="s">
        <v>19</v>
      </c>
      <c r="H208" s="465" t="s">
        <v>19</v>
      </c>
      <c r="I208" s="465" t="s">
        <v>19</v>
      </c>
      <c r="J208" s="465">
        <v>0</v>
      </c>
      <c r="K208" s="465" t="s">
        <v>19</v>
      </c>
      <c r="L208" s="465" t="s">
        <v>19</v>
      </c>
      <c r="M208" s="465" t="s">
        <v>19</v>
      </c>
      <c r="N208" s="465" t="s">
        <v>2614</v>
      </c>
      <c r="O208" s="465" t="s">
        <v>187</v>
      </c>
      <c r="P208" s="465">
        <v>40</v>
      </c>
      <c r="Q208" s="465">
        <v>1</v>
      </c>
      <c r="R208" s="465" t="s">
        <v>515</v>
      </c>
      <c r="S208" s="465" t="s">
        <v>1243</v>
      </c>
      <c r="T208" s="466">
        <v>45975</v>
      </c>
      <c r="U208" s="466">
        <v>46003</v>
      </c>
      <c r="V208" s="465" t="s">
        <v>1195</v>
      </c>
      <c r="W208" s="465"/>
      <c r="X208" s="465"/>
      <c r="Y208" s="466"/>
      <c r="Z208" s="550"/>
      <c r="AA208" s="466"/>
      <c r="AB208" s="468"/>
    </row>
    <row r="209" spans="1:28 16384:16384" s="469" customFormat="1" ht="46.5" customHeight="1" x14ac:dyDescent="0.25">
      <c r="A209" s="561" t="s">
        <v>1288</v>
      </c>
      <c r="B209" s="68" t="s">
        <v>1287</v>
      </c>
      <c r="C209" s="68">
        <v>0</v>
      </c>
      <c r="D209" s="68" t="s">
        <v>509</v>
      </c>
      <c r="E209" s="68" t="s">
        <v>1288</v>
      </c>
      <c r="F209" s="68" t="s">
        <v>530</v>
      </c>
      <c r="G209" s="68" t="s">
        <v>1600</v>
      </c>
      <c r="H209" s="68" t="s">
        <v>1601</v>
      </c>
      <c r="I209" s="68" t="s">
        <v>1602</v>
      </c>
      <c r="J209" s="68" t="s">
        <v>1866</v>
      </c>
      <c r="K209" s="68" t="s">
        <v>512</v>
      </c>
      <c r="L209" s="68" t="s">
        <v>39</v>
      </c>
      <c r="M209" s="68" t="s">
        <v>1610</v>
      </c>
      <c r="N209" s="68" t="s">
        <v>1691</v>
      </c>
      <c r="O209" s="68" t="s">
        <v>200</v>
      </c>
      <c r="P209" s="68">
        <v>14</v>
      </c>
      <c r="Q209" s="68">
        <v>4</v>
      </c>
      <c r="R209" s="68" t="s">
        <v>515</v>
      </c>
      <c r="S209" s="154" t="s">
        <v>1289</v>
      </c>
      <c r="T209" s="154">
        <v>45670</v>
      </c>
      <c r="U209" s="68">
        <v>46022</v>
      </c>
      <c r="V209" s="68" t="s">
        <v>1287</v>
      </c>
      <c r="W209" s="68"/>
      <c r="X209" s="154"/>
      <c r="Y209" s="551"/>
      <c r="Z209" s="154"/>
      <c r="AA209" s="154"/>
      <c r="AB209" s="562"/>
      <c r="XFD209" s="68"/>
    </row>
    <row r="210" spans="1:28 16384:16384" s="469" customFormat="1" ht="46.5" customHeight="1" x14ac:dyDescent="0.25">
      <c r="A210" s="559" t="s">
        <v>1290</v>
      </c>
      <c r="B210" s="465" t="s">
        <v>1287</v>
      </c>
      <c r="C210" s="465">
        <v>0</v>
      </c>
      <c r="D210" s="465" t="s">
        <v>517</v>
      </c>
      <c r="E210" s="465" t="s">
        <v>1290</v>
      </c>
      <c r="F210" s="465" t="s">
        <v>19</v>
      </c>
      <c r="G210" s="465" t="s">
        <v>19</v>
      </c>
      <c r="H210" s="465" t="s">
        <v>19</v>
      </c>
      <c r="I210" s="465" t="s">
        <v>19</v>
      </c>
      <c r="J210" s="465">
        <v>0</v>
      </c>
      <c r="K210" s="465" t="s">
        <v>19</v>
      </c>
      <c r="L210" s="465" t="s">
        <v>19</v>
      </c>
      <c r="M210" s="465" t="s">
        <v>19</v>
      </c>
      <c r="N210" s="465" t="s">
        <v>2614</v>
      </c>
      <c r="O210" s="465" t="s">
        <v>201</v>
      </c>
      <c r="P210" s="465">
        <v>20</v>
      </c>
      <c r="Q210" s="465">
        <v>1</v>
      </c>
      <c r="R210" s="465" t="s">
        <v>515</v>
      </c>
      <c r="S210" s="465" t="s">
        <v>1291</v>
      </c>
      <c r="T210" s="466">
        <v>45670</v>
      </c>
      <c r="U210" s="466">
        <v>45897</v>
      </c>
      <c r="V210" s="465" t="s">
        <v>1287</v>
      </c>
      <c r="W210" s="465"/>
      <c r="X210" s="465"/>
      <c r="Y210" s="466"/>
      <c r="Z210" s="550"/>
      <c r="AA210" s="466"/>
      <c r="AB210" s="468"/>
    </row>
    <row r="211" spans="1:28 16384:16384" s="469" customFormat="1" ht="46.5" customHeight="1" x14ac:dyDescent="0.25">
      <c r="A211" s="559" t="s">
        <v>1292</v>
      </c>
      <c r="B211" s="465" t="s">
        <v>1287</v>
      </c>
      <c r="C211" s="465">
        <v>0</v>
      </c>
      <c r="D211" s="465" t="s">
        <v>517</v>
      </c>
      <c r="E211" s="465" t="s">
        <v>1292</v>
      </c>
      <c r="F211" s="465" t="s">
        <v>19</v>
      </c>
      <c r="G211" s="465">
        <v>0</v>
      </c>
      <c r="H211" s="465">
        <v>0</v>
      </c>
      <c r="I211" s="465">
        <v>0</v>
      </c>
      <c r="J211" s="465">
        <v>0</v>
      </c>
      <c r="K211" s="465" t="s">
        <v>19</v>
      </c>
      <c r="L211" s="465" t="s">
        <v>19</v>
      </c>
      <c r="M211" s="465" t="s">
        <v>680</v>
      </c>
      <c r="N211" s="465" t="s">
        <v>2614</v>
      </c>
      <c r="O211" s="465" t="s">
        <v>202</v>
      </c>
      <c r="P211" s="465">
        <v>20</v>
      </c>
      <c r="Q211" s="465">
        <v>1</v>
      </c>
      <c r="R211" s="465" t="s">
        <v>515</v>
      </c>
      <c r="S211" s="465" t="s">
        <v>1293</v>
      </c>
      <c r="T211" s="466">
        <v>45670</v>
      </c>
      <c r="U211" s="466">
        <v>46022</v>
      </c>
      <c r="V211" s="465" t="s">
        <v>1287</v>
      </c>
      <c r="W211" s="465"/>
      <c r="X211" s="465"/>
      <c r="Y211" s="466"/>
      <c r="Z211" s="550"/>
      <c r="AA211" s="466"/>
      <c r="AB211" s="468"/>
    </row>
    <row r="212" spans="1:28 16384:16384" s="469" customFormat="1" ht="46.5" customHeight="1" x14ac:dyDescent="0.25">
      <c r="A212" s="559" t="s">
        <v>1294</v>
      </c>
      <c r="B212" s="465" t="s">
        <v>1287</v>
      </c>
      <c r="C212" s="465">
        <v>0</v>
      </c>
      <c r="D212" s="465" t="s">
        <v>517</v>
      </c>
      <c r="E212" s="465" t="s">
        <v>1294</v>
      </c>
      <c r="F212" s="465" t="s">
        <v>19</v>
      </c>
      <c r="G212" s="465" t="s">
        <v>19</v>
      </c>
      <c r="H212" s="465" t="s">
        <v>19</v>
      </c>
      <c r="I212" s="465" t="s">
        <v>19</v>
      </c>
      <c r="J212" s="465">
        <v>0</v>
      </c>
      <c r="K212" s="465" t="s">
        <v>19</v>
      </c>
      <c r="L212" s="465" t="s">
        <v>19</v>
      </c>
      <c r="M212" s="465" t="s">
        <v>19</v>
      </c>
      <c r="N212" s="465" t="s">
        <v>2614</v>
      </c>
      <c r="O212" s="465" t="s">
        <v>203</v>
      </c>
      <c r="P212" s="465">
        <v>30</v>
      </c>
      <c r="Q212" s="465">
        <v>100</v>
      </c>
      <c r="R212" s="465" t="s">
        <v>546</v>
      </c>
      <c r="S212" s="465" t="s">
        <v>1295</v>
      </c>
      <c r="T212" s="466">
        <v>45670</v>
      </c>
      <c r="U212" s="466">
        <v>46022</v>
      </c>
      <c r="V212" s="465" t="s">
        <v>1287</v>
      </c>
      <c r="W212" s="465"/>
      <c r="X212" s="465"/>
      <c r="Y212" s="466"/>
      <c r="Z212" s="550"/>
      <c r="AA212" s="466"/>
      <c r="AB212" s="468"/>
    </row>
    <row r="213" spans="1:28 16384:16384" s="469" customFormat="1" ht="46.5" customHeight="1" x14ac:dyDescent="0.25">
      <c r="A213" s="559" t="s">
        <v>1296</v>
      </c>
      <c r="B213" s="465" t="s">
        <v>1287</v>
      </c>
      <c r="C213" s="465">
        <v>0</v>
      </c>
      <c r="D213" s="465" t="s">
        <v>517</v>
      </c>
      <c r="E213" s="465" t="s">
        <v>1296</v>
      </c>
      <c r="F213" s="465" t="s">
        <v>19</v>
      </c>
      <c r="G213" s="465" t="s">
        <v>19</v>
      </c>
      <c r="H213" s="465" t="s">
        <v>19</v>
      </c>
      <c r="I213" s="465" t="s">
        <v>19</v>
      </c>
      <c r="J213" s="465">
        <v>0</v>
      </c>
      <c r="K213" s="465" t="s">
        <v>19</v>
      </c>
      <c r="L213" s="465" t="s">
        <v>19</v>
      </c>
      <c r="M213" s="465" t="s">
        <v>19</v>
      </c>
      <c r="N213" s="465" t="s">
        <v>2614</v>
      </c>
      <c r="O213" s="465" t="s">
        <v>204</v>
      </c>
      <c r="P213" s="465">
        <v>30</v>
      </c>
      <c r="Q213" s="465">
        <v>1</v>
      </c>
      <c r="R213" s="465" t="s">
        <v>515</v>
      </c>
      <c r="S213" s="465" t="s">
        <v>1297</v>
      </c>
      <c r="T213" s="466">
        <v>45670</v>
      </c>
      <c r="U213" s="466">
        <v>46022</v>
      </c>
      <c r="V213" s="465" t="s">
        <v>1287</v>
      </c>
      <c r="W213" s="465"/>
      <c r="X213" s="465"/>
      <c r="Y213" s="466"/>
      <c r="Z213" s="550"/>
      <c r="AA213" s="466"/>
      <c r="AB213" s="468"/>
    </row>
    <row r="214" spans="1:28 16384:16384" s="469" customFormat="1" ht="46.5" customHeight="1" x14ac:dyDescent="0.25">
      <c r="A214" s="561" t="s">
        <v>1298</v>
      </c>
      <c r="B214" s="68" t="s">
        <v>1287</v>
      </c>
      <c r="C214" s="68">
        <v>0</v>
      </c>
      <c r="D214" s="68" t="s">
        <v>509</v>
      </c>
      <c r="E214" s="68" t="s">
        <v>1298</v>
      </c>
      <c r="F214" s="68" t="s">
        <v>530</v>
      </c>
      <c r="G214" s="68" t="s">
        <v>1600</v>
      </c>
      <c r="H214" s="68" t="s">
        <v>1601</v>
      </c>
      <c r="I214" s="68" t="s">
        <v>1602</v>
      </c>
      <c r="J214" s="68" t="s">
        <v>1866</v>
      </c>
      <c r="K214" s="68" t="s">
        <v>512</v>
      </c>
      <c r="L214" s="68" t="s">
        <v>39</v>
      </c>
      <c r="M214" s="68" t="s">
        <v>1066</v>
      </c>
      <c r="N214" s="68" t="s">
        <v>1691</v>
      </c>
      <c r="O214" s="68" t="s">
        <v>205</v>
      </c>
      <c r="P214" s="68">
        <v>14</v>
      </c>
      <c r="Q214" s="68">
        <v>4</v>
      </c>
      <c r="R214" s="68" t="s">
        <v>515</v>
      </c>
      <c r="S214" s="154" t="s">
        <v>1289</v>
      </c>
      <c r="T214" s="154">
        <v>45670</v>
      </c>
      <c r="U214" s="68">
        <v>46022</v>
      </c>
      <c r="V214" s="68" t="s">
        <v>1287</v>
      </c>
      <c r="W214" s="68"/>
      <c r="X214" s="154"/>
      <c r="Y214" s="551"/>
      <c r="Z214" s="154"/>
      <c r="AA214" s="154"/>
      <c r="AB214" s="562"/>
      <c r="XFD214" s="68"/>
    </row>
    <row r="215" spans="1:28 16384:16384" s="469" customFormat="1" ht="46.5" customHeight="1" x14ac:dyDescent="0.25">
      <c r="A215" s="559" t="s">
        <v>1299</v>
      </c>
      <c r="B215" s="465" t="s">
        <v>1287</v>
      </c>
      <c r="C215" s="465">
        <v>0</v>
      </c>
      <c r="D215" s="465" t="s">
        <v>517</v>
      </c>
      <c r="E215" s="465" t="s">
        <v>1299</v>
      </c>
      <c r="F215" s="465" t="s">
        <v>19</v>
      </c>
      <c r="G215" s="465" t="s">
        <v>19</v>
      </c>
      <c r="H215" s="465" t="s">
        <v>19</v>
      </c>
      <c r="I215" s="465" t="s">
        <v>19</v>
      </c>
      <c r="J215" s="465">
        <v>0</v>
      </c>
      <c r="K215" s="465" t="s">
        <v>19</v>
      </c>
      <c r="L215" s="465" t="s">
        <v>19</v>
      </c>
      <c r="M215" s="465" t="s">
        <v>19</v>
      </c>
      <c r="N215" s="465" t="s">
        <v>2614</v>
      </c>
      <c r="O215" s="465" t="s">
        <v>201</v>
      </c>
      <c r="P215" s="465">
        <v>20</v>
      </c>
      <c r="Q215" s="465">
        <v>1</v>
      </c>
      <c r="R215" s="465" t="s">
        <v>515</v>
      </c>
      <c r="S215" s="465" t="s">
        <v>1291</v>
      </c>
      <c r="T215" s="466">
        <v>45670</v>
      </c>
      <c r="U215" s="466">
        <v>45897</v>
      </c>
      <c r="V215" s="465" t="s">
        <v>1287</v>
      </c>
      <c r="W215" s="465"/>
      <c r="X215" s="465"/>
      <c r="Y215" s="466"/>
      <c r="Z215" s="550"/>
      <c r="AA215" s="466"/>
      <c r="AB215" s="468"/>
    </row>
    <row r="216" spans="1:28 16384:16384" s="469" customFormat="1" ht="46.5" customHeight="1" x14ac:dyDescent="0.25">
      <c r="A216" s="559" t="s">
        <v>1300</v>
      </c>
      <c r="B216" s="465" t="s">
        <v>1287</v>
      </c>
      <c r="C216" s="465">
        <v>0</v>
      </c>
      <c r="D216" s="465" t="s">
        <v>517</v>
      </c>
      <c r="E216" s="465" t="s">
        <v>1300</v>
      </c>
      <c r="F216" s="465" t="s">
        <v>19</v>
      </c>
      <c r="G216" s="465" t="s">
        <v>19</v>
      </c>
      <c r="H216" s="465" t="s">
        <v>19</v>
      </c>
      <c r="I216" s="465" t="s">
        <v>19</v>
      </c>
      <c r="J216" s="465">
        <v>0</v>
      </c>
      <c r="K216" s="465" t="s">
        <v>19</v>
      </c>
      <c r="L216" s="465" t="s">
        <v>19</v>
      </c>
      <c r="M216" s="465" t="s">
        <v>19</v>
      </c>
      <c r="N216" s="465" t="s">
        <v>2614</v>
      </c>
      <c r="O216" s="465" t="s">
        <v>202</v>
      </c>
      <c r="P216" s="465">
        <v>20</v>
      </c>
      <c r="Q216" s="465">
        <v>1</v>
      </c>
      <c r="R216" s="465" t="s">
        <v>515</v>
      </c>
      <c r="S216" s="465" t="s">
        <v>1293</v>
      </c>
      <c r="T216" s="466">
        <v>45670</v>
      </c>
      <c r="U216" s="466">
        <v>46022</v>
      </c>
      <c r="V216" s="465" t="s">
        <v>1287</v>
      </c>
      <c r="W216" s="465"/>
      <c r="X216" s="465"/>
      <c r="Y216" s="466"/>
      <c r="Z216" s="550"/>
      <c r="AA216" s="466"/>
      <c r="AB216" s="468"/>
    </row>
    <row r="217" spans="1:28 16384:16384" s="469" customFormat="1" ht="46.5" customHeight="1" x14ac:dyDescent="0.25">
      <c r="A217" s="559" t="s">
        <v>1301</v>
      </c>
      <c r="B217" s="465" t="s">
        <v>1287</v>
      </c>
      <c r="C217" s="465">
        <v>0</v>
      </c>
      <c r="D217" s="465" t="s">
        <v>517</v>
      </c>
      <c r="E217" s="465" t="s">
        <v>1301</v>
      </c>
      <c r="F217" s="465" t="s">
        <v>19</v>
      </c>
      <c r="G217" s="465">
        <v>0</v>
      </c>
      <c r="H217" s="465">
        <v>0</v>
      </c>
      <c r="I217" s="465">
        <v>0</v>
      </c>
      <c r="J217" s="465">
        <v>0</v>
      </c>
      <c r="K217" s="465" t="s">
        <v>19</v>
      </c>
      <c r="L217" s="465" t="s">
        <v>19</v>
      </c>
      <c r="M217" s="465" t="s">
        <v>680</v>
      </c>
      <c r="N217" s="465" t="s">
        <v>2614</v>
      </c>
      <c r="O217" s="465" t="s">
        <v>203</v>
      </c>
      <c r="P217" s="465">
        <v>30</v>
      </c>
      <c r="Q217" s="465">
        <v>100</v>
      </c>
      <c r="R217" s="465" t="s">
        <v>546</v>
      </c>
      <c r="S217" s="465" t="s">
        <v>1295</v>
      </c>
      <c r="T217" s="466">
        <v>45670</v>
      </c>
      <c r="U217" s="466">
        <v>46022</v>
      </c>
      <c r="V217" s="465" t="s">
        <v>1287</v>
      </c>
      <c r="W217" s="465"/>
      <c r="X217" s="465"/>
      <c r="Y217" s="466"/>
      <c r="Z217" s="550"/>
      <c r="AA217" s="466"/>
      <c r="AB217" s="468"/>
    </row>
    <row r="218" spans="1:28 16384:16384" s="469" customFormat="1" ht="46.5" customHeight="1" x14ac:dyDescent="0.25">
      <c r="A218" s="559" t="s">
        <v>1302</v>
      </c>
      <c r="B218" s="465" t="s">
        <v>1287</v>
      </c>
      <c r="C218" s="465">
        <v>0</v>
      </c>
      <c r="D218" s="465" t="s">
        <v>517</v>
      </c>
      <c r="E218" s="465" t="s">
        <v>1302</v>
      </c>
      <c r="F218" s="465" t="s">
        <v>19</v>
      </c>
      <c r="G218" s="465" t="s">
        <v>19</v>
      </c>
      <c r="H218" s="465" t="s">
        <v>19</v>
      </c>
      <c r="I218" s="465" t="s">
        <v>19</v>
      </c>
      <c r="J218" s="465">
        <v>0</v>
      </c>
      <c r="K218" s="465" t="s">
        <v>19</v>
      </c>
      <c r="L218" s="465" t="s">
        <v>19</v>
      </c>
      <c r="M218" s="465" t="s">
        <v>19</v>
      </c>
      <c r="N218" s="465" t="s">
        <v>2614</v>
      </c>
      <c r="O218" s="465" t="s">
        <v>204</v>
      </c>
      <c r="P218" s="465">
        <v>30</v>
      </c>
      <c r="Q218" s="465">
        <v>1</v>
      </c>
      <c r="R218" s="465" t="s">
        <v>515</v>
      </c>
      <c r="S218" s="465" t="s">
        <v>1297</v>
      </c>
      <c r="T218" s="466">
        <v>45670</v>
      </c>
      <c r="U218" s="466">
        <v>46022</v>
      </c>
      <c r="V218" s="465" t="s">
        <v>1287</v>
      </c>
      <c r="W218" s="465"/>
      <c r="X218" s="465"/>
      <c r="Y218" s="466"/>
      <c r="Z218" s="550"/>
      <c r="AA218" s="466"/>
      <c r="AB218" s="468"/>
    </row>
    <row r="219" spans="1:28 16384:16384" s="469" customFormat="1" ht="46.5" customHeight="1" x14ac:dyDescent="0.25">
      <c r="A219" s="561" t="s">
        <v>1303</v>
      </c>
      <c r="B219" s="68" t="s">
        <v>1287</v>
      </c>
      <c r="C219" s="68">
        <v>0</v>
      </c>
      <c r="D219" s="68" t="s">
        <v>509</v>
      </c>
      <c r="E219" s="68" t="s">
        <v>1303</v>
      </c>
      <c r="F219" s="68" t="s">
        <v>530</v>
      </c>
      <c r="G219" s="68" t="s">
        <v>1600</v>
      </c>
      <c r="H219" s="68" t="s">
        <v>1601</v>
      </c>
      <c r="I219" s="68" t="s">
        <v>1602</v>
      </c>
      <c r="J219" s="68" t="s">
        <v>1866</v>
      </c>
      <c r="K219" s="68" t="s">
        <v>512</v>
      </c>
      <c r="L219" s="68" t="s">
        <v>39</v>
      </c>
      <c r="M219" s="68" t="s">
        <v>1610</v>
      </c>
      <c r="N219" s="68" t="s">
        <v>1691</v>
      </c>
      <c r="O219" s="68" t="s">
        <v>206</v>
      </c>
      <c r="P219" s="68">
        <v>14</v>
      </c>
      <c r="Q219" s="68">
        <v>4</v>
      </c>
      <c r="R219" s="68" t="s">
        <v>515</v>
      </c>
      <c r="S219" s="154" t="s">
        <v>1289</v>
      </c>
      <c r="T219" s="154">
        <v>45670</v>
      </c>
      <c r="U219" s="68">
        <v>46022</v>
      </c>
      <c r="V219" s="68" t="s">
        <v>1287</v>
      </c>
      <c r="W219" s="68"/>
      <c r="X219" s="154"/>
      <c r="Y219" s="551"/>
      <c r="Z219" s="154"/>
      <c r="AA219" s="154"/>
      <c r="AB219" s="562"/>
      <c r="XFD219" s="68"/>
    </row>
    <row r="220" spans="1:28 16384:16384" s="469" customFormat="1" ht="46.5" customHeight="1" x14ac:dyDescent="0.25">
      <c r="A220" s="559" t="s">
        <v>1304</v>
      </c>
      <c r="B220" s="465" t="s">
        <v>1287</v>
      </c>
      <c r="C220" s="465">
        <v>0</v>
      </c>
      <c r="D220" s="465" t="s">
        <v>517</v>
      </c>
      <c r="E220" s="465" t="s">
        <v>1304</v>
      </c>
      <c r="F220" s="465" t="s">
        <v>19</v>
      </c>
      <c r="G220" s="465" t="s">
        <v>19</v>
      </c>
      <c r="H220" s="465" t="s">
        <v>19</v>
      </c>
      <c r="I220" s="465" t="s">
        <v>19</v>
      </c>
      <c r="J220" s="465">
        <v>0</v>
      </c>
      <c r="K220" s="465" t="s">
        <v>19</v>
      </c>
      <c r="L220" s="465" t="s">
        <v>19</v>
      </c>
      <c r="M220" s="465" t="s">
        <v>19</v>
      </c>
      <c r="N220" s="465" t="s">
        <v>2614</v>
      </c>
      <c r="O220" s="465" t="s">
        <v>201</v>
      </c>
      <c r="P220" s="465">
        <v>20</v>
      </c>
      <c r="Q220" s="465">
        <v>1</v>
      </c>
      <c r="R220" s="465" t="s">
        <v>515</v>
      </c>
      <c r="S220" s="465" t="s">
        <v>1291</v>
      </c>
      <c r="T220" s="466">
        <v>45670</v>
      </c>
      <c r="U220" s="466">
        <v>45897</v>
      </c>
      <c r="V220" s="465" t="s">
        <v>1287</v>
      </c>
      <c r="W220" s="465"/>
      <c r="X220" s="465"/>
      <c r="Y220" s="466"/>
      <c r="Z220" s="550"/>
      <c r="AA220" s="466"/>
      <c r="AB220" s="468"/>
    </row>
    <row r="221" spans="1:28 16384:16384" s="469" customFormat="1" ht="46.5" customHeight="1" x14ac:dyDescent="0.25">
      <c r="A221" s="559" t="s">
        <v>1305</v>
      </c>
      <c r="B221" s="465" t="s">
        <v>1287</v>
      </c>
      <c r="C221" s="465">
        <v>0</v>
      </c>
      <c r="D221" s="465" t="s">
        <v>517</v>
      </c>
      <c r="E221" s="465" t="s">
        <v>1305</v>
      </c>
      <c r="F221" s="465" t="s">
        <v>19</v>
      </c>
      <c r="G221" s="465" t="s">
        <v>19</v>
      </c>
      <c r="H221" s="465" t="s">
        <v>19</v>
      </c>
      <c r="I221" s="465" t="s">
        <v>19</v>
      </c>
      <c r="J221" s="465">
        <v>0</v>
      </c>
      <c r="K221" s="465" t="s">
        <v>19</v>
      </c>
      <c r="L221" s="465" t="s">
        <v>19</v>
      </c>
      <c r="M221" s="465" t="s">
        <v>19</v>
      </c>
      <c r="N221" s="465" t="s">
        <v>2614</v>
      </c>
      <c r="O221" s="465" t="s">
        <v>202</v>
      </c>
      <c r="P221" s="465">
        <v>20</v>
      </c>
      <c r="Q221" s="465">
        <v>1</v>
      </c>
      <c r="R221" s="465" t="s">
        <v>515</v>
      </c>
      <c r="S221" s="465" t="s">
        <v>1293</v>
      </c>
      <c r="T221" s="466">
        <v>45670</v>
      </c>
      <c r="U221" s="466">
        <v>46022</v>
      </c>
      <c r="V221" s="465" t="s">
        <v>1287</v>
      </c>
      <c r="W221" s="465"/>
      <c r="X221" s="465"/>
      <c r="Y221" s="466"/>
      <c r="Z221" s="550"/>
      <c r="AA221" s="466"/>
      <c r="AB221" s="468"/>
    </row>
    <row r="222" spans="1:28 16384:16384" s="469" customFormat="1" ht="46.5" customHeight="1" x14ac:dyDescent="0.25">
      <c r="A222" s="559" t="s">
        <v>1306</v>
      </c>
      <c r="B222" s="465" t="s">
        <v>1287</v>
      </c>
      <c r="C222" s="465">
        <v>0</v>
      </c>
      <c r="D222" s="465" t="s">
        <v>517</v>
      </c>
      <c r="E222" s="465" t="s">
        <v>1306</v>
      </c>
      <c r="F222" s="465" t="s">
        <v>19</v>
      </c>
      <c r="G222" s="465">
        <v>0</v>
      </c>
      <c r="H222" s="465">
        <v>0</v>
      </c>
      <c r="I222" s="465">
        <v>0</v>
      </c>
      <c r="J222" s="465">
        <v>0</v>
      </c>
      <c r="K222" s="465" t="s">
        <v>19</v>
      </c>
      <c r="L222" s="465" t="s">
        <v>19</v>
      </c>
      <c r="M222" s="465" t="s">
        <v>680</v>
      </c>
      <c r="N222" s="465" t="s">
        <v>2614</v>
      </c>
      <c r="O222" s="465" t="s">
        <v>203</v>
      </c>
      <c r="P222" s="465">
        <v>30</v>
      </c>
      <c r="Q222" s="465">
        <v>100</v>
      </c>
      <c r="R222" s="465" t="s">
        <v>546</v>
      </c>
      <c r="S222" s="465" t="s">
        <v>1295</v>
      </c>
      <c r="T222" s="466">
        <v>45670</v>
      </c>
      <c r="U222" s="466">
        <v>46022</v>
      </c>
      <c r="V222" s="465" t="s">
        <v>1287</v>
      </c>
      <c r="W222" s="465"/>
      <c r="X222" s="465"/>
      <c r="Y222" s="466"/>
      <c r="Z222" s="550"/>
      <c r="AA222" s="466"/>
      <c r="AB222" s="468"/>
    </row>
    <row r="223" spans="1:28 16384:16384" s="469" customFormat="1" ht="46.5" customHeight="1" x14ac:dyDescent="0.25">
      <c r="A223" s="559" t="s">
        <v>1307</v>
      </c>
      <c r="B223" s="465" t="s">
        <v>1287</v>
      </c>
      <c r="C223" s="465">
        <v>0</v>
      </c>
      <c r="D223" s="465" t="s">
        <v>517</v>
      </c>
      <c r="E223" s="465" t="s">
        <v>1307</v>
      </c>
      <c r="F223" s="465" t="s">
        <v>19</v>
      </c>
      <c r="G223" s="465" t="s">
        <v>19</v>
      </c>
      <c r="H223" s="465" t="s">
        <v>19</v>
      </c>
      <c r="I223" s="465" t="s">
        <v>19</v>
      </c>
      <c r="J223" s="465">
        <v>0</v>
      </c>
      <c r="K223" s="465" t="s">
        <v>19</v>
      </c>
      <c r="L223" s="465" t="s">
        <v>19</v>
      </c>
      <c r="M223" s="465" t="s">
        <v>19</v>
      </c>
      <c r="N223" s="465" t="s">
        <v>2614</v>
      </c>
      <c r="O223" s="465" t="s">
        <v>204</v>
      </c>
      <c r="P223" s="465">
        <v>30</v>
      </c>
      <c r="Q223" s="465">
        <v>1</v>
      </c>
      <c r="R223" s="465" t="s">
        <v>515</v>
      </c>
      <c r="S223" s="465" t="s">
        <v>1297</v>
      </c>
      <c r="T223" s="466">
        <v>45670</v>
      </c>
      <c r="U223" s="466">
        <v>46022</v>
      </c>
      <c r="V223" s="465" t="s">
        <v>1287</v>
      </c>
      <c r="W223" s="465"/>
      <c r="X223" s="465"/>
      <c r="Y223" s="466"/>
      <c r="Z223" s="550"/>
      <c r="AA223" s="466"/>
      <c r="AB223" s="468"/>
    </row>
    <row r="224" spans="1:28 16384:16384" s="469" customFormat="1" ht="46.5" customHeight="1" x14ac:dyDescent="0.25">
      <c r="A224" s="561" t="s">
        <v>1308</v>
      </c>
      <c r="B224" s="68" t="s">
        <v>1287</v>
      </c>
      <c r="C224" s="68">
        <v>0</v>
      </c>
      <c r="D224" s="68" t="s">
        <v>509</v>
      </c>
      <c r="E224" s="68" t="s">
        <v>1308</v>
      </c>
      <c r="F224" s="68" t="s">
        <v>511</v>
      </c>
      <c r="G224" s="68" t="s">
        <v>1600</v>
      </c>
      <c r="H224" s="68" t="s">
        <v>1601</v>
      </c>
      <c r="I224" s="68" t="s">
        <v>1602</v>
      </c>
      <c r="J224" s="68" t="s">
        <v>1866</v>
      </c>
      <c r="K224" s="68" t="s">
        <v>512</v>
      </c>
      <c r="L224" s="68" t="s">
        <v>39</v>
      </c>
      <c r="M224" s="68" t="s">
        <v>1066</v>
      </c>
      <c r="N224" s="68" t="s">
        <v>1692</v>
      </c>
      <c r="O224" s="68" t="s">
        <v>484</v>
      </c>
      <c r="P224" s="68">
        <v>14</v>
      </c>
      <c r="Q224" s="68">
        <v>100</v>
      </c>
      <c r="R224" s="68" t="s">
        <v>546</v>
      </c>
      <c r="S224" s="154" t="s">
        <v>1309</v>
      </c>
      <c r="T224" s="154">
        <v>45691</v>
      </c>
      <c r="U224" s="68">
        <v>45947</v>
      </c>
      <c r="V224" s="68" t="s">
        <v>1287</v>
      </c>
      <c r="W224" s="68"/>
      <c r="X224" s="154"/>
      <c r="Y224" s="551"/>
      <c r="Z224" s="154"/>
      <c r="AA224" s="154"/>
      <c r="AB224" s="562"/>
      <c r="XFD224" s="68"/>
    </row>
    <row r="225" spans="1:28 16384:16384" s="469" customFormat="1" ht="46.5" customHeight="1" x14ac:dyDescent="0.25">
      <c r="A225" s="559" t="s">
        <v>1310</v>
      </c>
      <c r="B225" s="465" t="s">
        <v>1287</v>
      </c>
      <c r="C225" s="465">
        <v>0</v>
      </c>
      <c r="D225" s="465" t="s">
        <v>517</v>
      </c>
      <c r="E225" s="465" t="s">
        <v>1310</v>
      </c>
      <c r="F225" s="465" t="s">
        <v>19</v>
      </c>
      <c r="G225" s="465" t="s">
        <v>19</v>
      </c>
      <c r="H225" s="465" t="s">
        <v>19</v>
      </c>
      <c r="I225" s="465" t="s">
        <v>19</v>
      </c>
      <c r="J225" s="465">
        <v>0</v>
      </c>
      <c r="K225" s="465" t="s">
        <v>19</v>
      </c>
      <c r="L225" s="465" t="s">
        <v>19</v>
      </c>
      <c r="M225" s="465" t="s">
        <v>19</v>
      </c>
      <c r="N225" s="465" t="s">
        <v>2614</v>
      </c>
      <c r="O225" s="465" t="s">
        <v>485</v>
      </c>
      <c r="P225" s="465">
        <v>20</v>
      </c>
      <c r="Q225" s="465">
        <v>1</v>
      </c>
      <c r="R225" s="465" t="s">
        <v>515</v>
      </c>
      <c r="S225" s="465" t="s">
        <v>1311</v>
      </c>
      <c r="T225" s="466">
        <v>45691</v>
      </c>
      <c r="U225" s="466">
        <v>45730</v>
      </c>
      <c r="V225" s="465" t="s">
        <v>1287</v>
      </c>
      <c r="W225" s="465">
        <v>100</v>
      </c>
      <c r="X225" s="465" t="s">
        <v>1935</v>
      </c>
      <c r="Y225" s="466"/>
      <c r="Z225" s="550">
        <v>100</v>
      </c>
      <c r="AA225" s="466"/>
      <c r="AB225" s="468">
        <v>100</v>
      </c>
    </row>
    <row r="226" spans="1:28 16384:16384" s="469" customFormat="1" ht="46.5" customHeight="1" x14ac:dyDescent="0.25">
      <c r="A226" s="559" t="s">
        <v>1312</v>
      </c>
      <c r="B226" s="465" t="s">
        <v>1287</v>
      </c>
      <c r="C226" s="465">
        <v>0</v>
      </c>
      <c r="D226" s="465" t="s">
        <v>517</v>
      </c>
      <c r="E226" s="465" t="s">
        <v>1312</v>
      </c>
      <c r="F226" s="465" t="s">
        <v>19</v>
      </c>
      <c r="G226" s="465">
        <v>0</v>
      </c>
      <c r="H226" s="465">
        <v>0</v>
      </c>
      <c r="I226" s="465">
        <v>0</v>
      </c>
      <c r="J226" s="465">
        <v>0</v>
      </c>
      <c r="K226" s="465" t="s">
        <v>19</v>
      </c>
      <c r="L226" s="465" t="s">
        <v>19</v>
      </c>
      <c r="M226" s="465" t="s">
        <v>1563</v>
      </c>
      <c r="N226" s="465" t="s">
        <v>2614</v>
      </c>
      <c r="O226" s="465" t="s">
        <v>486</v>
      </c>
      <c r="P226" s="465">
        <v>20</v>
      </c>
      <c r="Q226" s="465">
        <v>1</v>
      </c>
      <c r="R226" s="465" t="s">
        <v>515</v>
      </c>
      <c r="S226" s="465" t="s">
        <v>1313</v>
      </c>
      <c r="T226" s="466">
        <v>45733</v>
      </c>
      <c r="U226" s="466">
        <v>45751</v>
      </c>
      <c r="V226" s="465" t="s">
        <v>1287</v>
      </c>
      <c r="W226" s="465">
        <v>100</v>
      </c>
      <c r="X226" s="465" t="s">
        <v>2333</v>
      </c>
      <c r="Y226" s="466">
        <v>45733</v>
      </c>
      <c r="Z226" s="550">
        <v>100</v>
      </c>
      <c r="AA226" s="466">
        <v>45733</v>
      </c>
      <c r="AB226" s="468">
        <v>100</v>
      </c>
    </row>
    <row r="227" spans="1:28 16384:16384" s="469" customFormat="1" ht="46.5" customHeight="1" x14ac:dyDescent="0.25">
      <c r="A227" s="559" t="s">
        <v>1314</v>
      </c>
      <c r="B227" s="465" t="s">
        <v>1287</v>
      </c>
      <c r="C227" s="465">
        <v>0</v>
      </c>
      <c r="D227" s="465" t="s">
        <v>517</v>
      </c>
      <c r="E227" s="465" t="s">
        <v>1314</v>
      </c>
      <c r="F227" s="465" t="s">
        <v>19</v>
      </c>
      <c r="G227" s="465" t="s">
        <v>19</v>
      </c>
      <c r="H227" s="465" t="s">
        <v>19</v>
      </c>
      <c r="I227" s="465" t="s">
        <v>19</v>
      </c>
      <c r="J227" s="465">
        <v>0</v>
      </c>
      <c r="K227" s="465" t="s">
        <v>19</v>
      </c>
      <c r="L227" s="465" t="s">
        <v>19</v>
      </c>
      <c r="M227" s="465" t="s">
        <v>19</v>
      </c>
      <c r="N227" s="465" t="s">
        <v>2614</v>
      </c>
      <c r="O227" s="465" t="s">
        <v>57</v>
      </c>
      <c r="P227" s="465">
        <v>20</v>
      </c>
      <c r="Q227" s="465">
        <v>1</v>
      </c>
      <c r="R227" s="465" t="s">
        <v>515</v>
      </c>
      <c r="S227" s="465" t="s">
        <v>1315</v>
      </c>
      <c r="T227" s="466">
        <v>45754</v>
      </c>
      <c r="U227" s="466">
        <v>45779</v>
      </c>
      <c r="V227" s="465" t="s">
        <v>1287</v>
      </c>
      <c r="W227" s="465">
        <v>100</v>
      </c>
      <c r="X227" s="465" t="s">
        <v>2424</v>
      </c>
      <c r="Y227" s="466"/>
      <c r="Z227" s="550">
        <v>100</v>
      </c>
      <c r="AA227" s="466"/>
      <c r="AB227" s="468">
        <v>100</v>
      </c>
    </row>
    <row r="228" spans="1:28 16384:16384" s="469" customFormat="1" ht="46.5" customHeight="1" x14ac:dyDescent="0.25">
      <c r="A228" s="559" t="s">
        <v>1316</v>
      </c>
      <c r="B228" s="465" t="s">
        <v>1287</v>
      </c>
      <c r="C228" s="465">
        <v>0</v>
      </c>
      <c r="D228" s="465" t="s">
        <v>517</v>
      </c>
      <c r="E228" s="465" t="s">
        <v>1316</v>
      </c>
      <c r="F228" s="465" t="s">
        <v>19</v>
      </c>
      <c r="G228" s="465" t="s">
        <v>19</v>
      </c>
      <c r="H228" s="465" t="s">
        <v>19</v>
      </c>
      <c r="I228" s="465" t="s">
        <v>19</v>
      </c>
      <c r="J228" s="465">
        <v>0</v>
      </c>
      <c r="K228" s="465" t="s">
        <v>19</v>
      </c>
      <c r="L228" s="465" t="s">
        <v>19</v>
      </c>
      <c r="M228" s="465" t="s">
        <v>19</v>
      </c>
      <c r="N228" s="465" t="s">
        <v>2614</v>
      </c>
      <c r="O228" s="465" t="s">
        <v>487</v>
      </c>
      <c r="P228" s="465">
        <v>20</v>
      </c>
      <c r="Q228" s="465">
        <v>1</v>
      </c>
      <c r="R228" s="465" t="s">
        <v>515</v>
      </c>
      <c r="S228" s="465" t="s">
        <v>1317</v>
      </c>
      <c r="T228" s="466">
        <v>45782</v>
      </c>
      <c r="U228" s="466">
        <v>45800</v>
      </c>
      <c r="V228" s="465" t="s">
        <v>1287</v>
      </c>
      <c r="W228" s="465">
        <v>100</v>
      </c>
      <c r="X228" s="465" t="s">
        <v>2604</v>
      </c>
      <c r="Y228" s="466"/>
      <c r="Z228" s="550">
        <v>100</v>
      </c>
      <c r="AA228" s="466"/>
      <c r="AB228" s="468">
        <v>100</v>
      </c>
    </row>
    <row r="229" spans="1:28 16384:16384" s="469" customFormat="1" ht="46.5" customHeight="1" x14ac:dyDescent="0.25">
      <c r="A229" s="559" t="s">
        <v>1318</v>
      </c>
      <c r="B229" s="465" t="s">
        <v>1287</v>
      </c>
      <c r="C229" s="465">
        <v>0</v>
      </c>
      <c r="D229" s="465" t="s">
        <v>517</v>
      </c>
      <c r="E229" s="465" t="s">
        <v>1318</v>
      </c>
      <c r="F229" s="465" t="s">
        <v>19</v>
      </c>
      <c r="G229" s="465" t="s">
        <v>19</v>
      </c>
      <c r="H229" s="465" t="s">
        <v>19</v>
      </c>
      <c r="I229" s="465" t="s">
        <v>19</v>
      </c>
      <c r="J229" s="465">
        <v>0</v>
      </c>
      <c r="K229" s="465" t="s">
        <v>19</v>
      </c>
      <c r="L229" s="465" t="s">
        <v>19</v>
      </c>
      <c r="M229" s="465" t="s">
        <v>19</v>
      </c>
      <c r="N229" s="465" t="s">
        <v>2614</v>
      </c>
      <c r="O229" s="465" t="s">
        <v>488</v>
      </c>
      <c r="P229" s="465">
        <v>20</v>
      </c>
      <c r="Q229" s="465">
        <v>1</v>
      </c>
      <c r="R229" s="465" t="s">
        <v>515</v>
      </c>
      <c r="S229" s="465" t="s">
        <v>1317</v>
      </c>
      <c r="T229" s="466">
        <v>45828</v>
      </c>
      <c r="U229" s="466">
        <v>45947</v>
      </c>
      <c r="V229" s="465" t="s">
        <v>1287</v>
      </c>
      <c r="W229" s="465"/>
      <c r="X229" s="465"/>
      <c r="Y229" s="466"/>
      <c r="Z229" s="550"/>
      <c r="AA229" s="466"/>
      <c r="AB229" s="468"/>
    </row>
    <row r="230" spans="1:28 16384:16384" s="469" customFormat="1" ht="46.5" customHeight="1" x14ac:dyDescent="0.25">
      <c r="A230" s="561" t="s">
        <v>1319</v>
      </c>
      <c r="B230" s="68" t="s">
        <v>1287</v>
      </c>
      <c r="C230" s="68">
        <v>0</v>
      </c>
      <c r="D230" s="68" t="s">
        <v>509</v>
      </c>
      <c r="E230" s="68" t="s">
        <v>1319</v>
      </c>
      <c r="F230" s="68" t="s">
        <v>511</v>
      </c>
      <c r="G230" s="68" t="s">
        <v>1600</v>
      </c>
      <c r="H230" s="68" t="s">
        <v>1601</v>
      </c>
      <c r="I230" s="68" t="s">
        <v>1602</v>
      </c>
      <c r="J230" s="68" t="s">
        <v>1866</v>
      </c>
      <c r="K230" s="68" t="s">
        <v>512</v>
      </c>
      <c r="L230" s="68" t="s">
        <v>39</v>
      </c>
      <c r="M230" s="68" t="s">
        <v>1066</v>
      </c>
      <c r="N230" s="68" t="s">
        <v>1692</v>
      </c>
      <c r="O230" s="68" t="s">
        <v>489</v>
      </c>
      <c r="P230" s="68">
        <v>14</v>
      </c>
      <c r="Q230" s="68">
        <v>85</v>
      </c>
      <c r="R230" s="68" t="s">
        <v>546</v>
      </c>
      <c r="S230" s="154" t="s">
        <v>1320</v>
      </c>
      <c r="T230" s="154">
        <v>45707</v>
      </c>
      <c r="U230" s="68">
        <v>45961</v>
      </c>
      <c r="V230" s="68" t="s">
        <v>1287</v>
      </c>
      <c r="W230" s="68"/>
      <c r="X230" s="154"/>
      <c r="Y230" s="551"/>
      <c r="Z230" s="154"/>
      <c r="AA230" s="154"/>
      <c r="AB230" s="562"/>
      <c r="XFD230" s="68"/>
    </row>
    <row r="231" spans="1:28 16384:16384" s="469" customFormat="1" ht="46.5" customHeight="1" x14ac:dyDescent="0.25">
      <c r="A231" s="559" t="s">
        <v>1321</v>
      </c>
      <c r="B231" s="465" t="s">
        <v>1287</v>
      </c>
      <c r="C231" s="465">
        <v>0</v>
      </c>
      <c r="D231" s="465" t="s">
        <v>517</v>
      </c>
      <c r="E231" s="465" t="s">
        <v>1321</v>
      </c>
      <c r="F231" s="465" t="s">
        <v>19</v>
      </c>
      <c r="G231" s="465" t="s">
        <v>19</v>
      </c>
      <c r="H231" s="465" t="s">
        <v>19</v>
      </c>
      <c r="I231" s="465" t="s">
        <v>19</v>
      </c>
      <c r="J231" s="465">
        <v>0</v>
      </c>
      <c r="K231" s="465" t="s">
        <v>19</v>
      </c>
      <c r="L231" s="465" t="s">
        <v>19</v>
      </c>
      <c r="M231" s="465" t="s">
        <v>19</v>
      </c>
      <c r="N231" s="465" t="s">
        <v>2614</v>
      </c>
      <c r="O231" s="465" t="s">
        <v>490</v>
      </c>
      <c r="P231" s="465">
        <v>10</v>
      </c>
      <c r="Q231" s="465">
        <v>1</v>
      </c>
      <c r="R231" s="465" t="s">
        <v>515</v>
      </c>
      <c r="S231" s="465" t="s">
        <v>1322</v>
      </c>
      <c r="T231" s="466">
        <v>45707</v>
      </c>
      <c r="U231" s="466">
        <v>45721</v>
      </c>
      <c r="V231" s="465" t="s">
        <v>1287</v>
      </c>
      <c r="W231" s="465">
        <v>100</v>
      </c>
      <c r="X231" s="465" t="s">
        <v>1937</v>
      </c>
      <c r="Y231" s="466">
        <v>45720</v>
      </c>
      <c r="Z231" s="550">
        <v>100</v>
      </c>
      <c r="AA231" s="466">
        <v>45720</v>
      </c>
      <c r="AB231" s="468">
        <v>100</v>
      </c>
    </row>
    <row r="232" spans="1:28 16384:16384" s="469" customFormat="1" ht="46.5" customHeight="1" x14ac:dyDescent="0.25">
      <c r="A232" s="559" t="s">
        <v>1323</v>
      </c>
      <c r="B232" s="465" t="s">
        <v>1287</v>
      </c>
      <c r="C232" s="465">
        <v>0</v>
      </c>
      <c r="D232" s="465" t="s">
        <v>517</v>
      </c>
      <c r="E232" s="465" t="s">
        <v>1323</v>
      </c>
      <c r="F232" s="465" t="s">
        <v>19</v>
      </c>
      <c r="G232" s="465" t="s">
        <v>19</v>
      </c>
      <c r="H232" s="465" t="s">
        <v>19</v>
      </c>
      <c r="I232" s="465" t="s">
        <v>19</v>
      </c>
      <c r="J232" s="465">
        <v>0</v>
      </c>
      <c r="K232" s="465" t="s">
        <v>19</v>
      </c>
      <c r="L232" s="465" t="s">
        <v>19</v>
      </c>
      <c r="M232" s="465" t="s">
        <v>19</v>
      </c>
      <c r="N232" s="465" t="s">
        <v>2614</v>
      </c>
      <c r="O232" s="465" t="s">
        <v>491</v>
      </c>
      <c r="P232" s="465">
        <v>10</v>
      </c>
      <c r="Q232" s="465">
        <v>1</v>
      </c>
      <c r="R232" s="465" t="s">
        <v>515</v>
      </c>
      <c r="S232" s="465" t="s">
        <v>1324</v>
      </c>
      <c r="T232" s="466">
        <v>45722</v>
      </c>
      <c r="U232" s="466">
        <v>45736</v>
      </c>
      <c r="V232" s="465" t="s">
        <v>1287</v>
      </c>
      <c r="W232" s="465">
        <v>100</v>
      </c>
      <c r="X232" s="465" t="s">
        <v>1939</v>
      </c>
      <c r="Y232" s="466"/>
      <c r="Z232" s="550">
        <v>100</v>
      </c>
      <c r="AA232" s="466"/>
      <c r="AB232" s="468">
        <v>100</v>
      </c>
    </row>
    <row r="233" spans="1:28 16384:16384" s="469" customFormat="1" ht="46.5" customHeight="1" x14ac:dyDescent="0.25">
      <c r="A233" s="559" t="s">
        <v>1325</v>
      </c>
      <c r="B233" s="465" t="s">
        <v>1287</v>
      </c>
      <c r="C233" s="465">
        <v>0</v>
      </c>
      <c r="D233" s="465" t="s">
        <v>517</v>
      </c>
      <c r="E233" s="465" t="s">
        <v>1325</v>
      </c>
      <c r="F233" s="465" t="s">
        <v>19</v>
      </c>
      <c r="G233" s="465" t="s">
        <v>19</v>
      </c>
      <c r="H233" s="465" t="s">
        <v>19</v>
      </c>
      <c r="I233" s="465" t="s">
        <v>19</v>
      </c>
      <c r="J233" s="465">
        <v>0</v>
      </c>
      <c r="K233" s="465" t="s">
        <v>19</v>
      </c>
      <c r="L233" s="465" t="s">
        <v>19</v>
      </c>
      <c r="M233" s="465" t="s">
        <v>19</v>
      </c>
      <c r="N233" s="465" t="s">
        <v>2614</v>
      </c>
      <c r="O233" s="465" t="s">
        <v>492</v>
      </c>
      <c r="P233" s="465">
        <v>10</v>
      </c>
      <c r="Q233" s="465">
        <v>1</v>
      </c>
      <c r="R233" s="465" t="s">
        <v>515</v>
      </c>
      <c r="S233" s="465" t="s">
        <v>1317</v>
      </c>
      <c r="T233" s="466">
        <v>45737</v>
      </c>
      <c r="U233" s="466">
        <v>45772</v>
      </c>
      <c r="V233" s="465" t="s">
        <v>1287</v>
      </c>
      <c r="W233" s="465">
        <v>100</v>
      </c>
      <c r="X233" s="465" t="s">
        <v>2335</v>
      </c>
      <c r="Y233" s="466"/>
      <c r="Z233" s="550">
        <v>100</v>
      </c>
      <c r="AA233" s="466"/>
      <c r="AB233" s="468">
        <v>100</v>
      </c>
    </row>
    <row r="234" spans="1:28 16384:16384" s="469" customFormat="1" ht="46.5" customHeight="1" x14ac:dyDescent="0.25">
      <c r="A234" s="559" t="s">
        <v>1326</v>
      </c>
      <c r="B234" s="465" t="s">
        <v>1287</v>
      </c>
      <c r="C234" s="465">
        <v>0</v>
      </c>
      <c r="D234" s="465" t="s">
        <v>517</v>
      </c>
      <c r="E234" s="465" t="s">
        <v>1326</v>
      </c>
      <c r="F234" s="465" t="s">
        <v>19</v>
      </c>
      <c r="G234" s="465" t="s">
        <v>19</v>
      </c>
      <c r="H234" s="465" t="s">
        <v>19</v>
      </c>
      <c r="I234" s="465" t="s">
        <v>19</v>
      </c>
      <c r="J234" s="465">
        <v>0</v>
      </c>
      <c r="K234" s="465" t="s">
        <v>19</v>
      </c>
      <c r="L234" s="465" t="s">
        <v>19</v>
      </c>
      <c r="M234" s="465" t="s">
        <v>19</v>
      </c>
      <c r="N234" s="465" t="s">
        <v>2614</v>
      </c>
      <c r="O234" s="465" t="s">
        <v>485</v>
      </c>
      <c r="P234" s="465">
        <v>10</v>
      </c>
      <c r="Q234" s="465">
        <v>1</v>
      </c>
      <c r="R234" s="465" t="s">
        <v>515</v>
      </c>
      <c r="S234" s="465" t="s">
        <v>1311</v>
      </c>
      <c r="T234" s="466">
        <v>45803</v>
      </c>
      <c r="U234" s="466">
        <v>45856</v>
      </c>
      <c r="V234" s="465" t="s">
        <v>1287</v>
      </c>
      <c r="W234" s="465"/>
      <c r="X234" s="465"/>
      <c r="Y234" s="466"/>
      <c r="Z234" s="550"/>
      <c r="AA234" s="466"/>
      <c r="AB234" s="468"/>
    </row>
    <row r="235" spans="1:28 16384:16384" s="469" customFormat="1" ht="46.5" customHeight="1" x14ac:dyDescent="0.25">
      <c r="A235" s="559" t="s">
        <v>1327</v>
      </c>
      <c r="B235" s="465" t="s">
        <v>1287</v>
      </c>
      <c r="C235" s="465">
        <v>0</v>
      </c>
      <c r="D235" s="465" t="s">
        <v>517</v>
      </c>
      <c r="E235" s="465" t="s">
        <v>1327</v>
      </c>
      <c r="F235" s="465" t="s">
        <v>19</v>
      </c>
      <c r="G235" s="465">
        <v>0</v>
      </c>
      <c r="H235" s="465">
        <v>0</v>
      </c>
      <c r="I235" s="465">
        <v>0</v>
      </c>
      <c r="J235" s="465">
        <v>0</v>
      </c>
      <c r="K235" s="465" t="s">
        <v>19</v>
      </c>
      <c r="L235" s="465" t="s">
        <v>19</v>
      </c>
      <c r="M235" s="465" t="s">
        <v>1563</v>
      </c>
      <c r="N235" s="465" t="s">
        <v>2614</v>
      </c>
      <c r="O235" s="465" t="s">
        <v>486</v>
      </c>
      <c r="P235" s="465">
        <v>10</v>
      </c>
      <c r="Q235" s="465">
        <v>1</v>
      </c>
      <c r="R235" s="465" t="s">
        <v>515</v>
      </c>
      <c r="S235" s="465" t="s">
        <v>1313</v>
      </c>
      <c r="T235" s="466">
        <v>45859</v>
      </c>
      <c r="U235" s="466">
        <v>45884</v>
      </c>
      <c r="V235" s="465" t="s">
        <v>1287</v>
      </c>
      <c r="W235" s="465"/>
      <c r="X235" s="465"/>
      <c r="Y235" s="466"/>
      <c r="Z235" s="550"/>
      <c r="AA235" s="466"/>
      <c r="AB235" s="468"/>
    </row>
    <row r="236" spans="1:28 16384:16384" s="469" customFormat="1" ht="46.5" customHeight="1" x14ac:dyDescent="0.25">
      <c r="A236" s="559" t="s">
        <v>1328</v>
      </c>
      <c r="B236" s="465" t="s">
        <v>1287</v>
      </c>
      <c r="C236" s="465">
        <v>0</v>
      </c>
      <c r="D236" s="465" t="s">
        <v>517</v>
      </c>
      <c r="E236" s="465" t="s">
        <v>1328</v>
      </c>
      <c r="F236" s="465" t="s">
        <v>19</v>
      </c>
      <c r="G236" s="465" t="s">
        <v>19</v>
      </c>
      <c r="H236" s="465" t="s">
        <v>19</v>
      </c>
      <c r="I236" s="465" t="s">
        <v>19</v>
      </c>
      <c r="J236" s="465">
        <v>0</v>
      </c>
      <c r="K236" s="465" t="s">
        <v>19</v>
      </c>
      <c r="L236" s="465" t="s">
        <v>19</v>
      </c>
      <c r="M236" s="465" t="s">
        <v>19</v>
      </c>
      <c r="N236" s="465" t="s">
        <v>2614</v>
      </c>
      <c r="O236" s="465" t="s">
        <v>57</v>
      </c>
      <c r="P236" s="465">
        <v>25</v>
      </c>
      <c r="Q236" s="465">
        <v>1</v>
      </c>
      <c r="R236" s="465" t="s">
        <v>515</v>
      </c>
      <c r="S236" s="465" t="s">
        <v>1315</v>
      </c>
      <c r="T236" s="466">
        <v>45901</v>
      </c>
      <c r="U236" s="466">
        <v>45933</v>
      </c>
      <c r="V236" s="465" t="s">
        <v>1287</v>
      </c>
      <c r="W236" s="465"/>
      <c r="X236" s="465"/>
      <c r="Y236" s="466"/>
      <c r="Z236" s="550"/>
      <c r="AA236" s="466"/>
      <c r="AB236" s="468"/>
    </row>
    <row r="237" spans="1:28 16384:16384" s="469" customFormat="1" ht="46.5" customHeight="1" x14ac:dyDescent="0.25">
      <c r="A237" s="559" t="s">
        <v>1329</v>
      </c>
      <c r="B237" s="465" t="s">
        <v>1287</v>
      </c>
      <c r="C237" s="465">
        <v>0</v>
      </c>
      <c r="D237" s="465" t="s">
        <v>517</v>
      </c>
      <c r="E237" s="465" t="s">
        <v>1329</v>
      </c>
      <c r="F237" s="465" t="s">
        <v>19</v>
      </c>
      <c r="G237" s="465" t="s">
        <v>19</v>
      </c>
      <c r="H237" s="465" t="s">
        <v>19</v>
      </c>
      <c r="I237" s="465" t="s">
        <v>19</v>
      </c>
      <c r="J237" s="465">
        <v>0</v>
      </c>
      <c r="K237" s="465" t="s">
        <v>19</v>
      </c>
      <c r="L237" s="465" t="s">
        <v>19</v>
      </c>
      <c r="M237" s="465" t="s">
        <v>19</v>
      </c>
      <c r="N237" s="465" t="s">
        <v>2614</v>
      </c>
      <c r="O237" s="465" t="s">
        <v>487</v>
      </c>
      <c r="P237" s="465">
        <v>25</v>
      </c>
      <c r="Q237" s="465">
        <v>1</v>
      </c>
      <c r="R237" s="465" t="s">
        <v>515</v>
      </c>
      <c r="S237" s="465" t="s">
        <v>1313</v>
      </c>
      <c r="T237" s="466">
        <v>45936</v>
      </c>
      <c r="U237" s="466">
        <v>45961</v>
      </c>
      <c r="V237" s="465" t="s">
        <v>1287</v>
      </c>
      <c r="W237" s="465"/>
      <c r="X237" s="465"/>
      <c r="Y237" s="466"/>
      <c r="Z237" s="550"/>
      <c r="AA237" s="466"/>
      <c r="AB237" s="468"/>
    </row>
    <row r="238" spans="1:28 16384:16384" s="469" customFormat="1" ht="46.5" customHeight="1" x14ac:dyDescent="0.25">
      <c r="A238" s="561" t="s">
        <v>1330</v>
      </c>
      <c r="B238" s="68" t="s">
        <v>1287</v>
      </c>
      <c r="C238" s="68">
        <v>0</v>
      </c>
      <c r="D238" s="68" t="s">
        <v>509</v>
      </c>
      <c r="E238" s="68" t="s">
        <v>1330</v>
      </c>
      <c r="F238" s="68" t="s">
        <v>511</v>
      </c>
      <c r="G238" s="68" t="s">
        <v>1600</v>
      </c>
      <c r="H238" s="68" t="s">
        <v>1601</v>
      </c>
      <c r="I238" s="68" t="s">
        <v>1602</v>
      </c>
      <c r="J238" s="68" t="s">
        <v>1866</v>
      </c>
      <c r="K238" s="68" t="s">
        <v>512</v>
      </c>
      <c r="L238" s="68" t="s">
        <v>39</v>
      </c>
      <c r="M238" s="68" t="s">
        <v>1066</v>
      </c>
      <c r="N238" s="68" t="s">
        <v>1693</v>
      </c>
      <c r="O238" s="68" t="s">
        <v>493</v>
      </c>
      <c r="P238" s="68">
        <v>14</v>
      </c>
      <c r="Q238" s="68">
        <v>75</v>
      </c>
      <c r="R238" s="68" t="s">
        <v>546</v>
      </c>
      <c r="S238" s="154" t="s">
        <v>1331</v>
      </c>
      <c r="T238" s="154">
        <v>45839</v>
      </c>
      <c r="U238" s="68">
        <v>46003</v>
      </c>
      <c r="V238" s="68" t="s">
        <v>1287</v>
      </c>
      <c r="W238" s="68"/>
      <c r="X238" s="154"/>
      <c r="Y238" s="551"/>
      <c r="Z238" s="154"/>
      <c r="AA238" s="154"/>
      <c r="AB238" s="562"/>
      <c r="XFD238" s="68"/>
    </row>
    <row r="239" spans="1:28 16384:16384" s="469" customFormat="1" ht="46.5" customHeight="1" x14ac:dyDescent="0.25">
      <c r="A239" s="559" t="s">
        <v>1332</v>
      </c>
      <c r="B239" s="465" t="s">
        <v>1287</v>
      </c>
      <c r="C239" s="465">
        <v>0</v>
      </c>
      <c r="D239" s="465" t="s">
        <v>517</v>
      </c>
      <c r="E239" s="465" t="s">
        <v>1332</v>
      </c>
      <c r="F239" s="465" t="s">
        <v>19</v>
      </c>
      <c r="G239" s="465">
        <v>0</v>
      </c>
      <c r="H239" s="465">
        <v>0</v>
      </c>
      <c r="I239" s="465">
        <v>0</v>
      </c>
      <c r="J239" s="465">
        <v>0</v>
      </c>
      <c r="K239" s="465" t="s">
        <v>19</v>
      </c>
      <c r="L239" s="465" t="s">
        <v>19</v>
      </c>
      <c r="M239" s="465" t="s">
        <v>1563</v>
      </c>
      <c r="N239" s="465" t="s">
        <v>2614</v>
      </c>
      <c r="O239" s="465" t="s">
        <v>494</v>
      </c>
      <c r="P239" s="465">
        <v>20</v>
      </c>
      <c r="Q239" s="465">
        <v>1</v>
      </c>
      <c r="R239" s="465" t="s">
        <v>515</v>
      </c>
      <c r="S239" s="465" t="s">
        <v>1333</v>
      </c>
      <c r="T239" s="466">
        <v>45839</v>
      </c>
      <c r="U239" s="466">
        <v>45960</v>
      </c>
      <c r="V239" s="465" t="s">
        <v>1287</v>
      </c>
      <c r="W239" s="465"/>
      <c r="X239" s="465"/>
      <c r="Y239" s="466"/>
      <c r="Z239" s="550"/>
      <c r="AA239" s="466"/>
      <c r="AB239" s="468"/>
    </row>
    <row r="240" spans="1:28 16384:16384" s="469" customFormat="1" ht="46.5" customHeight="1" x14ac:dyDescent="0.25">
      <c r="A240" s="559" t="s">
        <v>1334</v>
      </c>
      <c r="B240" s="465" t="s">
        <v>1287</v>
      </c>
      <c r="C240" s="465">
        <v>0</v>
      </c>
      <c r="D240" s="465" t="s">
        <v>517</v>
      </c>
      <c r="E240" s="465" t="s">
        <v>1334</v>
      </c>
      <c r="F240" s="465" t="s">
        <v>19</v>
      </c>
      <c r="G240" s="465" t="s">
        <v>19</v>
      </c>
      <c r="H240" s="465" t="s">
        <v>19</v>
      </c>
      <c r="I240" s="465" t="s">
        <v>19</v>
      </c>
      <c r="J240" s="465">
        <v>0</v>
      </c>
      <c r="K240" s="465" t="s">
        <v>19</v>
      </c>
      <c r="L240" s="465" t="s">
        <v>19</v>
      </c>
      <c r="M240" s="465" t="s">
        <v>19</v>
      </c>
      <c r="N240" s="465" t="s">
        <v>2614</v>
      </c>
      <c r="O240" s="465" t="s">
        <v>495</v>
      </c>
      <c r="P240" s="465">
        <v>30</v>
      </c>
      <c r="Q240" s="465">
        <v>1</v>
      </c>
      <c r="R240" s="465" t="s">
        <v>515</v>
      </c>
      <c r="S240" s="465" t="s">
        <v>1335</v>
      </c>
      <c r="T240" s="466">
        <v>45965</v>
      </c>
      <c r="U240" s="466">
        <v>45982</v>
      </c>
      <c r="V240" s="465" t="s">
        <v>1287</v>
      </c>
      <c r="W240" s="465"/>
      <c r="X240" s="465"/>
      <c r="Y240" s="466"/>
      <c r="Z240" s="550"/>
      <c r="AA240" s="466"/>
      <c r="AB240" s="468"/>
    </row>
    <row r="241" spans="1:28 16384:16384" s="469" customFormat="1" ht="46.5" customHeight="1" x14ac:dyDescent="0.25">
      <c r="A241" s="559" t="s">
        <v>1336</v>
      </c>
      <c r="B241" s="465" t="s">
        <v>1287</v>
      </c>
      <c r="C241" s="465">
        <v>0</v>
      </c>
      <c r="D241" s="465" t="s">
        <v>517</v>
      </c>
      <c r="E241" s="465" t="s">
        <v>1336</v>
      </c>
      <c r="F241" s="465" t="s">
        <v>19</v>
      </c>
      <c r="G241" s="465" t="s">
        <v>19</v>
      </c>
      <c r="H241" s="465" t="s">
        <v>19</v>
      </c>
      <c r="I241" s="465" t="s">
        <v>19</v>
      </c>
      <c r="J241" s="465">
        <v>0</v>
      </c>
      <c r="K241" s="465" t="s">
        <v>19</v>
      </c>
      <c r="L241" s="465" t="s">
        <v>19</v>
      </c>
      <c r="M241" s="465" t="s">
        <v>19</v>
      </c>
      <c r="N241" s="465" t="s">
        <v>2614</v>
      </c>
      <c r="O241" s="465" t="s">
        <v>496</v>
      </c>
      <c r="P241" s="465">
        <v>50</v>
      </c>
      <c r="Q241" s="465">
        <v>1</v>
      </c>
      <c r="R241" s="465" t="s">
        <v>515</v>
      </c>
      <c r="S241" s="465" t="s">
        <v>1337</v>
      </c>
      <c r="T241" s="466">
        <v>45985</v>
      </c>
      <c r="U241" s="466">
        <v>46003</v>
      </c>
      <c r="V241" s="465" t="s">
        <v>1287</v>
      </c>
      <c r="W241" s="465"/>
      <c r="X241" s="465"/>
      <c r="Y241" s="466"/>
      <c r="Z241" s="550"/>
      <c r="AA241" s="466"/>
      <c r="AB241" s="468"/>
    </row>
    <row r="242" spans="1:28 16384:16384" s="469" customFormat="1" ht="46.5" customHeight="1" x14ac:dyDescent="0.25">
      <c r="A242" s="561" t="s">
        <v>1338</v>
      </c>
      <c r="B242" s="68" t="s">
        <v>1287</v>
      </c>
      <c r="C242" s="68">
        <v>0</v>
      </c>
      <c r="D242" s="68" t="s">
        <v>509</v>
      </c>
      <c r="E242" s="68" t="s">
        <v>1338</v>
      </c>
      <c r="F242" s="68" t="s">
        <v>511</v>
      </c>
      <c r="G242" s="68" t="s">
        <v>1600</v>
      </c>
      <c r="H242" s="68" t="s">
        <v>1601</v>
      </c>
      <c r="I242" s="68" t="s">
        <v>1602</v>
      </c>
      <c r="J242" s="68" t="s">
        <v>1866</v>
      </c>
      <c r="K242" s="68" t="s">
        <v>512</v>
      </c>
      <c r="L242" s="68" t="s">
        <v>39</v>
      </c>
      <c r="M242" s="68" t="s">
        <v>1066</v>
      </c>
      <c r="N242" s="68" t="s">
        <v>1693</v>
      </c>
      <c r="O242" s="68" t="s">
        <v>497</v>
      </c>
      <c r="P242" s="68">
        <v>16</v>
      </c>
      <c r="Q242" s="68">
        <v>50</v>
      </c>
      <c r="R242" s="68" t="s">
        <v>546</v>
      </c>
      <c r="S242" s="154" t="s">
        <v>1339</v>
      </c>
      <c r="T242" s="154">
        <v>45726</v>
      </c>
      <c r="U242" s="68">
        <v>45968</v>
      </c>
      <c r="V242" s="68" t="s">
        <v>1287</v>
      </c>
      <c r="W242" s="68"/>
      <c r="X242" s="154"/>
      <c r="Y242" s="551"/>
      <c r="Z242" s="154"/>
      <c r="AA242" s="154"/>
      <c r="AB242" s="562"/>
      <c r="XFD242" s="68"/>
    </row>
    <row r="243" spans="1:28 16384:16384" s="469" customFormat="1" ht="46.5" customHeight="1" x14ac:dyDescent="0.25">
      <c r="A243" s="559" t="s">
        <v>1340</v>
      </c>
      <c r="B243" s="465" t="s">
        <v>1287</v>
      </c>
      <c r="C243" s="465">
        <v>0</v>
      </c>
      <c r="D243" s="465" t="s">
        <v>517</v>
      </c>
      <c r="E243" s="465" t="s">
        <v>1340</v>
      </c>
      <c r="F243" s="465" t="s">
        <v>19</v>
      </c>
      <c r="G243" s="465" t="s">
        <v>19</v>
      </c>
      <c r="H243" s="465" t="s">
        <v>19</v>
      </c>
      <c r="I243" s="465" t="s">
        <v>19</v>
      </c>
      <c r="J243" s="465">
        <v>0</v>
      </c>
      <c r="K243" s="465" t="s">
        <v>19</v>
      </c>
      <c r="L243" s="465" t="s">
        <v>19</v>
      </c>
      <c r="M243" s="465" t="s">
        <v>19</v>
      </c>
      <c r="N243" s="465" t="s">
        <v>2614</v>
      </c>
      <c r="O243" s="465" t="s">
        <v>498</v>
      </c>
      <c r="P243" s="465">
        <v>20</v>
      </c>
      <c r="Q243" s="465">
        <v>1</v>
      </c>
      <c r="R243" s="465" t="s">
        <v>515</v>
      </c>
      <c r="S243" s="465" t="s">
        <v>1341</v>
      </c>
      <c r="T243" s="466">
        <v>45726</v>
      </c>
      <c r="U243" s="466">
        <v>45898</v>
      </c>
      <c r="V243" s="465" t="s">
        <v>1287</v>
      </c>
      <c r="W243" s="465"/>
      <c r="X243" s="465"/>
      <c r="Y243" s="466"/>
      <c r="Z243" s="550"/>
      <c r="AA243" s="466"/>
      <c r="AB243" s="468"/>
    </row>
    <row r="244" spans="1:28 16384:16384" s="469" customFormat="1" ht="46.5" customHeight="1" x14ac:dyDescent="0.25">
      <c r="A244" s="559" t="s">
        <v>1342</v>
      </c>
      <c r="B244" s="465" t="s">
        <v>1287</v>
      </c>
      <c r="C244" s="465">
        <v>0</v>
      </c>
      <c r="D244" s="465" t="s">
        <v>517</v>
      </c>
      <c r="E244" s="465" t="s">
        <v>1342</v>
      </c>
      <c r="F244" s="465" t="s">
        <v>19</v>
      </c>
      <c r="G244" s="465" t="s">
        <v>19</v>
      </c>
      <c r="H244" s="465" t="s">
        <v>19</v>
      </c>
      <c r="I244" s="465" t="s">
        <v>19</v>
      </c>
      <c r="J244" s="465">
        <v>0</v>
      </c>
      <c r="K244" s="465" t="s">
        <v>19</v>
      </c>
      <c r="L244" s="465" t="s">
        <v>19</v>
      </c>
      <c r="M244" s="465" t="s">
        <v>19</v>
      </c>
      <c r="N244" s="465" t="s">
        <v>2614</v>
      </c>
      <c r="O244" s="465" t="s">
        <v>499</v>
      </c>
      <c r="P244" s="465">
        <v>20</v>
      </c>
      <c r="Q244" s="465">
        <v>1</v>
      </c>
      <c r="R244" s="465" t="s">
        <v>515</v>
      </c>
      <c r="S244" s="465" t="s">
        <v>1343</v>
      </c>
      <c r="T244" s="466">
        <v>45901</v>
      </c>
      <c r="U244" s="466">
        <v>45926</v>
      </c>
      <c r="V244" s="465" t="s">
        <v>1287</v>
      </c>
      <c r="W244" s="465"/>
      <c r="X244" s="465"/>
      <c r="Y244" s="466"/>
      <c r="Z244" s="550"/>
      <c r="AA244" s="466"/>
      <c r="AB244" s="468"/>
    </row>
    <row r="245" spans="1:28 16384:16384" s="469" customFormat="1" ht="46.5" customHeight="1" x14ac:dyDescent="0.25">
      <c r="A245" s="559" t="s">
        <v>1344</v>
      </c>
      <c r="B245" s="465" t="s">
        <v>1287</v>
      </c>
      <c r="C245" s="465">
        <v>0</v>
      </c>
      <c r="D245" s="465" t="s">
        <v>517</v>
      </c>
      <c r="E245" s="465" t="s">
        <v>1344</v>
      </c>
      <c r="F245" s="465" t="s">
        <v>19</v>
      </c>
      <c r="G245" s="465">
        <v>0</v>
      </c>
      <c r="H245" s="465">
        <v>0</v>
      </c>
      <c r="I245" s="465">
        <v>0</v>
      </c>
      <c r="J245" s="465">
        <v>0</v>
      </c>
      <c r="K245" s="465" t="s">
        <v>19</v>
      </c>
      <c r="L245" s="465" t="s">
        <v>19</v>
      </c>
      <c r="M245" s="465" t="s">
        <v>1563</v>
      </c>
      <c r="N245" s="465" t="s">
        <v>2614</v>
      </c>
      <c r="O245" s="465" t="s">
        <v>500</v>
      </c>
      <c r="P245" s="465">
        <v>30</v>
      </c>
      <c r="Q245" s="465">
        <v>1</v>
      </c>
      <c r="R245" s="465" t="s">
        <v>515</v>
      </c>
      <c r="S245" s="465" t="s">
        <v>1345</v>
      </c>
      <c r="T245" s="466">
        <v>45929</v>
      </c>
      <c r="U245" s="466">
        <v>45933</v>
      </c>
      <c r="V245" s="465" t="s">
        <v>1287</v>
      </c>
      <c r="W245" s="465"/>
      <c r="X245" s="465"/>
      <c r="Y245" s="466"/>
      <c r="Z245" s="550"/>
      <c r="AA245" s="466"/>
      <c r="AB245" s="468"/>
    </row>
    <row r="246" spans="1:28 16384:16384" s="469" customFormat="1" ht="46.5" customHeight="1" x14ac:dyDescent="0.25">
      <c r="A246" s="559" t="s">
        <v>1346</v>
      </c>
      <c r="B246" s="465" t="s">
        <v>1287</v>
      </c>
      <c r="C246" s="465">
        <v>0</v>
      </c>
      <c r="D246" s="465" t="s">
        <v>517</v>
      </c>
      <c r="E246" s="465" t="s">
        <v>1346</v>
      </c>
      <c r="F246" s="465" t="s">
        <v>19</v>
      </c>
      <c r="G246" s="465" t="s">
        <v>19</v>
      </c>
      <c r="H246" s="465" t="s">
        <v>19</v>
      </c>
      <c r="I246" s="465" t="s">
        <v>19</v>
      </c>
      <c r="J246" s="465">
        <v>0</v>
      </c>
      <c r="K246" s="465" t="s">
        <v>19</v>
      </c>
      <c r="L246" s="465" t="s">
        <v>19</v>
      </c>
      <c r="M246" s="465" t="s">
        <v>19</v>
      </c>
      <c r="N246" s="465" t="s">
        <v>2614</v>
      </c>
      <c r="O246" s="465" t="s">
        <v>1347</v>
      </c>
      <c r="P246" s="465">
        <v>30</v>
      </c>
      <c r="Q246" s="465">
        <v>1</v>
      </c>
      <c r="R246" s="465" t="s">
        <v>515</v>
      </c>
      <c r="S246" s="465" t="s">
        <v>1348</v>
      </c>
      <c r="T246" s="466">
        <v>45950</v>
      </c>
      <c r="U246" s="466">
        <v>45968</v>
      </c>
      <c r="V246" s="465" t="s">
        <v>1287</v>
      </c>
      <c r="W246" s="465"/>
      <c r="X246" s="465"/>
      <c r="Y246" s="466"/>
      <c r="Z246" s="550"/>
      <c r="AA246" s="466"/>
      <c r="AB246" s="468"/>
    </row>
    <row r="247" spans="1:28 16384:16384" s="469" customFormat="1" ht="46.5" customHeight="1" x14ac:dyDescent="0.25">
      <c r="A247" s="561" t="s">
        <v>835</v>
      </c>
      <c r="B247" s="68" t="s">
        <v>834</v>
      </c>
      <c r="C247" s="68">
        <v>0</v>
      </c>
      <c r="D247" s="68" t="s">
        <v>509</v>
      </c>
      <c r="E247" s="68" t="s">
        <v>835</v>
      </c>
      <c r="F247" s="68" t="s">
        <v>511</v>
      </c>
      <c r="G247" s="68" t="s">
        <v>1594</v>
      </c>
      <c r="H247" s="68" t="s">
        <v>1595</v>
      </c>
      <c r="I247" s="68" t="s">
        <v>1596</v>
      </c>
      <c r="J247" s="68" t="s">
        <v>1615</v>
      </c>
      <c r="K247" s="68" t="s">
        <v>532</v>
      </c>
      <c r="L247" s="68" t="s">
        <v>19</v>
      </c>
      <c r="M247" s="68" t="s">
        <v>1563</v>
      </c>
      <c r="N247" s="68" t="s">
        <v>2614</v>
      </c>
      <c r="O247" s="68" t="s">
        <v>475</v>
      </c>
      <c r="P247" s="68">
        <v>100</v>
      </c>
      <c r="Q247" s="68">
        <v>1</v>
      </c>
      <c r="R247" s="68" t="s">
        <v>515</v>
      </c>
      <c r="S247" s="154" t="s">
        <v>836</v>
      </c>
      <c r="T247" s="154">
        <v>45684</v>
      </c>
      <c r="U247" s="68">
        <v>46001</v>
      </c>
      <c r="V247" s="68" t="s">
        <v>837</v>
      </c>
      <c r="W247" s="68"/>
      <c r="X247" s="154"/>
      <c r="Y247" s="551"/>
      <c r="Z247" s="154"/>
      <c r="AA247" s="154"/>
      <c r="AB247" s="562"/>
      <c r="XFD247" s="68"/>
    </row>
    <row r="248" spans="1:28 16384:16384" s="469" customFormat="1" ht="46.5" customHeight="1" x14ac:dyDescent="0.25">
      <c r="A248" s="559" t="s">
        <v>838</v>
      </c>
      <c r="B248" s="465" t="s">
        <v>834</v>
      </c>
      <c r="C248" s="465">
        <v>0</v>
      </c>
      <c r="D248" s="465" t="s">
        <v>517</v>
      </c>
      <c r="E248" s="465" t="s">
        <v>838</v>
      </c>
      <c r="F248" s="465" t="s">
        <v>19</v>
      </c>
      <c r="G248" s="465" t="s">
        <v>19</v>
      </c>
      <c r="H248" s="465" t="s">
        <v>19</v>
      </c>
      <c r="I248" s="465" t="s">
        <v>19</v>
      </c>
      <c r="J248" s="465">
        <v>0</v>
      </c>
      <c r="K248" s="465" t="s">
        <v>19</v>
      </c>
      <c r="L248" s="465" t="s">
        <v>19</v>
      </c>
      <c r="M248" s="465" t="s">
        <v>19</v>
      </c>
      <c r="N248" s="465" t="s">
        <v>2614</v>
      </c>
      <c r="O248" s="465" t="s">
        <v>476</v>
      </c>
      <c r="P248" s="465">
        <v>100</v>
      </c>
      <c r="Q248" s="465">
        <v>1</v>
      </c>
      <c r="R248" s="465" t="s">
        <v>515</v>
      </c>
      <c r="S248" s="465" t="s">
        <v>839</v>
      </c>
      <c r="T248" s="466">
        <v>45684</v>
      </c>
      <c r="U248" s="466">
        <v>45716</v>
      </c>
      <c r="V248" s="465" t="s">
        <v>834</v>
      </c>
      <c r="W248" s="465">
        <v>100</v>
      </c>
      <c r="X248" s="465" t="s">
        <v>2390</v>
      </c>
      <c r="Y248" s="466"/>
      <c r="Z248" s="550">
        <v>100</v>
      </c>
      <c r="AA248" s="466"/>
      <c r="AB248" s="468">
        <v>100</v>
      </c>
    </row>
    <row r="249" spans="1:28 16384:16384" s="469" customFormat="1" ht="46.5" customHeight="1" x14ac:dyDescent="0.25">
      <c r="A249" s="559" t="s">
        <v>840</v>
      </c>
      <c r="B249" s="465" t="s">
        <v>834</v>
      </c>
      <c r="C249" s="465">
        <v>0</v>
      </c>
      <c r="D249" s="465" t="s">
        <v>1609</v>
      </c>
      <c r="E249" s="465" t="s">
        <v>840</v>
      </c>
      <c r="F249" s="465" t="s">
        <v>19</v>
      </c>
      <c r="G249" s="465" t="s">
        <v>19</v>
      </c>
      <c r="H249" s="465" t="s">
        <v>19</v>
      </c>
      <c r="I249" s="465" t="s">
        <v>19</v>
      </c>
      <c r="J249" s="465">
        <v>0</v>
      </c>
      <c r="K249" s="465" t="s">
        <v>19</v>
      </c>
      <c r="L249" s="465" t="s">
        <v>19</v>
      </c>
      <c r="M249" s="465" t="s">
        <v>19</v>
      </c>
      <c r="N249" s="465" t="s">
        <v>2614</v>
      </c>
      <c r="O249" s="465" t="s">
        <v>477</v>
      </c>
      <c r="P249" s="465">
        <v>0</v>
      </c>
      <c r="Q249" s="465">
        <v>1</v>
      </c>
      <c r="R249" s="465" t="s">
        <v>515</v>
      </c>
      <c r="S249" s="465" t="s">
        <v>841</v>
      </c>
      <c r="T249" s="466">
        <v>45719</v>
      </c>
      <c r="U249" s="466">
        <v>45777</v>
      </c>
      <c r="V249" s="465" t="s">
        <v>652</v>
      </c>
      <c r="W249" s="465">
        <v>100</v>
      </c>
      <c r="X249" s="465" t="s">
        <v>2391</v>
      </c>
      <c r="Y249" s="466"/>
      <c r="Z249" s="550">
        <v>100</v>
      </c>
      <c r="AA249" s="466"/>
      <c r="AB249" s="468">
        <v>100</v>
      </c>
    </row>
    <row r="250" spans="1:28 16384:16384" s="469" customFormat="1" ht="46.5" customHeight="1" x14ac:dyDescent="0.25">
      <c r="A250" s="559" t="s">
        <v>842</v>
      </c>
      <c r="B250" s="465" t="s">
        <v>834</v>
      </c>
      <c r="C250" s="465">
        <v>0</v>
      </c>
      <c r="D250" s="465" t="s">
        <v>1609</v>
      </c>
      <c r="E250" s="465" t="s">
        <v>842</v>
      </c>
      <c r="F250" s="465" t="s">
        <v>19</v>
      </c>
      <c r="G250" s="465">
        <v>0</v>
      </c>
      <c r="H250" s="465">
        <v>0</v>
      </c>
      <c r="I250" s="465">
        <v>0</v>
      </c>
      <c r="J250" s="465">
        <v>0</v>
      </c>
      <c r="K250" s="465" t="s">
        <v>19</v>
      </c>
      <c r="L250" s="465" t="s">
        <v>19</v>
      </c>
      <c r="M250" s="465" t="s">
        <v>1563</v>
      </c>
      <c r="N250" s="465" t="s">
        <v>2614</v>
      </c>
      <c r="O250" s="465" t="s">
        <v>478</v>
      </c>
      <c r="P250" s="465">
        <v>0</v>
      </c>
      <c r="Q250" s="465">
        <v>1</v>
      </c>
      <c r="R250" s="465" t="s">
        <v>546</v>
      </c>
      <c r="S250" s="465" t="s">
        <v>843</v>
      </c>
      <c r="T250" s="466">
        <v>45748</v>
      </c>
      <c r="U250" s="466">
        <v>46001</v>
      </c>
      <c r="V250" s="465" t="s">
        <v>652</v>
      </c>
      <c r="W250" s="465"/>
      <c r="X250" s="465" t="s">
        <v>2465</v>
      </c>
      <c r="Y250" s="466"/>
      <c r="Z250" s="550">
        <v>0</v>
      </c>
      <c r="AA250" s="466"/>
      <c r="AB250" s="468">
        <v>0</v>
      </c>
    </row>
    <row r="251" spans="1:28 16384:16384" s="469" customFormat="1" ht="46.5" customHeight="1" x14ac:dyDescent="0.25">
      <c r="A251" s="561" t="s">
        <v>845</v>
      </c>
      <c r="B251" s="68" t="s">
        <v>844</v>
      </c>
      <c r="C251" s="68">
        <v>0</v>
      </c>
      <c r="D251" s="68" t="s">
        <v>509</v>
      </c>
      <c r="E251" s="68" t="s">
        <v>845</v>
      </c>
      <c r="F251" s="68" t="s">
        <v>511</v>
      </c>
      <c r="G251" s="68" t="s">
        <v>1591</v>
      </c>
      <c r="H251" s="68" t="s">
        <v>1592</v>
      </c>
      <c r="I251" s="68" t="s">
        <v>1593</v>
      </c>
      <c r="J251" s="68" t="s">
        <v>1615</v>
      </c>
      <c r="K251" s="68" t="s">
        <v>512</v>
      </c>
      <c r="L251" s="68" t="s">
        <v>19</v>
      </c>
      <c r="M251" s="68" t="s">
        <v>1563</v>
      </c>
      <c r="N251" s="68" t="s">
        <v>2614</v>
      </c>
      <c r="O251" s="68" t="s">
        <v>467</v>
      </c>
      <c r="P251" s="68">
        <v>100</v>
      </c>
      <c r="Q251" s="68">
        <v>100</v>
      </c>
      <c r="R251" s="68" t="s">
        <v>546</v>
      </c>
      <c r="S251" s="154" t="s">
        <v>846</v>
      </c>
      <c r="T251" s="154">
        <v>45687</v>
      </c>
      <c r="U251" s="68">
        <v>45849</v>
      </c>
      <c r="V251" s="68" t="s">
        <v>844</v>
      </c>
      <c r="W251" s="68"/>
      <c r="X251" s="154"/>
      <c r="Y251" s="551"/>
      <c r="Z251" s="154"/>
      <c r="AA251" s="154"/>
      <c r="AB251" s="562"/>
      <c r="XFD251" s="68"/>
    </row>
    <row r="252" spans="1:28 16384:16384" s="469" customFormat="1" ht="46.5" customHeight="1" x14ac:dyDescent="0.25">
      <c r="A252" s="559" t="s">
        <v>847</v>
      </c>
      <c r="B252" s="465" t="s">
        <v>844</v>
      </c>
      <c r="C252" s="465">
        <v>0</v>
      </c>
      <c r="D252" s="465" t="s">
        <v>517</v>
      </c>
      <c r="E252" s="465" t="s">
        <v>847</v>
      </c>
      <c r="F252" s="465" t="s">
        <v>19</v>
      </c>
      <c r="G252" s="465" t="s">
        <v>19</v>
      </c>
      <c r="H252" s="465" t="s">
        <v>19</v>
      </c>
      <c r="I252" s="465" t="s">
        <v>19</v>
      </c>
      <c r="J252" s="465">
        <v>0</v>
      </c>
      <c r="K252" s="465" t="s">
        <v>19</v>
      </c>
      <c r="L252" s="465" t="s">
        <v>19</v>
      </c>
      <c r="M252" s="465" t="s">
        <v>19</v>
      </c>
      <c r="N252" s="465" t="s">
        <v>2614</v>
      </c>
      <c r="O252" s="465" t="s">
        <v>468</v>
      </c>
      <c r="P252" s="465">
        <v>15</v>
      </c>
      <c r="Q252" s="465">
        <v>1</v>
      </c>
      <c r="R252" s="465" t="s">
        <v>515</v>
      </c>
      <c r="S252" s="465" t="s">
        <v>848</v>
      </c>
      <c r="T252" s="466">
        <v>45687</v>
      </c>
      <c r="U252" s="466">
        <v>45716</v>
      </c>
      <c r="V252" s="465" t="s">
        <v>844</v>
      </c>
      <c r="W252" s="465">
        <v>100</v>
      </c>
      <c r="X252" s="465" t="s">
        <v>2075</v>
      </c>
      <c r="Y252" s="466"/>
      <c r="Z252" s="550">
        <v>100</v>
      </c>
      <c r="AA252" s="466"/>
      <c r="AB252" s="468">
        <v>100</v>
      </c>
    </row>
    <row r="253" spans="1:28 16384:16384" s="469" customFormat="1" ht="46.5" customHeight="1" x14ac:dyDescent="0.25">
      <c r="A253" s="559" t="s">
        <v>849</v>
      </c>
      <c r="B253" s="465" t="s">
        <v>844</v>
      </c>
      <c r="C253" s="465">
        <v>0</v>
      </c>
      <c r="D253" s="465" t="s">
        <v>517</v>
      </c>
      <c r="E253" s="465" t="s">
        <v>849</v>
      </c>
      <c r="F253" s="465" t="s">
        <v>19</v>
      </c>
      <c r="G253" s="465">
        <v>0</v>
      </c>
      <c r="H253" s="465">
        <v>0</v>
      </c>
      <c r="I253" s="465">
        <v>0</v>
      </c>
      <c r="J253" s="465">
        <v>0</v>
      </c>
      <c r="K253" s="465" t="s">
        <v>19</v>
      </c>
      <c r="L253" s="465" t="s">
        <v>19</v>
      </c>
      <c r="M253" s="465" t="s">
        <v>1563</v>
      </c>
      <c r="N253" s="465" t="s">
        <v>2614</v>
      </c>
      <c r="O253" s="465" t="s">
        <v>469</v>
      </c>
      <c r="P253" s="465">
        <v>10</v>
      </c>
      <c r="Q253" s="465">
        <v>1</v>
      </c>
      <c r="R253" s="465" t="s">
        <v>515</v>
      </c>
      <c r="S253" s="465" t="s">
        <v>850</v>
      </c>
      <c r="T253" s="466">
        <v>45713</v>
      </c>
      <c r="U253" s="466">
        <v>45741</v>
      </c>
      <c r="V253" s="465" t="s">
        <v>844</v>
      </c>
      <c r="W253" s="465">
        <v>100</v>
      </c>
      <c r="X253" s="465" t="s">
        <v>2076</v>
      </c>
      <c r="Y253" s="466"/>
      <c r="Z253" s="550">
        <v>100</v>
      </c>
      <c r="AA253" s="466"/>
      <c r="AB253" s="468">
        <v>100</v>
      </c>
    </row>
    <row r="254" spans="1:28 16384:16384" s="469" customFormat="1" ht="46.5" customHeight="1" x14ac:dyDescent="0.25">
      <c r="A254" s="559" t="s">
        <v>851</v>
      </c>
      <c r="B254" s="465" t="s">
        <v>844</v>
      </c>
      <c r="C254" s="465">
        <v>0</v>
      </c>
      <c r="D254" s="465" t="s">
        <v>517</v>
      </c>
      <c r="E254" s="465" t="s">
        <v>851</v>
      </c>
      <c r="F254" s="465" t="s">
        <v>19</v>
      </c>
      <c r="G254" s="465" t="s">
        <v>19</v>
      </c>
      <c r="H254" s="465" t="s">
        <v>19</v>
      </c>
      <c r="I254" s="465" t="s">
        <v>19</v>
      </c>
      <c r="J254" s="465">
        <v>0</v>
      </c>
      <c r="K254" s="465" t="s">
        <v>19</v>
      </c>
      <c r="L254" s="465" t="s">
        <v>19</v>
      </c>
      <c r="M254" s="465" t="s">
        <v>19</v>
      </c>
      <c r="N254" s="465" t="s">
        <v>2614</v>
      </c>
      <c r="O254" s="465" t="s">
        <v>470</v>
      </c>
      <c r="P254" s="465">
        <v>10</v>
      </c>
      <c r="Q254" s="465">
        <v>1</v>
      </c>
      <c r="R254" s="465" t="s">
        <v>515</v>
      </c>
      <c r="S254" s="465" t="s">
        <v>852</v>
      </c>
      <c r="T254" s="466">
        <v>45713</v>
      </c>
      <c r="U254" s="466">
        <v>45741</v>
      </c>
      <c r="V254" s="465" t="s">
        <v>844</v>
      </c>
      <c r="W254" s="465">
        <v>100</v>
      </c>
      <c r="X254" s="465" t="s">
        <v>2077</v>
      </c>
      <c r="Y254" s="466"/>
      <c r="Z254" s="550">
        <v>100</v>
      </c>
      <c r="AA254" s="466"/>
      <c r="AB254" s="468">
        <v>100</v>
      </c>
    </row>
    <row r="255" spans="1:28 16384:16384" s="469" customFormat="1" ht="46.5" customHeight="1" x14ac:dyDescent="0.25">
      <c r="A255" s="559" t="s">
        <v>853</v>
      </c>
      <c r="B255" s="465" t="s">
        <v>844</v>
      </c>
      <c r="C255" s="465">
        <v>0</v>
      </c>
      <c r="D255" s="465" t="s">
        <v>517</v>
      </c>
      <c r="E255" s="465" t="s">
        <v>853</v>
      </c>
      <c r="F255" s="465" t="s">
        <v>19</v>
      </c>
      <c r="G255" s="465" t="s">
        <v>19</v>
      </c>
      <c r="H255" s="465" t="s">
        <v>19</v>
      </c>
      <c r="I255" s="465" t="s">
        <v>19</v>
      </c>
      <c r="J255" s="465">
        <v>0</v>
      </c>
      <c r="K255" s="465" t="s">
        <v>19</v>
      </c>
      <c r="L255" s="465" t="s">
        <v>19</v>
      </c>
      <c r="M255" s="465" t="s">
        <v>19</v>
      </c>
      <c r="N255" s="465" t="s">
        <v>2614</v>
      </c>
      <c r="O255" s="465" t="s">
        <v>471</v>
      </c>
      <c r="P255" s="465">
        <v>20</v>
      </c>
      <c r="Q255" s="465">
        <v>1</v>
      </c>
      <c r="R255" s="465" t="s">
        <v>515</v>
      </c>
      <c r="S255" s="465" t="s">
        <v>854</v>
      </c>
      <c r="T255" s="466">
        <v>45742</v>
      </c>
      <c r="U255" s="466">
        <v>45772</v>
      </c>
      <c r="V255" s="465" t="s">
        <v>844</v>
      </c>
      <c r="W255" s="465">
        <v>100</v>
      </c>
      <c r="X255" s="465" t="s">
        <v>2377</v>
      </c>
      <c r="Y255" s="466"/>
      <c r="Z255" s="550">
        <v>100</v>
      </c>
      <c r="AA255" s="466"/>
      <c r="AB255" s="468">
        <v>100</v>
      </c>
    </row>
    <row r="256" spans="1:28 16384:16384" s="469" customFormat="1" ht="46.5" customHeight="1" x14ac:dyDescent="0.25">
      <c r="A256" s="559" t="s">
        <v>855</v>
      </c>
      <c r="B256" s="465" t="s">
        <v>844</v>
      </c>
      <c r="C256" s="465">
        <v>0</v>
      </c>
      <c r="D256" s="465" t="s">
        <v>517</v>
      </c>
      <c r="E256" s="465" t="s">
        <v>855</v>
      </c>
      <c r="F256" s="465" t="s">
        <v>19</v>
      </c>
      <c r="G256" s="465" t="s">
        <v>19</v>
      </c>
      <c r="H256" s="465" t="s">
        <v>19</v>
      </c>
      <c r="I256" s="465" t="s">
        <v>19</v>
      </c>
      <c r="J256" s="465">
        <v>0</v>
      </c>
      <c r="K256" s="465" t="s">
        <v>19</v>
      </c>
      <c r="L256" s="465" t="s">
        <v>19</v>
      </c>
      <c r="M256" s="465" t="s">
        <v>19</v>
      </c>
      <c r="N256" s="465" t="s">
        <v>2614</v>
      </c>
      <c r="O256" s="465" t="s">
        <v>472</v>
      </c>
      <c r="P256" s="465">
        <v>15</v>
      </c>
      <c r="Q256" s="465">
        <v>1</v>
      </c>
      <c r="R256" s="465" t="s">
        <v>515</v>
      </c>
      <c r="S256" s="465" t="s">
        <v>856</v>
      </c>
      <c r="T256" s="466">
        <v>45775</v>
      </c>
      <c r="U256" s="466">
        <v>45807</v>
      </c>
      <c r="V256" s="465" t="s">
        <v>844</v>
      </c>
      <c r="W256" s="465">
        <v>100</v>
      </c>
      <c r="X256" s="465" t="s">
        <v>2566</v>
      </c>
      <c r="Y256" s="466">
        <v>45807</v>
      </c>
      <c r="Z256" s="550">
        <v>100</v>
      </c>
      <c r="AA256" s="466">
        <v>45807</v>
      </c>
      <c r="AB256" s="468">
        <v>100</v>
      </c>
    </row>
    <row r="257" spans="1:28 16384:16384" s="469" customFormat="1" ht="46.5" customHeight="1" x14ac:dyDescent="0.25">
      <c r="A257" s="559" t="s">
        <v>857</v>
      </c>
      <c r="B257" s="465" t="s">
        <v>844</v>
      </c>
      <c r="C257" s="465">
        <v>0</v>
      </c>
      <c r="D257" s="465" t="s">
        <v>517</v>
      </c>
      <c r="E257" s="465" t="s">
        <v>857</v>
      </c>
      <c r="F257" s="465" t="s">
        <v>19</v>
      </c>
      <c r="G257" s="465">
        <v>0</v>
      </c>
      <c r="H257" s="465">
        <v>0</v>
      </c>
      <c r="I257" s="465">
        <v>0</v>
      </c>
      <c r="J257" s="465">
        <v>0</v>
      </c>
      <c r="K257" s="465" t="s">
        <v>19</v>
      </c>
      <c r="L257" s="465" t="s">
        <v>19</v>
      </c>
      <c r="M257" s="465" t="s">
        <v>1563</v>
      </c>
      <c r="N257" s="465" t="s">
        <v>2614</v>
      </c>
      <c r="O257" s="465" t="s">
        <v>473</v>
      </c>
      <c r="P257" s="465">
        <v>10</v>
      </c>
      <c r="Q257" s="465">
        <v>1</v>
      </c>
      <c r="R257" s="465" t="s">
        <v>515</v>
      </c>
      <c r="S257" s="465" t="s">
        <v>850</v>
      </c>
      <c r="T257" s="466">
        <v>45811</v>
      </c>
      <c r="U257" s="466">
        <v>45828</v>
      </c>
      <c r="V257" s="465" t="s">
        <v>844</v>
      </c>
      <c r="W257" s="465"/>
      <c r="X257" s="465"/>
      <c r="Y257" s="466"/>
      <c r="Z257" s="550"/>
      <c r="AA257" s="466"/>
      <c r="AB257" s="468"/>
    </row>
    <row r="258" spans="1:28 16384:16384" s="469" customFormat="1" ht="46.5" customHeight="1" x14ac:dyDescent="0.25">
      <c r="A258" s="559" t="s">
        <v>858</v>
      </c>
      <c r="B258" s="465" t="s">
        <v>844</v>
      </c>
      <c r="C258" s="465">
        <v>0</v>
      </c>
      <c r="D258" s="465" t="s">
        <v>517</v>
      </c>
      <c r="E258" s="465" t="s">
        <v>858</v>
      </c>
      <c r="F258" s="465" t="s">
        <v>19</v>
      </c>
      <c r="G258" s="465" t="s">
        <v>19</v>
      </c>
      <c r="H258" s="465" t="s">
        <v>19</v>
      </c>
      <c r="I258" s="465" t="s">
        <v>19</v>
      </c>
      <c r="J258" s="465">
        <v>0</v>
      </c>
      <c r="K258" s="465" t="s">
        <v>19</v>
      </c>
      <c r="L258" s="465" t="s">
        <v>19</v>
      </c>
      <c r="M258" s="465" t="s">
        <v>19</v>
      </c>
      <c r="N258" s="465" t="s">
        <v>2614</v>
      </c>
      <c r="O258" s="465" t="s">
        <v>474</v>
      </c>
      <c r="P258" s="465">
        <v>20</v>
      </c>
      <c r="Q258" s="465">
        <v>1</v>
      </c>
      <c r="R258" s="465" t="s">
        <v>515</v>
      </c>
      <c r="S258" s="465" t="s">
        <v>859</v>
      </c>
      <c r="T258" s="466">
        <v>45832</v>
      </c>
      <c r="U258" s="466">
        <v>45849</v>
      </c>
      <c r="V258" s="465" t="s">
        <v>844</v>
      </c>
      <c r="W258" s="465"/>
      <c r="X258" s="465"/>
      <c r="Y258" s="466"/>
      <c r="Z258" s="550"/>
      <c r="AA258" s="466"/>
      <c r="AB258" s="468"/>
    </row>
    <row r="259" spans="1:28 16384:16384" s="469" customFormat="1" ht="46.5" customHeight="1" x14ac:dyDescent="0.25">
      <c r="A259" s="561" t="s">
        <v>861</v>
      </c>
      <c r="B259" s="68" t="s">
        <v>860</v>
      </c>
      <c r="C259" s="68">
        <v>0</v>
      </c>
      <c r="D259" s="68" t="s">
        <v>509</v>
      </c>
      <c r="E259" s="68" t="s">
        <v>861</v>
      </c>
      <c r="F259" s="68" t="s">
        <v>511</v>
      </c>
      <c r="G259" s="68" t="s">
        <v>1594</v>
      </c>
      <c r="H259" s="68" t="s">
        <v>1516</v>
      </c>
      <c r="I259" s="68" t="s">
        <v>1517</v>
      </c>
      <c r="J259" s="68" t="s">
        <v>1615</v>
      </c>
      <c r="K259" s="68" t="s">
        <v>512</v>
      </c>
      <c r="L259" s="68" t="s">
        <v>320</v>
      </c>
      <c r="M259" s="68" t="s">
        <v>819</v>
      </c>
      <c r="N259" s="68" t="s">
        <v>2614</v>
      </c>
      <c r="O259" s="68" t="s">
        <v>321</v>
      </c>
      <c r="P259" s="68">
        <v>50</v>
      </c>
      <c r="Q259" s="68">
        <v>2</v>
      </c>
      <c r="R259" s="68" t="s">
        <v>515</v>
      </c>
      <c r="S259" s="154" t="s">
        <v>863</v>
      </c>
      <c r="T259" s="154">
        <v>45672</v>
      </c>
      <c r="U259" s="68">
        <v>46006</v>
      </c>
      <c r="V259" s="68" t="s">
        <v>860</v>
      </c>
      <c r="W259" s="68"/>
      <c r="X259" s="154"/>
      <c r="Y259" s="551"/>
      <c r="Z259" s="154"/>
      <c r="AA259" s="154"/>
      <c r="AB259" s="562"/>
      <c r="XFD259" s="68"/>
    </row>
    <row r="260" spans="1:28 16384:16384" s="469" customFormat="1" ht="46.5" customHeight="1" x14ac:dyDescent="0.25">
      <c r="A260" s="559" t="s">
        <v>864</v>
      </c>
      <c r="B260" s="465" t="s">
        <v>860</v>
      </c>
      <c r="C260" s="465">
        <v>0</v>
      </c>
      <c r="D260" s="465" t="s">
        <v>517</v>
      </c>
      <c r="E260" s="465" t="s">
        <v>864</v>
      </c>
      <c r="F260" s="465" t="s">
        <v>19</v>
      </c>
      <c r="G260" s="465" t="s">
        <v>19</v>
      </c>
      <c r="H260" s="465" t="s">
        <v>19</v>
      </c>
      <c r="I260" s="465" t="s">
        <v>19</v>
      </c>
      <c r="J260" s="465">
        <v>0</v>
      </c>
      <c r="K260" s="465" t="s">
        <v>19</v>
      </c>
      <c r="L260" s="465" t="s">
        <v>19</v>
      </c>
      <c r="M260" s="465" t="s">
        <v>19</v>
      </c>
      <c r="N260" s="465" t="s">
        <v>2614</v>
      </c>
      <c r="O260" s="465" t="s">
        <v>322</v>
      </c>
      <c r="P260" s="465">
        <v>10</v>
      </c>
      <c r="Q260" s="465">
        <v>1</v>
      </c>
      <c r="R260" s="465" t="s">
        <v>515</v>
      </c>
      <c r="S260" s="465" t="s">
        <v>865</v>
      </c>
      <c r="T260" s="466">
        <v>45672</v>
      </c>
      <c r="U260" s="466">
        <v>45762</v>
      </c>
      <c r="V260" s="465" t="s">
        <v>860</v>
      </c>
      <c r="W260" s="465">
        <v>100</v>
      </c>
      <c r="X260" s="465" t="s">
        <v>2367</v>
      </c>
      <c r="Y260" s="466"/>
      <c r="Z260" s="550">
        <v>100</v>
      </c>
      <c r="AA260" s="466"/>
      <c r="AB260" s="468">
        <v>95</v>
      </c>
    </row>
    <row r="261" spans="1:28 16384:16384" s="469" customFormat="1" ht="46.5" customHeight="1" x14ac:dyDescent="0.25">
      <c r="A261" s="559" t="s">
        <v>866</v>
      </c>
      <c r="B261" s="465" t="s">
        <v>860</v>
      </c>
      <c r="C261" s="465">
        <v>0</v>
      </c>
      <c r="D261" s="465" t="s">
        <v>517</v>
      </c>
      <c r="E261" s="465" t="s">
        <v>866</v>
      </c>
      <c r="F261" s="465" t="s">
        <v>19</v>
      </c>
      <c r="G261" s="465" t="s">
        <v>19</v>
      </c>
      <c r="H261" s="465" t="s">
        <v>19</v>
      </c>
      <c r="I261" s="465" t="s">
        <v>19</v>
      </c>
      <c r="J261" s="465">
        <v>0</v>
      </c>
      <c r="K261" s="465" t="s">
        <v>19</v>
      </c>
      <c r="L261" s="465" t="s">
        <v>19</v>
      </c>
      <c r="M261" s="465" t="s">
        <v>19</v>
      </c>
      <c r="N261" s="465" t="s">
        <v>2614</v>
      </c>
      <c r="O261" s="465" t="s">
        <v>323</v>
      </c>
      <c r="P261" s="465">
        <v>30</v>
      </c>
      <c r="Q261" s="465">
        <v>1</v>
      </c>
      <c r="R261" s="465" t="s">
        <v>515</v>
      </c>
      <c r="S261" s="465" t="s">
        <v>867</v>
      </c>
      <c r="T261" s="466">
        <v>45689</v>
      </c>
      <c r="U261" s="466">
        <v>45915</v>
      </c>
      <c r="V261" s="465" t="s">
        <v>860</v>
      </c>
      <c r="W261" s="465"/>
      <c r="X261" s="465" t="s">
        <v>2557</v>
      </c>
      <c r="Y261" s="466"/>
      <c r="Z261" s="550">
        <v>0</v>
      </c>
      <c r="AA261" s="466"/>
      <c r="AB261" s="468">
        <v>0</v>
      </c>
    </row>
    <row r="262" spans="1:28 16384:16384" s="469" customFormat="1" ht="46.5" customHeight="1" x14ac:dyDescent="0.25">
      <c r="A262" s="559" t="s">
        <v>868</v>
      </c>
      <c r="B262" s="465" t="s">
        <v>860</v>
      </c>
      <c r="C262" s="465">
        <v>0</v>
      </c>
      <c r="D262" s="465" t="s">
        <v>517</v>
      </c>
      <c r="E262" s="465" t="s">
        <v>868</v>
      </c>
      <c r="F262" s="465" t="s">
        <v>19</v>
      </c>
      <c r="G262" s="465" t="s">
        <v>19</v>
      </c>
      <c r="H262" s="465" t="s">
        <v>19</v>
      </c>
      <c r="I262" s="465" t="s">
        <v>19</v>
      </c>
      <c r="J262" s="465">
        <v>0</v>
      </c>
      <c r="K262" s="465" t="s">
        <v>19</v>
      </c>
      <c r="L262" s="465" t="s">
        <v>19</v>
      </c>
      <c r="M262" s="465" t="s">
        <v>19</v>
      </c>
      <c r="N262" s="465" t="s">
        <v>2614</v>
      </c>
      <c r="O262" s="465" t="s">
        <v>324</v>
      </c>
      <c r="P262" s="465">
        <v>20</v>
      </c>
      <c r="Q262" s="465">
        <v>1</v>
      </c>
      <c r="R262" s="465" t="s">
        <v>515</v>
      </c>
      <c r="S262" s="465" t="s">
        <v>869</v>
      </c>
      <c r="T262" s="466">
        <v>45689</v>
      </c>
      <c r="U262" s="466">
        <v>45915</v>
      </c>
      <c r="V262" s="465" t="s">
        <v>860</v>
      </c>
      <c r="W262" s="465"/>
      <c r="X262" s="465"/>
      <c r="Y262" s="466"/>
      <c r="Z262" s="550"/>
      <c r="AA262" s="466"/>
      <c r="AB262" s="468"/>
    </row>
    <row r="263" spans="1:28 16384:16384" s="469" customFormat="1" ht="46.5" customHeight="1" x14ac:dyDescent="0.25">
      <c r="A263" s="559" t="s">
        <v>870</v>
      </c>
      <c r="B263" s="465" t="s">
        <v>860</v>
      </c>
      <c r="C263" s="465">
        <v>0</v>
      </c>
      <c r="D263" s="465" t="s">
        <v>517</v>
      </c>
      <c r="E263" s="465" t="s">
        <v>870</v>
      </c>
      <c r="F263" s="465" t="s">
        <v>19</v>
      </c>
      <c r="G263" s="465" t="s">
        <v>19</v>
      </c>
      <c r="H263" s="465" t="s">
        <v>19</v>
      </c>
      <c r="I263" s="465" t="s">
        <v>19</v>
      </c>
      <c r="J263" s="465">
        <v>0</v>
      </c>
      <c r="K263" s="465" t="s">
        <v>19</v>
      </c>
      <c r="L263" s="465" t="s">
        <v>19</v>
      </c>
      <c r="M263" s="465" t="s">
        <v>19</v>
      </c>
      <c r="N263" s="465" t="s">
        <v>2614</v>
      </c>
      <c r="O263" s="465" t="s">
        <v>325</v>
      </c>
      <c r="P263" s="465">
        <v>20</v>
      </c>
      <c r="Q263" s="465">
        <v>1</v>
      </c>
      <c r="R263" s="465" t="s">
        <v>515</v>
      </c>
      <c r="S263" s="465" t="s">
        <v>871</v>
      </c>
      <c r="T263" s="466">
        <v>45717</v>
      </c>
      <c r="U263" s="466">
        <v>45976</v>
      </c>
      <c r="V263" s="465" t="s">
        <v>860</v>
      </c>
      <c r="W263" s="465"/>
      <c r="X263" s="465"/>
      <c r="Y263" s="466"/>
      <c r="Z263" s="550"/>
      <c r="AA263" s="466"/>
      <c r="AB263" s="468"/>
    </row>
    <row r="264" spans="1:28 16384:16384" s="469" customFormat="1" ht="46.5" customHeight="1" x14ac:dyDescent="0.25">
      <c r="A264" s="559" t="s">
        <v>872</v>
      </c>
      <c r="B264" s="465" t="s">
        <v>860</v>
      </c>
      <c r="C264" s="465">
        <v>0</v>
      </c>
      <c r="D264" s="465" t="s">
        <v>517</v>
      </c>
      <c r="E264" s="465" t="s">
        <v>872</v>
      </c>
      <c r="F264" s="465" t="s">
        <v>19</v>
      </c>
      <c r="G264" s="465">
        <v>0</v>
      </c>
      <c r="H264" s="465">
        <v>0</v>
      </c>
      <c r="I264" s="465">
        <v>0</v>
      </c>
      <c r="J264" s="465">
        <v>0</v>
      </c>
      <c r="K264" s="465" t="s">
        <v>19</v>
      </c>
      <c r="L264" s="465" t="s">
        <v>19</v>
      </c>
      <c r="M264" s="465" t="s">
        <v>819</v>
      </c>
      <c r="N264" s="465" t="s">
        <v>2614</v>
      </c>
      <c r="O264" s="465" t="s">
        <v>326</v>
      </c>
      <c r="P264" s="465">
        <v>20</v>
      </c>
      <c r="Q264" s="465">
        <v>1</v>
      </c>
      <c r="R264" s="465" t="s">
        <v>515</v>
      </c>
      <c r="S264" s="465" t="s">
        <v>873</v>
      </c>
      <c r="T264" s="466">
        <v>45748</v>
      </c>
      <c r="U264" s="466">
        <v>46006</v>
      </c>
      <c r="V264" s="465" t="s">
        <v>860</v>
      </c>
      <c r="W264" s="465"/>
      <c r="X264" s="465"/>
      <c r="Y264" s="466"/>
      <c r="Z264" s="550"/>
      <c r="AA264" s="466"/>
      <c r="AB264" s="468"/>
    </row>
    <row r="265" spans="1:28 16384:16384" s="469" customFormat="1" ht="46.5" customHeight="1" x14ac:dyDescent="0.25">
      <c r="A265" s="561" t="s">
        <v>874</v>
      </c>
      <c r="B265" s="68" t="s">
        <v>860</v>
      </c>
      <c r="C265" s="68">
        <v>0</v>
      </c>
      <c r="D265" s="68" t="s">
        <v>509</v>
      </c>
      <c r="E265" s="68" t="s">
        <v>874</v>
      </c>
      <c r="F265" s="68" t="s">
        <v>511</v>
      </c>
      <c r="G265" s="68" t="s">
        <v>1594</v>
      </c>
      <c r="H265" s="68" t="s">
        <v>1595</v>
      </c>
      <c r="I265" s="68" t="s">
        <v>1596</v>
      </c>
      <c r="J265" s="68" t="s">
        <v>1615</v>
      </c>
      <c r="K265" s="68" t="s">
        <v>512</v>
      </c>
      <c r="L265" s="68" t="s">
        <v>320</v>
      </c>
      <c r="M265" s="68" t="s">
        <v>819</v>
      </c>
      <c r="N265" s="68" t="s">
        <v>2614</v>
      </c>
      <c r="O265" s="68" t="s">
        <v>327</v>
      </c>
      <c r="P265" s="68">
        <v>15</v>
      </c>
      <c r="Q265" s="68">
        <v>11</v>
      </c>
      <c r="R265" s="68" t="s">
        <v>515</v>
      </c>
      <c r="S265" s="154" t="s">
        <v>875</v>
      </c>
      <c r="T265" s="154">
        <v>45672</v>
      </c>
      <c r="U265" s="68">
        <v>46006</v>
      </c>
      <c r="V265" s="68" t="s">
        <v>860</v>
      </c>
      <c r="W265" s="68"/>
      <c r="X265" s="154"/>
      <c r="Y265" s="551"/>
      <c r="Z265" s="154"/>
      <c r="AA265" s="154"/>
      <c r="AB265" s="562"/>
      <c r="XFD265" s="68"/>
    </row>
    <row r="266" spans="1:28 16384:16384" s="469" customFormat="1" ht="46.5" customHeight="1" x14ac:dyDescent="0.25">
      <c r="A266" s="559" t="s">
        <v>876</v>
      </c>
      <c r="B266" s="465" t="s">
        <v>860</v>
      </c>
      <c r="C266" s="465">
        <v>0</v>
      </c>
      <c r="D266" s="465" t="s">
        <v>517</v>
      </c>
      <c r="E266" s="465" t="s">
        <v>876</v>
      </c>
      <c r="F266" s="465" t="s">
        <v>19</v>
      </c>
      <c r="G266" s="465" t="s">
        <v>19</v>
      </c>
      <c r="H266" s="465" t="s">
        <v>19</v>
      </c>
      <c r="I266" s="465" t="s">
        <v>19</v>
      </c>
      <c r="J266" s="465">
        <v>0</v>
      </c>
      <c r="K266" s="465" t="s">
        <v>19</v>
      </c>
      <c r="L266" s="465" t="s">
        <v>19</v>
      </c>
      <c r="M266" s="465" t="s">
        <v>19</v>
      </c>
      <c r="N266" s="465" t="s">
        <v>2614</v>
      </c>
      <c r="O266" s="465" t="s">
        <v>328</v>
      </c>
      <c r="P266" s="465">
        <v>80</v>
      </c>
      <c r="Q266" s="465">
        <v>11</v>
      </c>
      <c r="R266" s="465" t="s">
        <v>515</v>
      </c>
      <c r="S266" s="465" t="s">
        <v>877</v>
      </c>
      <c r="T266" s="466">
        <v>45672</v>
      </c>
      <c r="U266" s="466">
        <v>46006</v>
      </c>
      <c r="V266" s="465" t="s">
        <v>860</v>
      </c>
      <c r="W266" s="465">
        <v>36.36</v>
      </c>
      <c r="X266" s="465" t="s">
        <v>2559</v>
      </c>
      <c r="Y266" s="466"/>
      <c r="Z266" s="550">
        <v>36.36</v>
      </c>
      <c r="AA266" s="466"/>
      <c r="AB266" s="468"/>
    </row>
    <row r="267" spans="1:28 16384:16384" s="469" customFormat="1" ht="46.5" customHeight="1" x14ac:dyDescent="0.25">
      <c r="A267" s="559" t="s">
        <v>878</v>
      </c>
      <c r="B267" s="465" t="s">
        <v>860</v>
      </c>
      <c r="C267" s="465">
        <v>0</v>
      </c>
      <c r="D267" s="465" t="s">
        <v>517</v>
      </c>
      <c r="E267" s="465" t="s">
        <v>878</v>
      </c>
      <c r="F267" s="465" t="s">
        <v>19</v>
      </c>
      <c r="G267" s="465" t="s">
        <v>19</v>
      </c>
      <c r="H267" s="465" t="s">
        <v>19</v>
      </c>
      <c r="I267" s="465" t="s">
        <v>19</v>
      </c>
      <c r="J267" s="465">
        <v>0</v>
      </c>
      <c r="K267" s="465" t="s">
        <v>19</v>
      </c>
      <c r="L267" s="465" t="s">
        <v>19</v>
      </c>
      <c r="M267" s="465" t="s">
        <v>19</v>
      </c>
      <c r="N267" s="465" t="s">
        <v>2614</v>
      </c>
      <c r="O267" s="465" t="s">
        <v>329</v>
      </c>
      <c r="P267" s="465">
        <v>20</v>
      </c>
      <c r="Q267" s="465">
        <v>11</v>
      </c>
      <c r="R267" s="465" t="s">
        <v>515</v>
      </c>
      <c r="S267" s="465" t="s">
        <v>879</v>
      </c>
      <c r="T267" s="466">
        <v>45672</v>
      </c>
      <c r="U267" s="466">
        <v>46006</v>
      </c>
      <c r="V267" s="465" t="s">
        <v>860</v>
      </c>
      <c r="W267" s="465">
        <v>36.36</v>
      </c>
      <c r="X267" s="465" t="s">
        <v>2560</v>
      </c>
      <c r="Y267" s="466"/>
      <c r="Z267" s="550">
        <v>36.36</v>
      </c>
      <c r="AA267" s="466"/>
      <c r="AB267" s="468"/>
    </row>
    <row r="268" spans="1:28 16384:16384" s="469" customFormat="1" ht="46.5" customHeight="1" x14ac:dyDescent="0.25">
      <c r="A268" s="561" t="s">
        <v>880</v>
      </c>
      <c r="B268" s="68" t="s">
        <v>860</v>
      </c>
      <c r="C268" s="68">
        <v>0</v>
      </c>
      <c r="D268" s="68" t="s">
        <v>509</v>
      </c>
      <c r="E268" s="68" t="s">
        <v>880</v>
      </c>
      <c r="F268" s="68" t="s">
        <v>511</v>
      </c>
      <c r="G268" s="68" t="s">
        <v>12</v>
      </c>
      <c r="H268" s="68" t="s">
        <v>1516</v>
      </c>
      <c r="I268" s="68" t="s">
        <v>1517</v>
      </c>
      <c r="J268" s="68" t="s">
        <v>1615</v>
      </c>
      <c r="K268" s="68" t="s">
        <v>512</v>
      </c>
      <c r="L268" s="68" t="s">
        <v>320</v>
      </c>
      <c r="M268" s="68" t="s">
        <v>819</v>
      </c>
      <c r="N268" s="68" t="s">
        <v>2614</v>
      </c>
      <c r="O268" s="68" t="s">
        <v>330</v>
      </c>
      <c r="P268" s="68">
        <v>5</v>
      </c>
      <c r="Q268" s="68">
        <v>1</v>
      </c>
      <c r="R268" s="68" t="s">
        <v>515</v>
      </c>
      <c r="S268" s="154" t="s">
        <v>881</v>
      </c>
      <c r="T268" s="154">
        <v>45705</v>
      </c>
      <c r="U268" s="68">
        <v>46006</v>
      </c>
      <c r="V268" s="68" t="s">
        <v>860</v>
      </c>
      <c r="W268" s="68"/>
      <c r="X268" s="154"/>
      <c r="Y268" s="551"/>
      <c r="Z268" s="154"/>
      <c r="AA268" s="154"/>
      <c r="AB268" s="562"/>
      <c r="XFD268" s="68"/>
    </row>
    <row r="269" spans="1:28 16384:16384" s="469" customFormat="1" ht="46.5" customHeight="1" x14ac:dyDescent="0.25">
      <c r="A269" s="559" t="s">
        <v>882</v>
      </c>
      <c r="B269" s="465" t="s">
        <v>860</v>
      </c>
      <c r="C269" s="465">
        <v>0</v>
      </c>
      <c r="D269" s="465" t="s">
        <v>517</v>
      </c>
      <c r="E269" s="465" t="s">
        <v>882</v>
      </c>
      <c r="F269" s="465" t="s">
        <v>19</v>
      </c>
      <c r="G269" s="465" t="s">
        <v>19</v>
      </c>
      <c r="H269" s="465" t="s">
        <v>19</v>
      </c>
      <c r="I269" s="465" t="s">
        <v>19</v>
      </c>
      <c r="J269" s="465">
        <v>0</v>
      </c>
      <c r="K269" s="465" t="s">
        <v>19</v>
      </c>
      <c r="L269" s="465" t="s">
        <v>19</v>
      </c>
      <c r="M269" s="465" t="s">
        <v>19</v>
      </c>
      <c r="N269" s="465" t="s">
        <v>2614</v>
      </c>
      <c r="O269" s="465" t="s">
        <v>331</v>
      </c>
      <c r="P269" s="465">
        <v>10</v>
      </c>
      <c r="Q269" s="465">
        <v>1</v>
      </c>
      <c r="R269" s="465" t="s">
        <v>515</v>
      </c>
      <c r="S269" s="465" t="s">
        <v>865</v>
      </c>
      <c r="T269" s="466">
        <v>45705</v>
      </c>
      <c r="U269" s="466">
        <v>46006</v>
      </c>
      <c r="V269" s="465" t="s">
        <v>860</v>
      </c>
      <c r="W269" s="465">
        <v>100</v>
      </c>
      <c r="X269" s="465" t="s">
        <v>2369</v>
      </c>
      <c r="Y269" s="466"/>
      <c r="Z269" s="550">
        <v>100</v>
      </c>
      <c r="AA269" s="466"/>
      <c r="AB269" s="468"/>
    </row>
    <row r="270" spans="1:28 16384:16384" s="469" customFormat="1" ht="46.5" customHeight="1" x14ac:dyDescent="0.25">
      <c r="A270" s="559" t="s">
        <v>883</v>
      </c>
      <c r="B270" s="465" t="s">
        <v>860</v>
      </c>
      <c r="C270" s="465">
        <v>0</v>
      </c>
      <c r="D270" s="465" t="s">
        <v>517</v>
      </c>
      <c r="E270" s="465" t="s">
        <v>883</v>
      </c>
      <c r="F270" s="465" t="s">
        <v>19</v>
      </c>
      <c r="G270" s="465" t="s">
        <v>19</v>
      </c>
      <c r="H270" s="465" t="s">
        <v>19</v>
      </c>
      <c r="I270" s="465" t="s">
        <v>19</v>
      </c>
      <c r="J270" s="465">
        <v>0</v>
      </c>
      <c r="K270" s="465" t="s">
        <v>19</v>
      </c>
      <c r="L270" s="465" t="s">
        <v>19</v>
      </c>
      <c r="M270" s="465" t="s">
        <v>19</v>
      </c>
      <c r="N270" s="465" t="s">
        <v>2614</v>
      </c>
      <c r="O270" s="465" t="s">
        <v>332</v>
      </c>
      <c r="P270" s="465">
        <v>30</v>
      </c>
      <c r="Q270" s="465">
        <v>1</v>
      </c>
      <c r="R270" s="465" t="s">
        <v>515</v>
      </c>
      <c r="S270" s="465" t="s">
        <v>867</v>
      </c>
      <c r="T270" s="466">
        <v>45712</v>
      </c>
      <c r="U270" s="466">
        <v>45887</v>
      </c>
      <c r="V270" s="465" t="s">
        <v>860</v>
      </c>
      <c r="W270" s="465"/>
      <c r="X270" s="465"/>
      <c r="Y270" s="466"/>
      <c r="Z270" s="550"/>
      <c r="AA270" s="466"/>
      <c r="AB270" s="468"/>
    </row>
    <row r="271" spans="1:28 16384:16384" s="469" customFormat="1" ht="46.5" customHeight="1" x14ac:dyDescent="0.25">
      <c r="A271" s="559" t="s">
        <v>884</v>
      </c>
      <c r="B271" s="465" t="s">
        <v>860</v>
      </c>
      <c r="C271" s="465">
        <v>0</v>
      </c>
      <c r="D271" s="465" t="s">
        <v>517</v>
      </c>
      <c r="E271" s="465" t="s">
        <v>884</v>
      </c>
      <c r="F271" s="465" t="s">
        <v>19</v>
      </c>
      <c r="G271" s="465" t="s">
        <v>19</v>
      </c>
      <c r="H271" s="465" t="s">
        <v>19</v>
      </c>
      <c r="I271" s="465" t="s">
        <v>19</v>
      </c>
      <c r="J271" s="465">
        <v>0</v>
      </c>
      <c r="K271" s="465" t="s">
        <v>19</v>
      </c>
      <c r="L271" s="465" t="s">
        <v>19</v>
      </c>
      <c r="M271" s="465" t="s">
        <v>19</v>
      </c>
      <c r="N271" s="465" t="s">
        <v>2614</v>
      </c>
      <c r="O271" s="465" t="s">
        <v>333</v>
      </c>
      <c r="P271" s="465">
        <v>20</v>
      </c>
      <c r="Q271" s="465">
        <v>1</v>
      </c>
      <c r="R271" s="465" t="s">
        <v>515</v>
      </c>
      <c r="S271" s="465" t="s">
        <v>869</v>
      </c>
      <c r="T271" s="466">
        <v>45712</v>
      </c>
      <c r="U271" s="466">
        <v>45915</v>
      </c>
      <c r="V271" s="465" t="s">
        <v>860</v>
      </c>
      <c r="W271" s="465"/>
      <c r="X271" s="465"/>
      <c r="Y271" s="466"/>
      <c r="Z271" s="550"/>
      <c r="AA271" s="466"/>
      <c r="AB271" s="468"/>
    </row>
    <row r="272" spans="1:28 16384:16384" s="469" customFormat="1" ht="46.5" customHeight="1" x14ac:dyDescent="0.25">
      <c r="A272" s="559" t="s">
        <v>885</v>
      </c>
      <c r="B272" s="465" t="s">
        <v>860</v>
      </c>
      <c r="C272" s="465">
        <v>0</v>
      </c>
      <c r="D272" s="465" t="s">
        <v>517</v>
      </c>
      <c r="E272" s="465" t="s">
        <v>885</v>
      </c>
      <c r="F272" s="465" t="s">
        <v>19</v>
      </c>
      <c r="G272" s="465" t="s">
        <v>19</v>
      </c>
      <c r="H272" s="465" t="s">
        <v>19</v>
      </c>
      <c r="I272" s="465" t="s">
        <v>19</v>
      </c>
      <c r="J272" s="465">
        <v>0</v>
      </c>
      <c r="K272" s="465" t="s">
        <v>19</v>
      </c>
      <c r="L272" s="465" t="s">
        <v>19</v>
      </c>
      <c r="M272" s="465" t="s">
        <v>19</v>
      </c>
      <c r="N272" s="465" t="s">
        <v>2614</v>
      </c>
      <c r="O272" s="465" t="s">
        <v>334</v>
      </c>
      <c r="P272" s="465">
        <v>20</v>
      </c>
      <c r="Q272" s="465">
        <v>1</v>
      </c>
      <c r="R272" s="465" t="s">
        <v>515</v>
      </c>
      <c r="S272" s="465" t="s">
        <v>871</v>
      </c>
      <c r="T272" s="466">
        <v>45717</v>
      </c>
      <c r="U272" s="466">
        <v>45975</v>
      </c>
      <c r="V272" s="465" t="s">
        <v>860</v>
      </c>
      <c r="W272" s="465"/>
      <c r="X272" s="465"/>
      <c r="Y272" s="466"/>
      <c r="Z272" s="550"/>
      <c r="AA272" s="466"/>
      <c r="AB272" s="468"/>
    </row>
    <row r="273" spans="1:28 16384:16384" s="469" customFormat="1" ht="46.5" customHeight="1" x14ac:dyDescent="0.25">
      <c r="A273" s="559" t="s">
        <v>886</v>
      </c>
      <c r="B273" s="465" t="s">
        <v>860</v>
      </c>
      <c r="C273" s="465">
        <v>0</v>
      </c>
      <c r="D273" s="465" t="s">
        <v>517</v>
      </c>
      <c r="E273" s="465" t="s">
        <v>886</v>
      </c>
      <c r="F273" s="465" t="s">
        <v>19</v>
      </c>
      <c r="G273" s="465">
        <v>0</v>
      </c>
      <c r="H273" s="465">
        <v>0</v>
      </c>
      <c r="I273" s="465">
        <v>0</v>
      </c>
      <c r="J273" s="465">
        <v>0</v>
      </c>
      <c r="K273" s="465" t="s">
        <v>19</v>
      </c>
      <c r="L273" s="465" t="s">
        <v>19</v>
      </c>
      <c r="M273" s="465" t="s">
        <v>819</v>
      </c>
      <c r="N273" s="465" t="s">
        <v>2614</v>
      </c>
      <c r="O273" s="465" t="s">
        <v>335</v>
      </c>
      <c r="P273" s="465">
        <v>20</v>
      </c>
      <c r="Q273" s="465">
        <v>1</v>
      </c>
      <c r="R273" s="465" t="s">
        <v>515</v>
      </c>
      <c r="S273" s="465" t="s">
        <v>873</v>
      </c>
      <c r="T273" s="466">
        <v>45748</v>
      </c>
      <c r="U273" s="466">
        <v>46006</v>
      </c>
      <c r="V273" s="465" t="s">
        <v>860</v>
      </c>
      <c r="W273" s="465"/>
      <c r="X273" s="465"/>
      <c r="Y273" s="466"/>
      <c r="Z273" s="550"/>
      <c r="AA273" s="466"/>
      <c r="AB273" s="468"/>
    </row>
    <row r="274" spans="1:28 16384:16384" s="469" customFormat="1" ht="46.5" customHeight="1" x14ac:dyDescent="0.25">
      <c r="A274" s="561" t="s">
        <v>887</v>
      </c>
      <c r="B274" s="68" t="s">
        <v>860</v>
      </c>
      <c r="C274" s="68">
        <v>0</v>
      </c>
      <c r="D274" s="68" t="s">
        <v>509</v>
      </c>
      <c r="E274" s="68" t="s">
        <v>887</v>
      </c>
      <c r="F274" s="68" t="s">
        <v>511</v>
      </c>
      <c r="G274" s="68" t="s">
        <v>1594</v>
      </c>
      <c r="H274" s="68" t="s">
        <v>1595</v>
      </c>
      <c r="I274" s="68" t="s">
        <v>1596</v>
      </c>
      <c r="J274" s="68" t="s">
        <v>1615</v>
      </c>
      <c r="K274" s="68" t="s">
        <v>512</v>
      </c>
      <c r="L274" s="68" t="s">
        <v>320</v>
      </c>
      <c r="M274" s="68" t="s">
        <v>819</v>
      </c>
      <c r="N274" s="68" t="s">
        <v>2614</v>
      </c>
      <c r="O274" s="68" t="s">
        <v>336</v>
      </c>
      <c r="P274" s="68">
        <v>10</v>
      </c>
      <c r="Q274" s="68">
        <v>1</v>
      </c>
      <c r="R274" s="68" t="s">
        <v>515</v>
      </c>
      <c r="S274" s="154" t="s">
        <v>888</v>
      </c>
      <c r="T274" s="154">
        <v>45705</v>
      </c>
      <c r="U274" s="68">
        <v>46006</v>
      </c>
      <c r="V274" s="68" t="s">
        <v>860</v>
      </c>
      <c r="W274" s="68"/>
      <c r="X274" s="154"/>
      <c r="Y274" s="551"/>
      <c r="Z274" s="154"/>
      <c r="AA274" s="154"/>
      <c r="AB274" s="562"/>
      <c r="XFD274" s="68"/>
    </row>
    <row r="275" spans="1:28 16384:16384" s="469" customFormat="1" ht="46.5" customHeight="1" x14ac:dyDescent="0.25">
      <c r="A275" s="559" t="s">
        <v>889</v>
      </c>
      <c r="B275" s="465" t="s">
        <v>860</v>
      </c>
      <c r="C275" s="465">
        <v>0</v>
      </c>
      <c r="D275" s="465" t="s">
        <v>517</v>
      </c>
      <c r="E275" s="465" t="s">
        <v>889</v>
      </c>
      <c r="F275" s="465" t="s">
        <v>19</v>
      </c>
      <c r="G275" s="465" t="s">
        <v>19</v>
      </c>
      <c r="H275" s="465" t="s">
        <v>19</v>
      </c>
      <c r="I275" s="465" t="s">
        <v>19</v>
      </c>
      <c r="J275" s="465">
        <v>0</v>
      </c>
      <c r="K275" s="465" t="s">
        <v>19</v>
      </c>
      <c r="L275" s="465" t="s">
        <v>19</v>
      </c>
      <c r="M275" s="465" t="s">
        <v>19</v>
      </c>
      <c r="N275" s="465" t="s">
        <v>2614</v>
      </c>
      <c r="O275" s="465" t="s">
        <v>322</v>
      </c>
      <c r="P275" s="465">
        <v>10</v>
      </c>
      <c r="Q275" s="465">
        <v>1</v>
      </c>
      <c r="R275" s="465" t="s">
        <v>515</v>
      </c>
      <c r="S275" s="465" t="s">
        <v>865</v>
      </c>
      <c r="T275" s="466">
        <v>45705</v>
      </c>
      <c r="U275" s="466">
        <v>46006</v>
      </c>
      <c r="V275" s="465" t="s">
        <v>860</v>
      </c>
      <c r="W275" s="465">
        <v>100</v>
      </c>
      <c r="X275" s="465" t="s">
        <v>2085</v>
      </c>
      <c r="Y275" s="466"/>
      <c r="Z275" s="550">
        <v>100</v>
      </c>
      <c r="AA275" s="466"/>
      <c r="AB275" s="468">
        <v>0</v>
      </c>
    </row>
    <row r="276" spans="1:28 16384:16384" s="469" customFormat="1" ht="46.5" customHeight="1" x14ac:dyDescent="0.25">
      <c r="A276" s="559" t="s">
        <v>890</v>
      </c>
      <c r="B276" s="465" t="s">
        <v>860</v>
      </c>
      <c r="C276" s="465">
        <v>0</v>
      </c>
      <c r="D276" s="465" t="s">
        <v>517</v>
      </c>
      <c r="E276" s="465" t="s">
        <v>890</v>
      </c>
      <c r="F276" s="465" t="s">
        <v>19</v>
      </c>
      <c r="G276" s="465">
        <v>0</v>
      </c>
      <c r="H276" s="465">
        <v>0</v>
      </c>
      <c r="I276" s="465">
        <v>0</v>
      </c>
      <c r="J276" s="465">
        <v>0</v>
      </c>
      <c r="K276" s="465" t="s">
        <v>19</v>
      </c>
      <c r="L276" s="465" t="s">
        <v>19</v>
      </c>
      <c r="M276" s="465" t="s">
        <v>819</v>
      </c>
      <c r="N276" s="465" t="s">
        <v>2614</v>
      </c>
      <c r="O276" s="465" t="s">
        <v>337</v>
      </c>
      <c r="P276" s="465">
        <v>25</v>
      </c>
      <c r="Q276" s="465">
        <v>1</v>
      </c>
      <c r="R276" s="465" t="s">
        <v>515</v>
      </c>
      <c r="S276" s="465" t="s">
        <v>869</v>
      </c>
      <c r="T276" s="466">
        <v>45712</v>
      </c>
      <c r="U276" s="466">
        <v>45823</v>
      </c>
      <c r="V276" s="465" t="s">
        <v>860</v>
      </c>
      <c r="W276" s="465"/>
      <c r="X276" s="465"/>
      <c r="Y276" s="466"/>
      <c r="Z276" s="550"/>
      <c r="AA276" s="466"/>
      <c r="AB276" s="468"/>
    </row>
    <row r="277" spans="1:28 16384:16384" s="469" customFormat="1" ht="46.5" customHeight="1" x14ac:dyDescent="0.25">
      <c r="A277" s="559" t="s">
        <v>891</v>
      </c>
      <c r="B277" s="465" t="s">
        <v>860</v>
      </c>
      <c r="C277" s="465">
        <v>0</v>
      </c>
      <c r="D277" s="465" t="s">
        <v>517</v>
      </c>
      <c r="E277" s="465" t="s">
        <v>891</v>
      </c>
      <c r="F277" s="465" t="s">
        <v>19</v>
      </c>
      <c r="G277" s="465" t="s">
        <v>19</v>
      </c>
      <c r="H277" s="465" t="s">
        <v>19</v>
      </c>
      <c r="I277" s="465" t="s">
        <v>19</v>
      </c>
      <c r="J277" s="465">
        <v>0</v>
      </c>
      <c r="K277" s="465" t="s">
        <v>19</v>
      </c>
      <c r="L277" s="465" t="s">
        <v>19</v>
      </c>
      <c r="M277" s="465" t="s">
        <v>19</v>
      </c>
      <c r="N277" s="465" t="s">
        <v>2614</v>
      </c>
      <c r="O277" s="465" t="s">
        <v>338</v>
      </c>
      <c r="P277" s="465">
        <v>20</v>
      </c>
      <c r="Q277" s="465">
        <v>1</v>
      </c>
      <c r="R277" s="465" t="s">
        <v>515</v>
      </c>
      <c r="S277" s="465" t="s">
        <v>892</v>
      </c>
      <c r="T277" s="466">
        <v>45712</v>
      </c>
      <c r="U277" s="466">
        <v>45884</v>
      </c>
      <c r="V277" s="465" t="s">
        <v>860</v>
      </c>
      <c r="W277" s="465"/>
      <c r="X277" s="465"/>
      <c r="Y277" s="466"/>
      <c r="Z277" s="550"/>
      <c r="AA277" s="466"/>
      <c r="AB277" s="468"/>
    </row>
    <row r="278" spans="1:28 16384:16384" s="469" customFormat="1" ht="46.5" customHeight="1" x14ac:dyDescent="0.25">
      <c r="A278" s="559" t="s">
        <v>893</v>
      </c>
      <c r="B278" s="465" t="s">
        <v>860</v>
      </c>
      <c r="C278" s="465">
        <v>0</v>
      </c>
      <c r="D278" s="465" t="s">
        <v>517</v>
      </c>
      <c r="E278" s="465" t="s">
        <v>893</v>
      </c>
      <c r="F278" s="465" t="s">
        <v>19</v>
      </c>
      <c r="G278" s="465" t="s">
        <v>19</v>
      </c>
      <c r="H278" s="465" t="s">
        <v>19</v>
      </c>
      <c r="I278" s="465" t="s">
        <v>19</v>
      </c>
      <c r="J278" s="465">
        <v>0</v>
      </c>
      <c r="K278" s="465" t="s">
        <v>19</v>
      </c>
      <c r="L278" s="465" t="s">
        <v>19</v>
      </c>
      <c r="M278" s="465" t="s">
        <v>19</v>
      </c>
      <c r="N278" s="465" t="s">
        <v>2614</v>
      </c>
      <c r="O278" s="465" t="s">
        <v>339</v>
      </c>
      <c r="P278" s="465">
        <v>20</v>
      </c>
      <c r="Q278" s="465">
        <v>1</v>
      </c>
      <c r="R278" s="465" t="s">
        <v>515</v>
      </c>
      <c r="S278" s="465" t="s">
        <v>867</v>
      </c>
      <c r="T278" s="466">
        <v>45717</v>
      </c>
      <c r="U278" s="466">
        <v>45945</v>
      </c>
      <c r="V278" s="465" t="s">
        <v>860</v>
      </c>
      <c r="W278" s="465"/>
      <c r="X278" s="465"/>
      <c r="Y278" s="466"/>
      <c r="Z278" s="550"/>
      <c r="AA278" s="466"/>
      <c r="AB278" s="468"/>
    </row>
    <row r="279" spans="1:28 16384:16384" s="469" customFormat="1" ht="46.5" customHeight="1" x14ac:dyDescent="0.25">
      <c r="A279" s="559" t="s">
        <v>894</v>
      </c>
      <c r="B279" s="465" t="s">
        <v>860</v>
      </c>
      <c r="C279" s="465">
        <v>0</v>
      </c>
      <c r="D279" s="465" t="s">
        <v>517</v>
      </c>
      <c r="E279" s="465" t="s">
        <v>894</v>
      </c>
      <c r="F279" s="465" t="s">
        <v>19</v>
      </c>
      <c r="G279" s="465" t="s">
        <v>19</v>
      </c>
      <c r="H279" s="465" t="s">
        <v>19</v>
      </c>
      <c r="I279" s="465" t="s">
        <v>19</v>
      </c>
      <c r="J279" s="465">
        <v>0</v>
      </c>
      <c r="K279" s="465" t="s">
        <v>19</v>
      </c>
      <c r="L279" s="465" t="s">
        <v>19</v>
      </c>
      <c r="M279" s="465" t="s">
        <v>19</v>
      </c>
      <c r="N279" s="465" t="s">
        <v>2614</v>
      </c>
      <c r="O279" s="465" t="s">
        <v>340</v>
      </c>
      <c r="P279" s="465">
        <v>20</v>
      </c>
      <c r="Q279" s="465">
        <v>1</v>
      </c>
      <c r="R279" s="465" t="s">
        <v>515</v>
      </c>
      <c r="S279" s="465" t="s">
        <v>895</v>
      </c>
      <c r="T279" s="466">
        <v>45748</v>
      </c>
      <c r="U279" s="466">
        <v>45976</v>
      </c>
      <c r="V279" s="465" t="s">
        <v>860</v>
      </c>
      <c r="W279" s="465"/>
      <c r="X279" s="465"/>
      <c r="Y279" s="466"/>
      <c r="Z279" s="550"/>
      <c r="AA279" s="466"/>
      <c r="AB279" s="468"/>
    </row>
    <row r="280" spans="1:28 16384:16384" s="469" customFormat="1" ht="46.5" customHeight="1" x14ac:dyDescent="0.25">
      <c r="A280" s="559" t="s">
        <v>896</v>
      </c>
      <c r="B280" s="465" t="s">
        <v>860</v>
      </c>
      <c r="C280" s="465">
        <v>0</v>
      </c>
      <c r="D280" s="465" t="s">
        <v>517</v>
      </c>
      <c r="E280" s="465" t="s">
        <v>896</v>
      </c>
      <c r="F280" s="465" t="s">
        <v>19</v>
      </c>
      <c r="G280" s="465" t="s">
        <v>19</v>
      </c>
      <c r="H280" s="465" t="s">
        <v>19</v>
      </c>
      <c r="I280" s="465" t="s">
        <v>19</v>
      </c>
      <c r="J280" s="465">
        <v>0</v>
      </c>
      <c r="K280" s="465" t="s">
        <v>19</v>
      </c>
      <c r="L280" s="465" t="s">
        <v>19</v>
      </c>
      <c r="M280" s="465" t="s">
        <v>19</v>
      </c>
      <c r="N280" s="465" t="s">
        <v>2614</v>
      </c>
      <c r="O280" s="465" t="s">
        <v>341</v>
      </c>
      <c r="P280" s="465">
        <v>5</v>
      </c>
      <c r="Q280" s="465">
        <v>1</v>
      </c>
      <c r="R280" s="465" t="s">
        <v>515</v>
      </c>
      <c r="S280" s="465" t="s">
        <v>888</v>
      </c>
      <c r="T280" s="466">
        <v>45778</v>
      </c>
      <c r="U280" s="466">
        <v>46006</v>
      </c>
      <c r="V280" s="465" t="s">
        <v>860</v>
      </c>
      <c r="W280" s="465"/>
      <c r="X280" s="465"/>
      <c r="Y280" s="466"/>
      <c r="Z280" s="550"/>
      <c r="AA280" s="466"/>
      <c r="AB280" s="468"/>
    </row>
    <row r="281" spans="1:28 16384:16384" s="469" customFormat="1" ht="46.5" customHeight="1" x14ac:dyDescent="0.25">
      <c r="A281" s="561" t="s">
        <v>897</v>
      </c>
      <c r="B281" s="68" t="s">
        <v>860</v>
      </c>
      <c r="C281" s="68">
        <v>0</v>
      </c>
      <c r="D281" s="68" t="s">
        <v>509</v>
      </c>
      <c r="E281" s="68" t="s">
        <v>897</v>
      </c>
      <c r="F281" s="68" t="s">
        <v>511</v>
      </c>
      <c r="G281" s="68" t="s">
        <v>12</v>
      </c>
      <c r="H281" s="68" t="s">
        <v>1516</v>
      </c>
      <c r="I281" s="68" t="s">
        <v>1517</v>
      </c>
      <c r="J281" s="68" t="s">
        <v>1615</v>
      </c>
      <c r="K281" s="68" t="s">
        <v>512</v>
      </c>
      <c r="L281" s="68" t="s">
        <v>320</v>
      </c>
      <c r="M281" s="68" t="s">
        <v>819</v>
      </c>
      <c r="N281" s="68" t="s">
        <v>2614</v>
      </c>
      <c r="O281" s="68" t="s">
        <v>342</v>
      </c>
      <c r="P281" s="68">
        <v>20</v>
      </c>
      <c r="Q281" s="68">
        <v>50</v>
      </c>
      <c r="R281" s="68" t="s">
        <v>515</v>
      </c>
      <c r="S281" s="154" t="s">
        <v>898</v>
      </c>
      <c r="T281" s="154">
        <v>45659</v>
      </c>
      <c r="U281" s="68">
        <v>46010</v>
      </c>
      <c r="V281" s="68" t="s">
        <v>860</v>
      </c>
      <c r="W281" s="68"/>
      <c r="X281" s="154"/>
      <c r="Y281" s="551"/>
      <c r="Z281" s="154"/>
      <c r="AA281" s="154"/>
      <c r="AB281" s="562"/>
      <c r="XFD281" s="68"/>
    </row>
    <row r="282" spans="1:28 16384:16384" s="469" customFormat="1" ht="46.5" customHeight="1" x14ac:dyDescent="0.25">
      <c r="A282" s="559" t="s">
        <v>899</v>
      </c>
      <c r="B282" s="465" t="s">
        <v>860</v>
      </c>
      <c r="C282" s="465">
        <v>0</v>
      </c>
      <c r="D282" s="465" t="s">
        <v>517</v>
      </c>
      <c r="E282" s="465" t="s">
        <v>899</v>
      </c>
      <c r="F282" s="465" t="s">
        <v>19</v>
      </c>
      <c r="G282" s="465" t="s">
        <v>19</v>
      </c>
      <c r="H282" s="465" t="s">
        <v>19</v>
      </c>
      <c r="I282" s="465" t="s">
        <v>19</v>
      </c>
      <c r="J282" s="465">
        <v>0</v>
      </c>
      <c r="K282" s="465" t="s">
        <v>19</v>
      </c>
      <c r="L282" s="465" t="s">
        <v>19</v>
      </c>
      <c r="M282" s="465" t="s">
        <v>19</v>
      </c>
      <c r="N282" s="465" t="s">
        <v>2614</v>
      </c>
      <c r="O282" s="465" t="s">
        <v>343</v>
      </c>
      <c r="P282" s="465">
        <v>5</v>
      </c>
      <c r="Q282" s="465">
        <v>1</v>
      </c>
      <c r="R282" s="465" t="s">
        <v>515</v>
      </c>
      <c r="S282" s="465" t="s">
        <v>900</v>
      </c>
      <c r="T282" s="466">
        <v>45659</v>
      </c>
      <c r="U282" s="466">
        <v>45716</v>
      </c>
      <c r="V282" s="465" t="s">
        <v>860</v>
      </c>
      <c r="W282" s="465">
        <v>100</v>
      </c>
      <c r="X282" s="465" t="s">
        <v>2087</v>
      </c>
      <c r="Y282" s="466"/>
      <c r="Z282" s="550">
        <v>100</v>
      </c>
      <c r="AA282" s="466"/>
      <c r="AB282" s="468">
        <v>100</v>
      </c>
    </row>
    <row r="283" spans="1:28 16384:16384" s="469" customFormat="1" ht="46.5" customHeight="1" x14ac:dyDescent="0.25">
      <c r="A283" s="559" t="s">
        <v>901</v>
      </c>
      <c r="B283" s="465" t="s">
        <v>860</v>
      </c>
      <c r="C283" s="465">
        <v>0</v>
      </c>
      <c r="D283" s="465" t="s">
        <v>517</v>
      </c>
      <c r="E283" s="465" t="s">
        <v>901</v>
      </c>
      <c r="F283" s="465" t="s">
        <v>19</v>
      </c>
      <c r="G283" s="465">
        <v>0</v>
      </c>
      <c r="H283" s="465">
        <v>0</v>
      </c>
      <c r="I283" s="465">
        <v>0</v>
      </c>
      <c r="J283" s="465">
        <v>0</v>
      </c>
      <c r="K283" s="465" t="s">
        <v>19</v>
      </c>
      <c r="L283" s="465" t="s">
        <v>19</v>
      </c>
      <c r="M283" s="465" t="s">
        <v>819</v>
      </c>
      <c r="N283" s="465" t="s">
        <v>2614</v>
      </c>
      <c r="O283" s="465" t="s">
        <v>344</v>
      </c>
      <c r="P283" s="465">
        <v>10</v>
      </c>
      <c r="Q283" s="465">
        <v>1</v>
      </c>
      <c r="R283" s="465" t="s">
        <v>515</v>
      </c>
      <c r="S283" s="465" t="s">
        <v>902</v>
      </c>
      <c r="T283" s="466">
        <v>45717</v>
      </c>
      <c r="U283" s="466">
        <v>45731</v>
      </c>
      <c r="V283" s="465" t="s">
        <v>860</v>
      </c>
      <c r="W283" s="465">
        <v>100</v>
      </c>
      <c r="X283" s="465" t="s">
        <v>2089</v>
      </c>
      <c r="Y283" s="466"/>
      <c r="Z283" s="550">
        <v>100</v>
      </c>
      <c r="AA283" s="466"/>
      <c r="AB283" s="468">
        <v>100</v>
      </c>
    </row>
    <row r="284" spans="1:28 16384:16384" s="469" customFormat="1" ht="46.5" customHeight="1" x14ac:dyDescent="0.25">
      <c r="A284" s="559" t="s">
        <v>903</v>
      </c>
      <c r="B284" s="465" t="s">
        <v>860</v>
      </c>
      <c r="C284" s="465">
        <v>0</v>
      </c>
      <c r="D284" s="465" t="s">
        <v>517</v>
      </c>
      <c r="E284" s="465" t="s">
        <v>903</v>
      </c>
      <c r="F284" s="465" t="s">
        <v>19</v>
      </c>
      <c r="G284" s="465" t="s">
        <v>19</v>
      </c>
      <c r="H284" s="465" t="s">
        <v>19</v>
      </c>
      <c r="I284" s="465" t="s">
        <v>19</v>
      </c>
      <c r="J284" s="465">
        <v>0</v>
      </c>
      <c r="K284" s="465" t="s">
        <v>19</v>
      </c>
      <c r="L284" s="465" t="s">
        <v>19</v>
      </c>
      <c r="M284" s="465" t="s">
        <v>19</v>
      </c>
      <c r="N284" s="465" t="s">
        <v>2614</v>
      </c>
      <c r="O284" s="465" t="s">
        <v>345</v>
      </c>
      <c r="P284" s="465">
        <v>10</v>
      </c>
      <c r="Q284" s="465">
        <v>1</v>
      </c>
      <c r="R284" s="465" t="s">
        <v>515</v>
      </c>
      <c r="S284" s="465" t="s">
        <v>904</v>
      </c>
      <c r="T284" s="466">
        <v>45733</v>
      </c>
      <c r="U284" s="466">
        <v>45752</v>
      </c>
      <c r="V284" s="465" t="s">
        <v>860</v>
      </c>
      <c r="W284" s="465">
        <v>100</v>
      </c>
      <c r="X284" s="465" t="s">
        <v>2370</v>
      </c>
      <c r="Y284" s="466">
        <v>45790</v>
      </c>
      <c r="Z284" s="550">
        <v>100</v>
      </c>
      <c r="AA284" s="466">
        <v>45790</v>
      </c>
      <c r="AB284" s="468">
        <v>95</v>
      </c>
    </row>
    <row r="285" spans="1:28 16384:16384" s="469" customFormat="1" ht="46.5" customHeight="1" x14ac:dyDescent="0.25">
      <c r="A285" s="559" t="s">
        <v>905</v>
      </c>
      <c r="B285" s="465" t="s">
        <v>860</v>
      </c>
      <c r="C285" s="465">
        <v>0</v>
      </c>
      <c r="D285" s="465" t="s">
        <v>517</v>
      </c>
      <c r="E285" s="465" t="s">
        <v>905</v>
      </c>
      <c r="F285" s="465" t="s">
        <v>19</v>
      </c>
      <c r="G285" s="465">
        <v>0</v>
      </c>
      <c r="H285" s="465">
        <v>0</v>
      </c>
      <c r="I285" s="465">
        <v>0</v>
      </c>
      <c r="J285" s="465">
        <v>0</v>
      </c>
      <c r="K285" s="465" t="s">
        <v>19</v>
      </c>
      <c r="L285" s="465" t="s">
        <v>19</v>
      </c>
      <c r="M285" s="465" t="s">
        <v>819</v>
      </c>
      <c r="N285" s="465" t="s">
        <v>2614</v>
      </c>
      <c r="O285" s="465" t="s">
        <v>346</v>
      </c>
      <c r="P285" s="465">
        <v>75</v>
      </c>
      <c r="Q285" s="465">
        <v>100</v>
      </c>
      <c r="R285" s="465" t="s">
        <v>546</v>
      </c>
      <c r="S285" s="465" t="s">
        <v>906</v>
      </c>
      <c r="T285" s="466">
        <v>45754</v>
      </c>
      <c r="U285" s="466">
        <v>46010</v>
      </c>
      <c r="V285" s="465" t="s">
        <v>860</v>
      </c>
      <c r="W285" s="465"/>
      <c r="X285" s="465"/>
      <c r="Y285" s="466"/>
      <c r="Z285" s="550"/>
      <c r="AA285" s="466"/>
      <c r="AB285" s="468"/>
    </row>
    <row r="286" spans="1:28 16384:16384" s="469" customFormat="1" ht="46.5" customHeight="1" x14ac:dyDescent="0.25">
      <c r="A286" s="561" t="s">
        <v>1492</v>
      </c>
      <c r="B286" s="68" t="s">
        <v>1491</v>
      </c>
      <c r="C286" s="68">
        <v>0</v>
      </c>
      <c r="D286" s="68" t="s">
        <v>509</v>
      </c>
      <c r="E286" s="68" t="s">
        <v>1492</v>
      </c>
      <c r="F286" s="68" t="s">
        <v>19</v>
      </c>
      <c r="G286" s="68" t="s">
        <v>1600</v>
      </c>
      <c r="H286" s="68" t="s">
        <v>1601</v>
      </c>
      <c r="I286" s="68" t="s">
        <v>1602</v>
      </c>
      <c r="J286" s="68" t="s">
        <v>1616</v>
      </c>
      <c r="K286" s="68" t="s">
        <v>512</v>
      </c>
      <c r="L286" s="68" t="s">
        <v>20</v>
      </c>
      <c r="M286" s="68" t="s">
        <v>1066</v>
      </c>
      <c r="N286" s="68" t="s">
        <v>2614</v>
      </c>
      <c r="O286" s="68" t="s">
        <v>1494</v>
      </c>
      <c r="P286" s="68">
        <v>30</v>
      </c>
      <c r="Q286" s="68">
        <v>100</v>
      </c>
      <c r="R286" s="68" t="s">
        <v>546</v>
      </c>
      <c r="S286" s="154" t="s">
        <v>906</v>
      </c>
      <c r="T286" s="154">
        <v>45691</v>
      </c>
      <c r="U286" s="68">
        <v>46010</v>
      </c>
      <c r="V286" s="68" t="s">
        <v>1491</v>
      </c>
      <c r="W286" s="68"/>
      <c r="X286" s="154"/>
      <c r="Y286" s="551"/>
      <c r="Z286" s="154"/>
      <c r="AA286" s="154"/>
      <c r="AB286" s="562"/>
      <c r="XFD286" s="68"/>
    </row>
    <row r="287" spans="1:28 16384:16384" s="469" customFormat="1" ht="46.5" customHeight="1" x14ac:dyDescent="0.25">
      <c r="A287" s="559" t="s">
        <v>1495</v>
      </c>
      <c r="B287" s="465" t="s">
        <v>1491</v>
      </c>
      <c r="C287" s="465">
        <v>0</v>
      </c>
      <c r="D287" s="465" t="s">
        <v>517</v>
      </c>
      <c r="E287" s="465" t="s">
        <v>1495</v>
      </c>
      <c r="F287" s="465" t="s">
        <v>19</v>
      </c>
      <c r="G287" s="465">
        <v>0</v>
      </c>
      <c r="H287" s="465">
        <v>0</v>
      </c>
      <c r="I287" s="465">
        <v>0</v>
      </c>
      <c r="J287" s="465">
        <v>0</v>
      </c>
      <c r="K287" s="465" t="s">
        <v>19</v>
      </c>
      <c r="L287" s="465" t="s">
        <v>19</v>
      </c>
      <c r="M287" s="465" t="s">
        <v>1066</v>
      </c>
      <c r="N287" s="465" t="s">
        <v>2614</v>
      </c>
      <c r="O287" s="465" t="s">
        <v>1496</v>
      </c>
      <c r="P287" s="465">
        <v>25</v>
      </c>
      <c r="Q287" s="465">
        <v>1</v>
      </c>
      <c r="R287" s="465" t="s">
        <v>515</v>
      </c>
      <c r="S287" s="465" t="s">
        <v>1497</v>
      </c>
      <c r="T287" s="466">
        <v>45691</v>
      </c>
      <c r="U287" s="466">
        <v>45772</v>
      </c>
      <c r="V287" s="465" t="s">
        <v>1491</v>
      </c>
      <c r="W287" s="465">
        <v>100</v>
      </c>
      <c r="X287" s="465" t="s">
        <v>2387</v>
      </c>
      <c r="Y287" s="466"/>
      <c r="Z287" s="550">
        <v>100</v>
      </c>
      <c r="AA287" s="466"/>
      <c r="AB287" s="468">
        <v>100</v>
      </c>
    </row>
    <row r="288" spans="1:28 16384:16384" s="469" customFormat="1" ht="46.5" customHeight="1" x14ac:dyDescent="0.25">
      <c r="A288" s="559" t="s">
        <v>1498</v>
      </c>
      <c r="B288" s="465" t="s">
        <v>1491</v>
      </c>
      <c r="C288" s="465">
        <v>0</v>
      </c>
      <c r="D288" s="465" t="s">
        <v>517</v>
      </c>
      <c r="E288" s="465" t="s">
        <v>1498</v>
      </c>
      <c r="F288" s="465" t="s">
        <v>19</v>
      </c>
      <c r="G288" s="465" t="s">
        <v>19</v>
      </c>
      <c r="H288" s="465" t="s">
        <v>19</v>
      </c>
      <c r="I288" s="465" t="s">
        <v>19</v>
      </c>
      <c r="J288" s="465">
        <v>0</v>
      </c>
      <c r="K288" s="465" t="s">
        <v>19</v>
      </c>
      <c r="L288" s="465" t="s">
        <v>19</v>
      </c>
      <c r="M288" s="465" t="s">
        <v>19</v>
      </c>
      <c r="N288" s="465" t="s">
        <v>2614</v>
      </c>
      <c r="O288" s="465" t="s">
        <v>1499</v>
      </c>
      <c r="P288" s="465">
        <v>25</v>
      </c>
      <c r="Q288" s="465">
        <v>1</v>
      </c>
      <c r="R288" s="465" t="s">
        <v>515</v>
      </c>
      <c r="S288" s="465" t="s">
        <v>1500</v>
      </c>
      <c r="T288" s="466">
        <v>45775</v>
      </c>
      <c r="U288" s="466">
        <v>45793</v>
      </c>
      <c r="V288" s="465" t="s">
        <v>1491</v>
      </c>
      <c r="W288" s="465">
        <v>100</v>
      </c>
      <c r="X288" s="465" t="s">
        <v>2420</v>
      </c>
      <c r="Y288" s="466"/>
      <c r="Z288" s="550">
        <v>100</v>
      </c>
      <c r="AA288" s="466"/>
      <c r="AB288" s="468">
        <v>95</v>
      </c>
    </row>
    <row r="289" spans="1:28 16384:16384" s="469" customFormat="1" ht="46.5" customHeight="1" x14ac:dyDescent="0.25">
      <c r="A289" s="559" t="s">
        <v>1501</v>
      </c>
      <c r="B289" s="465" t="s">
        <v>1491</v>
      </c>
      <c r="C289" s="465">
        <v>0</v>
      </c>
      <c r="D289" s="465" t="s">
        <v>517</v>
      </c>
      <c r="E289" s="465" t="s">
        <v>1501</v>
      </c>
      <c r="F289" s="465" t="s">
        <v>19</v>
      </c>
      <c r="G289" s="465">
        <v>0</v>
      </c>
      <c r="H289" s="465">
        <v>0</v>
      </c>
      <c r="I289" s="465">
        <v>0</v>
      </c>
      <c r="J289" s="465">
        <v>0</v>
      </c>
      <c r="K289" s="465" t="s">
        <v>19</v>
      </c>
      <c r="L289" s="465" t="s">
        <v>19</v>
      </c>
      <c r="M289" s="465" t="s">
        <v>1066</v>
      </c>
      <c r="N289" s="465" t="s">
        <v>2614</v>
      </c>
      <c r="O289" s="465" t="s">
        <v>1502</v>
      </c>
      <c r="P289" s="465">
        <v>50</v>
      </c>
      <c r="Q289" s="465">
        <v>100</v>
      </c>
      <c r="R289" s="465" t="s">
        <v>546</v>
      </c>
      <c r="S289" s="465" t="s">
        <v>906</v>
      </c>
      <c r="T289" s="466">
        <v>45796</v>
      </c>
      <c r="U289" s="466">
        <v>46010</v>
      </c>
      <c r="V289" s="465" t="s">
        <v>1491</v>
      </c>
      <c r="W289" s="465"/>
      <c r="X289" s="465"/>
      <c r="Y289" s="466"/>
      <c r="Z289" s="550"/>
      <c r="AA289" s="466"/>
      <c r="AB289" s="468"/>
    </row>
    <row r="290" spans="1:28 16384:16384" s="469" customFormat="1" ht="46.5" customHeight="1" x14ac:dyDescent="0.25">
      <c r="A290" s="561" t="s">
        <v>1503</v>
      </c>
      <c r="B290" s="68" t="s">
        <v>1491</v>
      </c>
      <c r="C290" s="68">
        <v>0</v>
      </c>
      <c r="D290" s="68" t="s">
        <v>509</v>
      </c>
      <c r="E290" s="68" t="s">
        <v>1503</v>
      </c>
      <c r="F290" s="68" t="s">
        <v>19</v>
      </c>
      <c r="G290" s="68" t="s">
        <v>1600</v>
      </c>
      <c r="H290" s="68" t="s">
        <v>1601</v>
      </c>
      <c r="I290" s="68" t="s">
        <v>1602</v>
      </c>
      <c r="J290" s="68" t="s">
        <v>1615</v>
      </c>
      <c r="K290" s="68" t="s">
        <v>512</v>
      </c>
      <c r="L290" s="68" t="s">
        <v>20</v>
      </c>
      <c r="M290" s="68" t="s">
        <v>1066</v>
      </c>
      <c r="N290" s="68" t="s">
        <v>1697</v>
      </c>
      <c r="O290" s="68" t="s">
        <v>123</v>
      </c>
      <c r="P290" s="68">
        <v>30</v>
      </c>
      <c r="Q290" s="68">
        <v>100</v>
      </c>
      <c r="R290" s="68" t="s">
        <v>546</v>
      </c>
      <c r="S290" s="154" t="s">
        <v>1504</v>
      </c>
      <c r="T290" s="154">
        <v>45671</v>
      </c>
      <c r="U290" s="68">
        <v>46010</v>
      </c>
      <c r="V290" s="68" t="s">
        <v>1491</v>
      </c>
      <c r="W290" s="68"/>
      <c r="X290" s="154"/>
      <c r="Y290" s="551"/>
      <c r="Z290" s="154"/>
      <c r="AA290" s="154"/>
      <c r="AB290" s="562"/>
      <c r="XFD290" s="68"/>
    </row>
    <row r="291" spans="1:28 16384:16384" s="469" customFormat="1" ht="46.5" customHeight="1" x14ac:dyDescent="0.25">
      <c r="A291" s="559" t="s">
        <v>1505</v>
      </c>
      <c r="B291" s="465" t="s">
        <v>1491</v>
      </c>
      <c r="C291" s="465">
        <v>0</v>
      </c>
      <c r="D291" s="465" t="s">
        <v>517</v>
      </c>
      <c r="E291" s="465" t="s">
        <v>1505</v>
      </c>
      <c r="F291" s="465" t="s">
        <v>19</v>
      </c>
      <c r="G291" s="465" t="s">
        <v>19</v>
      </c>
      <c r="H291" s="465" t="s">
        <v>19</v>
      </c>
      <c r="I291" s="465" t="s">
        <v>19</v>
      </c>
      <c r="J291" s="465">
        <v>0</v>
      </c>
      <c r="K291" s="465" t="s">
        <v>19</v>
      </c>
      <c r="L291" s="465" t="s">
        <v>19</v>
      </c>
      <c r="M291" s="465" t="s">
        <v>19</v>
      </c>
      <c r="N291" s="465" t="s">
        <v>2614</v>
      </c>
      <c r="O291" s="465" t="s">
        <v>124</v>
      </c>
      <c r="P291" s="465">
        <v>30</v>
      </c>
      <c r="Q291" s="465">
        <v>1</v>
      </c>
      <c r="R291" s="465" t="s">
        <v>515</v>
      </c>
      <c r="S291" s="465" t="s">
        <v>1506</v>
      </c>
      <c r="T291" s="466">
        <v>45671</v>
      </c>
      <c r="U291" s="466">
        <v>45688</v>
      </c>
      <c r="V291" s="465" t="s">
        <v>1491</v>
      </c>
      <c r="W291" s="465">
        <v>100</v>
      </c>
      <c r="X291" s="465" t="s">
        <v>1908</v>
      </c>
      <c r="Y291" s="466"/>
      <c r="Z291" s="550">
        <v>100</v>
      </c>
      <c r="AA291" s="466"/>
      <c r="AB291" s="468">
        <v>100</v>
      </c>
    </row>
    <row r="292" spans="1:28 16384:16384" s="469" customFormat="1" ht="46.5" customHeight="1" x14ac:dyDescent="0.25">
      <c r="A292" s="559" t="s">
        <v>1507</v>
      </c>
      <c r="B292" s="465" t="s">
        <v>1491</v>
      </c>
      <c r="C292" s="465">
        <v>0</v>
      </c>
      <c r="D292" s="465" t="s">
        <v>517</v>
      </c>
      <c r="E292" s="465" t="s">
        <v>1507</v>
      </c>
      <c r="F292" s="465" t="s">
        <v>19</v>
      </c>
      <c r="G292" s="465">
        <v>0</v>
      </c>
      <c r="H292" s="465">
        <v>0</v>
      </c>
      <c r="I292" s="465">
        <v>0</v>
      </c>
      <c r="J292" s="465">
        <v>0</v>
      </c>
      <c r="K292" s="465" t="s">
        <v>19</v>
      </c>
      <c r="L292" s="465" t="s">
        <v>19</v>
      </c>
      <c r="M292" s="465" t="s">
        <v>1066</v>
      </c>
      <c r="N292" s="465" t="s">
        <v>2614</v>
      </c>
      <c r="O292" s="465" t="s">
        <v>125</v>
      </c>
      <c r="P292" s="465">
        <v>30</v>
      </c>
      <c r="Q292" s="465">
        <v>1</v>
      </c>
      <c r="R292" s="465" t="s">
        <v>515</v>
      </c>
      <c r="S292" s="465" t="s">
        <v>1508</v>
      </c>
      <c r="T292" s="466">
        <v>45671</v>
      </c>
      <c r="U292" s="466">
        <v>45688</v>
      </c>
      <c r="V292" s="465" t="s">
        <v>1491</v>
      </c>
      <c r="W292" s="465">
        <v>100</v>
      </c>
      <c r="X292" s="465" t="s">
        <v>1910</v>
      </c>
      <c r="Y292" s="466"/>
      <c r="Z292" s="550">
        <v>100</v>
      </c>
      <c r="AA292" s="466"/>
      <c r="AB292" s="468">
        <v>100</v>
      </c>
    </row>
    <row r="293" spans="1:28 16384:16384" s="469" customFormat="1" ht="46.5" customHeight="1" x14ac:dyDescent="0.25">
      <c r="A293" s="559" t="s">
        <v>1509</v>
      </c>
      <c r="B293" s="465" t="s">
        <v>1491</v>
      </c>
      <c r="C293" s="465">
        <v>0</v>
      </c>
      <c r="D293" s="465" t="s">
        <v>517</v>
      </c>
      <c r="E293" s="465" t="s">
        <v>1509</v>
      </c>
      <c r="F293" s="465" t="s">
        <v>19</v>
      </c>
      <c r="G293" s="465" t="s">
        <v>19</v>
      </c>
      <c r="H293" s="465" t="s">
        <v>19</v>
      </c>
      <c r="I293" s="465" t="s">
        <v>19</v>
      </c>
      <c r="J293" s="465">
        <v>0</v>
      </c>
      <c r="K293" s="465" t="s">
        <v>19</v>
      </c>
      <c r="L293" s="465" t="s">
        <v>19</v>
      </c>
      <c r="M293" s="465" t="s">
        <v>19</v>
      </c>
      <c r="N293" s="465" t="s">
        <v>2614</v>
      </c>
      <c r="O293" s="465" t="s">
        <v>126</v>
      </c>
      <c r="P293" s="465">
        <v>40</v>
      </c>
      <c r="Q293" s="465">
        <v>100</v>
      </c>
      <c r="R293" s="465" t="s">
        <v>546</v>
      </c>
      <c r="S293" s="465" t="s">
        <v>1510</v>
      </c>
      <c r="T293" s="466">
        <v>45691</v>
      </c>
      <c r="U293" s="466">
        <v>46010</v>
      </c>
      <c r="V293" s="465" t="s">
        <v>1491</v>
      </c>
      <c r="W293" s="465">
        <v>8</v>
      </c>
      <c r="X293" s="465" t="s">
        <v>2328</v>
      </c>
      <c r="Y293" s="466"/>
      <c r="Z293" s="550">
        <v>8</v>
      </c>
      <c r="AA293" s="466"/>
      <c r="AB293" s="468"/>
    </row>
    <row r="294" spans="1:28 16384:16384" s="469" customFormat="1" ht="46.5" customHeight="1" x14ac:dyDescent="0.25">
      <c r="A294" s="561" t="s">
        <v>1511</v>
      </c>
      <c r="B294" s="68" t="s">
        <v>1491</v>
      </c>
      <c r="C294" s="68">
        <v>0</v>
      </c>
      <c r="D294" s="68" t="s">
        <v>509</v>
      </c>
      <c r="E294" s="68" t="s">
        <v>1511</v>
      </c>
      <c r="F294" s="68" t="s">
        <v>511</v>
      </c>
      <c r="G294" s="68" t="s">
        <v>1606</v>
      </c>
      <c r="H294" s="68" t="s">
        <v>1607</v>
      </c>
      <c r="I294" s="68" t="s">
        <v>1608</v>
      </c>
      <c r="J294" s="68" t="s">
        <v>1615</v>
      </c>
      <c r="K294" s="68" t="s">
        <v>512</v>
      </c>
      <c r="L294" s="68" t="s">
        <v>22</v>
      </c>
      <c r="M294" s="68" t="s">
        <v>19</v>
      </c>
      <c r="N294" s="68" t="s">
        <v>2614</v>
      </c>
      <c r="O294" s="68" t="s">
        <v>127</v>
      </c>
      <c r="P294" s="68">
        <v>40</v>
      </c>
      <c r="Q294" s="68">
        <v>3357800</v>
      </c>
      <c r="R294" s="68" t="s">
        <v>515</v>
      </c>
      <c r="S294" s="154" t="s">
        <v>1512</v>
      </c>
      <c r="T294" s="154">
        <v>45659</v>
      </c>
      <c r="U294" s="68">
        <v>46022</v>
      </c>
      <c r="V294" s="68" t="s">
        <v>1491</v>
      </c>
      <c r="W294" s="68"/>
      <c r="X294" s="154"/>
      <c r="Y294" s="551"/>
      <c r="Z294" s="154"/>
      <c r="AA294" s="154"/>
      <c r="AB294" s="562"/>
      <c r="XFD294" s="68"/>
    </row>
    <row r="295" spans="1:28 16384:16384" s="469" customFormat="1" ht="46.5" customHeight="1" x14ac:dyDescent="0.25">
      <c r="A295" s="559" t="s">
        <v>1513</v>
      </c>
      <c r="B295" s="465" t="s">
        <v>1491</v>
      </c>
      <c r="C295" s="465">
        <v>0</v>
      </c>
      <c r="D295" s="465" t="s">
        <v>517</v>
      </c>
      <c r="E295" s="465" t="s">
        <v>1513</v>
      </c>
      <c r="F295" s="465" t="s">
        <v>19</v>
      </c>
      <c r="G295" s="465" t="s">
        <v>19</v>
      </c>
      <c r="H295" s="465" t="s">
        <v>19</v>
      </c>
      <c r="I295" s="465" t="s">
        <v>19</v>
      </c>
      <c r="J295" s="465">
        <v>0</v>
      </c>
      <c r="K295" s="465" t="s">
        <v>19</v>
      </c>
      <c r="L295" s="465" t="s">
        <v>19</v>
      </c>
      <c r="M295" s="465" t="s">
        <v>19</v>
      </c>
      <c r="N295" s="465" t="s">
        <v>2614</v>
      </c>
      <c r="O295" s="465" t="s">
        <v>128</v>
      </c>
      <c r="P295" s="465">
        <v>100</v>
      </c>
      <c r="Q295" s="465">
        <v>3357800</v>
      </c>
      <c r="R295" s="465" t="s">
        <v>515</v>
      </c>
      <c r="S295" s="465" t="s">
        <v>1512</v>
      </c>
      <c r="T295" s="466">
        <v>45659</v>
      </c>
      <c r="U295" s="466">
        <v>46022</v>
      </c>
      <c r="V295" s="465" t="s">
        <v>1491</v>
      </c>
      <c r="W295" s="465">
        <v>44.03</v>
      </c>
      <c r="X295" s="465" t="s">
        <v>2422</v>
      </c>
      <c r="Y295" s="466"/>
      <c r="Z295" s="550">
        <v>44</v>
      </c>
      <c r="AA295" s="466"/>
      <c r="AB295" s="468">
        <v>0</v>
      </c>
    </row>
    <row r="296" spans="1:28 16384:16384" s="469" customFormat="1" ht="46.5" customHeight="1" x14ac:dyDescent="0.25">
      <c r="A296" s="561" t="s">
        <v>543</v>
      </c>
      <c r="B296" s="68" t="s">
        <v>542</v>
      </c>
      <c r="C296" s="68">
        <v>1</v>
      </c>
      <c r="D296" s="68" t="s">
        <v>509</v>
      </c>
      <c r="E296" s="68" t="s">
        <v>543</v>
      </c>
      <c r="F296" s="68" t="s">
        <v>511</v>
      </c>
      <c r="G296" s="68" t="s">
        <v>1591</v>
      </c>
      <c r="H296" s="68" t="s">
        <v>1592</v>
      </c>
      <c r="I296" s="68" t="s">
        <v>1593</v>
      </c>
      <c r="J296" s="68" t="s">
        <v>1615</v>
      </c>
      <c r="K296" s="68" t="s">
        <v>512</v>
      </c>
      <c r="L296" s="68" t="s">
        <v>19</v>
      </c>
      <c r="M296" s="68" t="s">
        <v>544</v>
      </c>
      <c r="N296" s="68" t="s">
        <v>2614</v>
      </c>
      <c r="O296" s="68" t="s">
        <v>155</v>
      </c>
      <c r="P296" s="68">
        <v>50</v>
      </c>
      <c r="Q296" s="68">
        <v>100</v>
      </c>
      <c r="R296" s="68" t="s">
        <v>546</v>
      </c>
      <c r="S296" s="154" t="s">
        <v>547</v>
      </c>
      <c r="T296" s="154">
        <v>45659</v>
      </c>
      <c r="U296" s="68">
        <v>46022</v>
      </c>
      <c r="V296" s="68" t="s">
        <v>542</v>
      </c>
      <c r="W296" s="68"/>
      <c r="X296" s="154"/>
      <c r="Y296" s="551"/>
      <c r="Z296" s="154"/>
      <c r="AA296" s="154"/>
      <c r="AB296" s="562"/>
      <c r="XFD296" s="68"/>
    </row>
    <row r="297" spans="1:28 16384:16384" s="469" customFormat="1" ht="46.5" customHeight="1" x14ac:dyDescent="0.25">
      <c r="A297" s="559" t="s">
        <v>548</v>
      </c>
      <c r="B297" s="465" t="s">
        <v>542</v>
      </c>
      <c r="C297" s="465">
        <v>1</v>
      </c>
      <c r="D297" s="465" t="s">
        <v>517</v>
      </c>
      <c r="E297" s="465" t="s">
        <v>548</v>
      </c>
      <c r="F297" s="465" t="s">
        <v>19</v>
      </c>
      <c r="G297" s="465" t="s">
        <v>19</v>
      </c>
      <c r="H297" s="465" t="s">
        <v>19</v>
      </c>
      <c r="I297" s="465" t="s">
        <v>19</v>
      </c>
      <c r="J297" s="465">
        <v>0</v>
      </c>
      <c r="K297" s="465" t="s">
        <v>19</v>
      </c>
      <c r="L297" s="465" t="s">
        <v>19</v>
      </c>
      <c r="M297" s="465" t="s">
        <v>19</v>
      </c>
      <c r="N297" s="465" t="s">
        <v>2614</v>
      </c>
      <c r="O297" s="465" t="s">
        <v>156</v>
      </c>
      <c r="P297" s="465">
        <v>80</v>
      </c>
      <c r="Q297" s="465">
        <v>100</v>
      </c>
      <c r="R297" s="465" t="s">
        <v>546</v>
      </c>
      <c r="S297" s="465" t="s">
        <v>547</v>
      </c>
      <c r="T297" s="466">
        <v>45659</v>
      </c>
      <c r="U297" s="466">
        <v>46022</v>
      </c>
      <c r="V297" s="465" t="s">
        <v>542</v>
      </c>
      <c r="W297" s="465">
        <v>24</v>
      </c>
      <c r="X297" s="465" t="s">
        <v>1930</v>
      </c>
      <c r="Y297" s="466"/>
      <c r="Z297" s="550">
        <v>24</v>
      </c>
      <c r="AA297" s="466"/>
      <c r="AB297" s="468">
        <v>0</v>
      </c>
    </row>
    <row r="298" spans="1:28 16384:16384" s="469" customFormat="1" ht="46.5" customHeight="1" x14ac:dyDescent="0.25">
      <c r="A298" s="559" t="s">
        <v>549</v>
      </c>
      <c r="B298" s="465" t="s">
        <v>542</v>
      </c>
      <c r="C298" s="465">
        <v>1</v>
      </c>
      <c r="D298" s="465" t="s">
        <v>517</v>
      </c>
      <c r="E298" s="465" t="s">
        <v>549</v>
      </c>
      <c r="F298" s="465" t="s">
        <v>19</v>
      </c>
      <c r="G298" s="465" t="s">
        <v>19</v>
      </c>
      <c r="H298" s="465" t="s">
        <v>19</v>
      </c>
      <c r="I298" s="465" t="s">
        <v>19</v>
      </c>
      <c r="J298" s="465">
        <v>0</v>
      </c>
      <c r="K298" s="465" t="s">
        <v>19</v>
      </c>
      <c r="L298" s="465" t="s">
        <v>19</v>
      </c>
      <c r="M298" s="465" t="s">
        <v>19</v>
      </c>
      <c r="N298" s="465" t="s">
        <v>2614</v>
      </c>
      <c r="O298" s="465" t="s">
        <v>157</v>
      </c>
      <c r="P298" s="465">
        <v>20</v>
      </c>
      <c r="Q298" s="465">
        <v>2</v>
      </c>
      <c r="R298" s="465" t="s">
        <v>515</v>
      </c>
      <c r="S298" s="465" t="s">
        <v>550</v>
      </c>
      <c r="T298" s="466">
        <v>45811</v>
      </c>
      <c r="U298" s="466">
        <v>46022</v>
      </c>
      <c r="V298" s="465" t="s">
        <v>542</v>
      </c>
      <c r="W298" s="465"/>
      <c r="X298" s="465"/>
      <c r="Y298" s="466"/>
      <c r="Z298" s="550"/>
      <c r="AA298" s="466"/>
      <c r="AB298" s="468"/>
    </row>
    <row r="299" spans="1:28 16384:16384" s="469" customFormat="1" ht="46.5" customHeight="1" x14ac:dyDescent="0.25">
      <c r="A299" s="561" t="s">
        <v>551</v>
      </c>
      <c r="B299" s="68" t="s">
        <v>542</v>
      </c>
      <c r="C299" s="68">
        <v>1</v>
      </c>
      <c r="D299" s="68" t="s">
        <v>509</v>
      </c>
      <c r="E299" s="68" t="s">
        <v>551</v>
      </c>
      <c r="F299" s="68" t="s">
        <v>19</v>
      </c>
      <c r="G299" s="68" t="s">
        <v>61</v>
      </c>
      <c r="H299" s="68" t="s">
        <v>1861</v>
      </c>
      <c r="I299" s="68" t="s">
        <v>1515</v>
      </c>
      <c r="J299" s="68" t="s">
        <v>1615</v>
      </c>
      <c r="K299" s="68" t="s">
        <v>512</v>
      </c>
      <c r="L299" s="68" t="s">
        <v>19</v>
      </c>
      <c r="M299" s="68" t="s">
        <v>544</v>
      </c>
      <c r="N299" s="68" t="s">
        <v>2614</v>
      </c>
      <c r="O299" s="68" t="s">
        <v>115</v>
      </c>
      <c r="P299" s="68">
        <v>25</v>
      </c>
      <c r="Q299" s="68">
        <v>3</v>
      </c>
      <c r="R299" s="68" t="s">
        <v>515</v>
      </c>
      <c r="S299" s="154" t="s">
        <v>554</v>
      </c>
      <c r="T299" s="154">
        <v>45748</v>
      </c>
      <c r="U299" s="68">
        <v>45989</v>
      </c>
      <c r="V299" s="68" t="s">
        <v>542</v>
      </c>
      <c r="W299" s="68"/>
      <c r="X299" s="154"/>
      <c r="Y299" s="551"/>
      <c r="Z299" s="154"/>
      <c r="AA299" s="154"/>
      <c r="AB299" s="562"/>
      <c r="XFD299" s="68"/>
    </row>
    <row r="300" spans="1:28 16384:16384" s="469" customFormat="1" ht="46.5" customHeight="1" x14ac:dyDescent="0.25">
      <c r="A300" s="559" t="s">
        <v>555</v>
      </c>
      <c r="B300" s="465" t="s">
        <v>542</v>
      </c>
      <c r="C300" s="465">
        <v>1</v>
      </c>
      <c r="D300" s="465" t="s">
        <v>517</v>
      </c>
      <c r="E300" s="465" t="s">
        <v>555</v>
      </c>
      <c r="F300" s="465" t="s">
        <v>19</v>
      </c>
      <c r="G300" s="465" t="s">
        <v>19</v>
      </c>
      <c r="H300" s="465" t="s">
        <v>19</v>
      </c>
      <c r="I300" s="465" t="s">
        <v>19</v>
      </c>
      <c r="J300" s="465">
        <v>0</v>
      </c>
      <c r="K300" s="465" t="s">
        <v>19</v>
      </c>
      <c r="L300" s="465" t="s">
        <v>19</v>
      </c>
      <c r="M300" s="465" t="s">
        <v>19</v>
      </c>
      <c r="N300" s="465" t="s">
        <v>2614</v>
      </c>
      <c r="O300" s="465" t="s">
        <v>116</v>
      </c>
      <c r="P300" s="465">
        <v>80</v>
      </c>
      <c r="Q300" s="465">
        <v>3</v>
      </c>
      <c r="R300" s="465" t="s">
        <v>515</v>
      </c>
      <c r="S300" s="465" t="s">
        <v>556</v>
      </c>
      <c r="T300" s="466">
        <v>45748</v>
      </c>
      <c r="U300" s="466">
        <v>45989</v>
      </c>
      <c r="V300" s="465" t="s">
        <v>542</v>
      </c>
      <c r="W300" s="465"/>
      <c r="X300" s="465"/>
      <c r="Y300" s="466"/>
      <c r="Z300" s="550"/>
      <c r="AA300" s="466"/>
      <c r="AB300" s="468"/>
    </row>
    <row r="301" spans="1:28 16384:16384" s="469" customFormat="1" ht="46.5" customHeight="1" x14ac:dyDescent="0.25">
      <c r="A301" s="559" t="s">
        <v>557</v>
      </c>
      <c r="B301" s="465" t="s">
        <v>542</v>
      </c>
      <c r="C301" s="465">
        <v>1</v>
      </c>
      <c r="D301" s="465" t="s">
        <v>517</v>
      </c>
      <c r="E301" s="465" t="s">
        <v>557</v>
      </c>
      <c r="F301" s="465" t="s">
        <v>19</v>
      </c>
      <c r="G301" s="465" t="s">
        <v>19</v>
      </c>
      <c r="H301" s="465" t="s">
        <v>19</v>
      </c>
      <c r="I301" s="465" t="s">
        <v>19</v>
      </c>
      <c r="J301" s="465">
        <v>0</v>
      </c>
      <c r="K301" s="465" t="s">
        <v>19</v>
      </c>
      <c r="L301" s="465" t="s">
        <v>19</v>
      </c>
      <c r="M301" s="465" t="s">
        <v>19</v>
      </c>
      <c r="N301" s="465" t="s">
        <v>2614</v>
      </c>
      <c r="O301" s="465" t="s">
        <v>117</v>
      </c>
      <c r="P301" s="465">
        <v>20</v>
      </c>
      <c r="Q301" s="465">
        <v>3</v>
      </c>
      <c r="R301" s="465" t="s">
        <v>515</v>
      </c>
      <c r="S301" s="465" t="s">
        <v>558</v>
      </c>
      <c r="T301" s="466">
        <v>45748</v>
      </c>
      <c r="U301" s="466">
        <v>45989</v>
      </c>
      <c r="V301" s="465" t="s">
        <v>542</v>
      </c>
      <c r="W301" s="465"/>
      <c r="X301" s="465"/>
      <c r="Y301" s="466"/>
      <c r="Z301" s="550"/>
      <c r="AA301" s="466"/>
      <c r="AB301" s="468"/>
    </row>
    <row r="302" spans="1:28 16384:16384" s="469" customFormat="1" ht="46.5" customHeight="1" x14ac:dyDescent="0.25">
      <c r="A302" s="561" t="s">
        <v>559</v>
      </c>
      <c r="B302" s="68" t="s">
        <v>542</v>
      </c>
      <c r="C302" s="68">
        <v>1</v>
      </c>
      <c r="D302" s="68" t="s">
        <v>509</v>
      </c>
      <c r="E302" s="68" t="s">
        <v>559</v>
      </c>
      <c r="F302" s="68" t="s">
        <v>511</v>
      </c>
      <c r="G302" s="68" t="s">
        <v>1591</v>
      </c>
      <c r="H302" s="68" t="s">
        <v>1592</v>
      </c>
      <c r="I302" s="68" t="s">
        <v>1593</v>
      </c>
      <c r="J302" s="68" t="s">
        <v>1615</v>
      </c>
      <c r="K302" s="68" t="s">
        <v>512</v>
      </c>
      <c r="L302" s="68" t="s">
        <v>19</v>
      </c>
      <c r="M302" s="68" t="s">
        <v>544</v>
      </c>
      <c r="N302" s="68" t="s">
        <v>2614</v>
      </c>
      <c r="O302" s="68" t="s">
        <v>118</v>
      </c>
      <c r="P302" s="68">
        <v>25</v>
      </c>
      <c r="Q302" s="68">
        <v>1</v>
      </c>
      <c r="R302" s="68" t="s">
        <v>515</v>
      </c>
      <c r="S302" s="154" t="s">
        <v>560</v>
      </c>
      <c r="T302" s="154">
        <v>45707</v>
      </c>
      <c r="U302" s="68">
        <v>46010</v>
      </c>
      <c r="V302" s="68" t="s">
        <v>542</v>
      </c>
      <c r="W302" s="68"/>
      <c r="X302" s="154"/>
      <c r="Y302" s="551"/>
      <c r="Z302" s="154"/>
      <c r="AA302" s="154"/>
      <c r="AB302" s="562"/>
      <c r="XFD302" s="68"/>
    </row>
    <row r="303" spans="1:28 16384:16384" s="469" customFormat="1" ht="46.5" customHeight="1" x14ac:dyDescent="0.25">
      <c r="A303" s="559" t="s">
        <v>561</v>
      </c>
      <c r="B303" s="465" t="s">
        <v>542</v>
      </c>
      <c r="C303" s="465">
        <v>1</v>
      </c>
      <c r="D303" s="465" t="s">
        <v>517</v>
      </c>
      <c r="E303" s="465" t="s">
        <v>561</v>
      </c>
      <c r="F303" s="465" t="s">
        <v>19</v>
      </c>
      <c r="G303" s="465" t="s">
        <v>19</v>
      </c>
      <c r="H303" s="465" t="s">
        <v>19</v>
      </c>
      <c r="I303" s="465" t="s">
        <v>19</v>
      </c>
      <c r="J303" s="465">
        <v>0</v>
      </c>
      <c r="K303" s="465" t="s">
        <v>19</v>
      </c>
      <c r="L303" s="465" t="s">
        <v>19</v>
      </c>
      <c r="M303" s="465" t="s">
        <v>19</v>
      </c>
      <c r="N303" s="465" t="s">
        <v>2614</v>
      </c>
      <c r="O303" s="465" t="s">
        <v>119</v>
      </c>
      <c r="P303" s="465">
        <v>40</v>
      </c>
      <c r="Q303" s="465">
        <v>1</v>
      </c>
      <c r="R303" s="465" t="s">
        <v>515</v>
      </c>
      <c r="S303" s="465" t="s">
        <v>562</v>
      </c>
      <c r="T303" s="466">
        <v>45707</v>
      </c>
      <c r="U303" s="466">
        <v>46010</v>
      </c>
      <c r="V303" s="465" t="s">
        <v>542</v>
      </c>
      <c r="W303" s="465"/>
      <c r="X303" s="465"/>
      <c r="Y303" s="466"/>
      <c r="Z303" s="550"/>
      <c r="AA303" s="466"/>
      <c r="AB303" s="468"/>
    </row>
    <row r="304" spans="1:28 16384:16384" s="469" customFormat="1" ht="46.5" customHeight="1" x14ac:dyDescent="0.25">
      <c r="A304" s="559" t="s">
        <v>563</v>
      </c>
      <c r="B304" s="465" t="s">
        <v>542</v>
      </c>
      <c r="C304" s="465">
        <v>1</v>
      </c>
      <c r="D304" s="465" t="s">
        <v>517</v>
      </c>
      <c r="E304" s="465" t="s">
        <v>563</v>
      </c>
      <c r="F304" s="465" t="s">
        <v>19</v>
      </c>
      <c r="G304" s="465" t="s">
        <v>19</v>
      </c>
      <c r="H304" s="465" t="s">
        <v>19</v>
      </c>
      <c r="I304" s="465" t="s">
        <v>19</v>
      </c>
      <c r="J304" s="465">
        <v>0</v>
      </c>
      <c r="K304" s="465" t="s">
        <v>19</v>
      </c>
      <c r="L304" s="465" t="s">
        <v>19</v>
      </c>
      <c r="M304" s="465" t="s">
        <v>19</v>
      </c>
      <c r="N304" s="465" t="s">
        <v>2614</v>
      </c>
      <c r="O304" s="465" t="s">
        <v>120</v>
      </c>
      <c r="P304" s="465">
        <v>40</v>
      </c>
      <c r="Q304" s="465">
        <v>1</v>
      </c>
      <c r="R304" s="465" t="s">
        <v>515</v>
      </c>
      <c r="S304" s="465" t="s">
        <v>562</v>
      </c>
      <c r="T304" s="466">
        <v>45707</v>
      </c>
      <c r="U304" s="466">
        <v>46010</v>
      </c>
      <c r="V304" s="465" t="s">
        <v>542</v>
      </c>
      <c r="W304" s="465"/>
      <c r="X304" s="465"/>
      <c r="Y304" s="466"/>
      <c r="Z304" s="550"/>
      <c r="AA304" s="466"/>
      <c r="AB304" s="468"/>
    </row>
    <row r="305" spans="1:28 16384:16384" s="469" customFormat="1" ht="46.5" customHeight="1" x14ac:dyDescent="0.25">
      <c r="A305" s="559" t="s">
        <v>564</v>
      </c>
      <c r="B305" s="465" t="s">
        <v>542</v>
      </c>
      <c r="C305" s="465">
        <v>1</v>
      </c>
      <c r="D305" s="465" t="s">
        <v>517</v>
      </c>
      <c r="E305" s="465" t="s">
        <v>564</v>
      </c>
      <c r="F305" s="465" t="s">
        <v>19</v>
      </c>
      <c r="G305" s="465" t="s">
        <v>19</v>
      </c>
      <c r="H305" s="465" t="s">
        <v>19</v>
      </c>
      <c r="I305" s="465" t="s">
        <v>19</v>
      </c>
      <c r="J305" s="465">
        <v>0</v>
      </c>
      <c r="K305" s="465" t="s">
        <v>19</v>
      </c>
      <c r="L305" s="465" t="s">
        <v>19</v>
      </c>
      <c r="M305" s="465" t="s">
        <v>19</v>
      </c>
      <c r="N305" s="465" t="s">
        <v>2614</v>
      </c>
      <c r="O305" s="465" t="s">
        <v>47</v>
      </c>
      <c r="P305" s="465">
        <v>20</v>
      </c>
      <c r="Q305" s="465">
        <v>1</v>
      </c>
      <c r="R305" s="465" t="s">
        <v>515</v>
      </c>
      <c r="S305" s="465" t="s">
        <v>560</v>
      </c>
      <c r="T305" s="466">
        <v>45707</v>
      </c>
      <c r="U305" s="466">
        <v>46010</v>
      </c>
      <c r="V305" s="465" t="s">
        <v>542</v>
      </c>
      <c r="W305" s="465"/>
      <c r="X305" s="465"/>
      <c r="Y305" s="466"/>
      <c r="Z305" s="550"/>
      <c r="AA305" s="466"/>
      <c r="AB305" s="468"/>
    </row>
    <row r="306" spans="1:28 16384:16384" s="469" customFormat="1" ht="46.5" customHeight="1" x14ac:dyDescent="0.25">
      <c r="A306" s="561" t="s">
        <v>748</v>
      </c>
      <c r="B306" s="68" t="s">
        <v>747</v>
      </c>
      <c r="C306" s="68">
        <v>1</v>
      </c>
      <c r="D306" s="68" t="s">
        <v>509</v>
      </c>
      <c r="E306" s="68" t="s">
        <v>748</v>
      </c>
      <c r="F306" s="68" t="s">
        <v>749</v>
      </c>
      <c r="G306" s="68" t="s">
        <v>61</v>
      </c>
      <c r="H306" s="68" t="s">
        <v>1861</v>
      </c>
      <c r="I306" s="68" t="s">
        <v>1515</v>
      </c>
      <c r="J306" s="68" t="s">
        <v>1615</v>
      </c>
      <c r="K306" s="68" t="s">
        <v>532</v>
      </c>
      <c r="L306" s="68" t="s">
        <v>19</v>
      </c>
      <c r="M306" s="68" t="s">
        <v>1514</v>
      </c>
      <c r="N306" s="68" t="s">
        <v>2614</v>
      </c>
      <c r="O306" s="68" t="s">
        <v>107</v>
      </c>
      <c r="P306" s="68">
        <v>100</v>
      </c>
      <c r="Q306" s="68">
        <v>1</v>
      </c>
      <c r="R306" s="68" t="s">
        <v>515</v>
      </c>
      <c r="S306" s="154" t="s">
        <v>750</v>
      </c>
      <c r="T306" s="154">
        <v>45839</v>
      </c>
      <c r="U306" s="68">
        <v>45989</v>
      </c>
      <c r="V306" s="68" t="s">
        <v>751</v>
      </c>
      <c r="W306" s="68"/>
      <c r="X306" s="154"/>
      <c r="Y306" s="551"/>
      <c r="Z306" s="154"/>
      <c r="AA306" s="154"/>
      <c r="AB306" s="562"/>
      <c r="XFD306" s="68"/>
    </row>
    <row r="307" spans="1:28 16384:16384" s="469" customFormat="1" ht="46.5" customHeight="1" x14ac:dyDescent="0.25">
      <c r="A307" s="559" t="s">
        <v>752</v>
      </c>
      <c r="B307" s="465" t="s">
        <v>747</v>
      </c>
      <c r="C307" s="465">
        <v>1</v>
      </c>
      <c r="D307" s="465" t="s">
        <v>517</v>
      </c>
      <c r="E307" s="465" t="s">
        <v>752</v>
      </c>
      <c r="F307" s="465" t="s">
        <v>19</v>
      </c>
      <c r="G307" s="465" t="s">
        <v>19</v>
      </c>
      <c r="H307" s="465" t="s">
        <v>19</v>
      </c>
      <c r="I307" s="465" t="s">
        <v>19</v>
      </c>
      <c r="J307" s="465">
        <v>0</v>
      </c>
      <c r="K307" s="465" t="s">
        <v>19</v>
      </c>
      <c r="L307" s="465" t="s">
        <v>19</v>
      </c>
      <c r="M307" s="465" t="s">
        <v>19</v>
      </c>
      <c r="N307" s="465" t="s">
        <v>2614</v>
      </c>
      <c r="O307" s="465" t="s">
        <v>108</v>
      </c>
      <c r="P307" s="465">
        <v>100</v>
      </c>
      <c r="Q307" s="465">
        <v>1</v>
      </c>
      <c r="R307" s="465" t="s">
        <v>515</v>
      </c>
      <c r="S307" s="465" t="s">
        <v>753</v>
      </c>
      <c r="T307" s="466">
        <v>45839</v>
      </c>
      <c r="U307" s="466">
        <v>45930</v>
      </c>
      <c r="V307" s="465" t="s">
        <v>751</v>
      </c>
      <c r="W307" s="465"/>
      <c r="X307" s="465"/>
      <c r="Y307" s="466"/>
      <c r="Z307" s="550"/>
      <c r="AA307" s="466"/>
      <c r="AB307" s="468"/>
    </row>
    <row r="308" spans="1:28 16384:16384" s="469" customFormat="1" ht="46.5" customHeight="1" x14ac:dyDescent="0.25">
      <c r="A308" s="559" t="s">
        <v>754</v>
      </c>
      <c r="B308" s="465" t="s">
        <v>747</v>
      </c>
      <c r="C308" s="465">
        <v>1</v>
      </c>
      <c r="D308" s="465" t="s">
        <v>1609</v>
      </c>
      <c r="E308" s="465" t="s">
        <v>754</v>
      </c>
      <c r="F308" s="465" t="s">
        <v>19</v>
      </c>
      <c r="G308" s="465">
        <v>0</v>
      </c>
      <c r="H308" s="465">
        <v>0</v>
      </c>
      <c r="I308" s="465">
        <v>0</v>
      </c>
      <c r="J308" s="465">
        <v>0</v>
      </c>
      <c r="K308" s="465" t="s">
        <v>19</v>
      </c>
      <c r="L308" s="465" t="s">
        <v>19</v>
      </c>
      <c r="M308" s="465" t="s">
        <v>1514</v>
      </c>
      <c r="N308" s="465" t="s">
        <v>2614</v>
      </c>
      <c r="O308" s="465" t="s">
        <v>109</v>
      </c>
      <c r="P308" s="465">
        <v>0</v>
      </c>
      <c r="Q308" s="465">
        <v>1</v>
      </c>
      <c r="R308" s="465" t="s">
        <v>515</v>
      </c>
      <c r="S308" s="465" t="s">
        <v>755</v>
      </c>
      <c r="T308" s="466">
        <v>45931</v>
      </c>
      <c r="U308" s="466">
        <v>45989</v>
      </c>
      <c r="V308" s="465" t="s">
        <v>565</v>
      </c>
      <c r="W308" s="465"/>
      <c r="X308" s="465"/>
      <c r="Y308" s="466"/>
      <c r="Z308" s="550"/>
      <c r="AA308" s="466"/>
      <c r="AB308" s="468"/>
    </row>
    <row r="309" spans="1:28 16384:16384" s="469" customFormat="1" ht="46.5" customHeight="1" x14ac:dyDescent="0.25">
      <c r="A309" s="561" t="s">
        <v>987</v>
      </c>
      <c r="B309" s="68" t="s">
        <v>986</v>
      </c>
      <c r="C309" s="68">
        <v>1</v>
      </c>
      <c r="D309" s="68" t="s">
        <v>509</v>
      </c>
      <c r="E309" s="68" t="s">
        <v>987</v>
      </c>
      <c r="F309" s="68" t="s">
        <v>511</v>
      </c>
      <c r="G309" s="68" t="s">
        <v>1591</v>
      </c>
      <c r="H309" s="68" t="s">
        <v>1601</v>
      </c>
      <c r="I309" s="68" t="s">
        <v>1593</v>
      </c>
      <c r="J309" s="68" t="s">
        <v>1615</v>
      </c>
      <c r="K309" s="68" t="s">
        <v>512</v>
      </c>
      <c r="L309" s="68" t="s">
        <v>22</v>
      </c>
      <c r="M309" s="68" t="s">
        <v>766</v>
      </c>
      <c r="N309" s="68" t="s">
        <v>2614</v>
      </c>
      <c r="O309" s="68" t="s">
        <v>351</v>
      </c>
      <c r="P309" s="68">
        <v>30</v>
      </c>
      <c r="Q309" s="68">
        <v>100</v>
      </c>
      <c r="R309" s="68" t="s">
        <v>546</v>
      </c>
      <c r="S309" s="154" t="s">
        <v>988</v>
      </c>
      <c r="T309" s="154">
        <v>45672</v>
      </c>
      <c r="U309" s="68">
        <v>45975</v>
      </c>
      <c r="V309" s="68" t="s">
        <v>986</v>
      </c>
      <c r="W309" s="68"/>
      <c r="X309" s="154" t="s">
        <v>2106</v>
      </c>
      <c r="Y309" s="551"/>
      <c r="Z309" s="549">
        <v>0</v>
      </c>
      <c r="AA309" s="154"/>
      <c r="AB309" s="562">
        <v>0</v>
      </c>
      <c r="XFD309" s="68"/>
    </row>
    <row r="310" spans="1:28 16384:16384" s="469" customFormat="1" ht="46.5" customHeight="1" x14ac:dyDescent="0.25">
      <c r="A310" s="559" t="s">
        <v>989</v>
      </c>
      <c r="B310" s="465" t="s">
        <v>986</v>
      </c>
      <c r="C310" s="465">
        <v>1</v>
      </c>
      <c r="D310" s="465" t="s">
        <v>517</v>
      </c>
      <c r="E310" s="465" t="s">
        <v>989</v>
      </c>
      <c r="F310" s="465" t="s">
        <v>19</v>
      </c>
      <c r="G310" s="465" t="s">
        <v>19</v>
      </c>
      <c r="H310" s="465" t="s">
        <v>19</v>
      </c>
      <c r="I310" s="465" t="s">
        <v>19</v>
      </c>
      <c r="J310" s="465">
        <v>0</v>
      </c>
      <c r="K310" s="465" t="s">
        <v>19</v>
      </c>
      <c r="L310" s="465" t="s">
        <v>19</v>
      </c>
      <c r="M310" s="465" t="s">
        <v>19</v>
      </c>
      <c r="N310" s="465" t="s">
        <v>2614</v>
      </c>
      <c r="O310" s="465" t="s">
        <v>352</v>
      </c>
      <c r="P310" s="465">
        <v>10</v>
      </c>
      <c r="Q310" s="465">
        <v>1</v>
      </c>
      <c r="R310" s="465" t="s">
        <v>515</v>
      </c>
      <c r="S310" s="465" t="s">
        <v>990</v>
      </c>
      <c r="T310" s="466">
        <v>45672</v>
      </c>
      <c r="U310" s="466">
        <v>45706</v>
      </c>
      <c r="V310" s="465" t="s">
        <v>986</v>
      </c>
      <c r="W310" s="465">
        <v>100</v>
      </c>
      <c r="X310" s="465" t="s">
        <v>2108</v>
      </c>
      <c r="Y310" s="466"/>
      <c r="Z310" s="550">
        <v>100</v>
      </c>
      <c r="AA310" s="466"/>
      <c r="AB310" s="468">
        <v>100</v>
      </c>
    </row>
    <row r="311" spans="1:28 16384:16384" s="469" customFormat="1" ht="46.5" customHeight="1" x14ac:dyDescent="0.25">
      <c r="A311" s="559" t="s">
        <v>991</v>
      </c>
      <c r="B311" s="465" t="s">
        <v>986</v>
      </c>
      <c r="C311" s="465">
        <v>1</v>
      </c>
      <c r="D311" s="465" t="s">
        <v>517</v>
      </c>
      <c r="E311" s="465" t="s">
        <v>991</v>
      </c>
      <c r="F311" s="465" t="s">
        <v>19</v>
      </c>
      <c r="G311" s="465" t="s">
        <v>19</v>
      </c>
      <c r="H311" s="465" t="s">
        <v>19</v>
      </c>
      <c r="I311" s="465" t="s">
        <v>19</v>
      </c>
      <c r="J311" s="465">
        <v>0</v>
      </c>
      <c r="K311" s="465" t="s">
        <v>19</v>
      </c>
      <c r="L311" s="465" t="s">
        <v>19</v>
      </c>
      <c r="M311" s="465" t="s">
        <v>19</v>
      </c>
      <c r="N311" s="465" t="s">
        <v>2614</v>
      </c>
      <c r="O311" s="465" t="s">
        <v>353</v>
      </c>
      <c r="P311" s="465">
        <v>10</v>
      </c>
      <c r="Q311" s="465">
        <v>1</v>
      </c>
      <c r="R311" s="465" t="s">
        <v>515</v>
      </c>
      <c r="S311" s="465" t="s">
        <v>992</v>
      </c>
      <c r="T311" s="466">
        <v>45707</v>
      </c>
      <c r="U311" s="466">
        <v>45716</v>
      </c>
      <c r="V311" s="465" t="s">
        <v>986</v>
      </c>
      <c r="W311" s="465">
        <v>100</v>
      </c>
      <c r="X311" s="465" t="s">
        <v>2110</v>
      </c>
      <c r="Y311" s="466"/>
      <c r="Z311" s="550">
        <v>100</v>
      </c>
      <c r="AA311" s="466"/>
      <c r="AB311" s="468">
        <v>100</v>
      </c>
    </row>
    <row r="312" spans="1:28 16384:16384" s="469" customFormat="1" ht="46.5" customHeight="1" x14ac:dyDescent="0.25">
      <c r="A312" s="559" t="s">
        <v>993</v>
      </c>
      <c r="B312" s="465" t="s">
        <v>986</v>
      </c>
      <c r="C312" s="465">
        <v>1</v>
      </c>
      <c r="D312" s="465" t="s">
        <v>517</v>
      </c>
      <c r="E312" s="465" t="s">
        <v>993</v>
      </c>
      <c r="F312" s="465" t="s">
        <v>19</v>
      </c>
      <c r="G312" s="465" t="s">
        <v>19</v>
      </c>
      <c r="H312" s="465" t="s">
        <v>19</v>
      </c>
      <c r="I312" s="465" t="s">
        <v>19</v>
      </c>
      <c r="J312" s="465">
        <v>0</v>
      </c>
      <c r="K312" s="465" t="s">
        <v>19</v>
      </c>
      <c r="L312" s="465" t="s">
        <v>19</v>
      </c>
      <c r="M312" s="465" t="s">
        <v>19</v>
      </c>
      <c r="N312" s="465" t="s">
        <v>2614</v>
      </c>
      <c r="O312" s="465" t="s">
        <v>354</v>
      </c>
      <c r="P312" s="465">
        <v>15</v>
      </c>
      <c r="Q312" s="465">
        <v>2</v>
      </c>
      <c r="R312" s="465" t="s">
        <v>515</v>
      </c>
      <c r="S312" s="465" t="s">
        <v>994</v>
      </c>
      <c r="T312" s="466">
        <v>45719</v>
      </c>
      <c r="U312" s="466">
        <v>45930</v>
      </c>
      <c r="V312" s="465" t="s">
        <v>986</v>
      </c>
      <c r="W312" s="465"/>
      <c r="X312" s="465" t="s">
        <v>2112</v>
      </c>
      <c r="Y312" s="466"/>
      <c r="Z312" s="550">
        <v>0</v>
      </c>
      <c r="AA312" s="466"/>
      <c r="AB312" s="468">
        <v>0</v>
      </c>
    </row>
    <row r="313" spans="1:28 16384:16384" s="469" customFormat="1" ht="46.5" customHeight="1" x14ac:dyDescent="0.25">
      <c r="A313" s="559" t="s">
        <v>995</v>
      </c>
      <c r="B313" s="465" t="s">
        <v>986</v>
      </c>
      <c r="C313" s="465">
        <v>1</v>
      </c>
      <c r="D313" s="465" t="s">
        <v>517</v>
      </c>
      <c r="E313" s="465" t="s">
        <v>995</v>
      </c>
      <c r="F313" s="465" t="s">
        <v>19</v>
      </c>
      <c r="G313" s="465">
        <v>0</v>
      </c>
      <c r="H313" s="465">
        <v>0</v>
      </c>
      <c r="I313" s="465">
        <v>0</v>
      </c>
      <c r="J313" s="465">
        <v>0</v>
      </c>
      <c r="K313" s="465" t="s">
        <v>19</v>
      </c>
      <c r="L313" s="465" t="s">
        <v>19</v>
      </c>
      <c r="M313" s="465" t="s">
        <v>766</v>
      </c>
      <c r="N313" s="465" t="s">
        <v>2614</v>
      </c>
      <c r="O313" s="465" t="s">
        <v>355</v>
      </c>
      <c r="P313" s="465">
        <v>20</v>
      </c>
      <c r="Q313" s="465">
        <v>2</v>
      </c>
      <c r="R313" s="465" t="s">
        <v>515</v>
      </c>
      <c r="S313" s="465" t="s">
        <v>996</v>
      </c>
      <c r="T313" s="466">
        <v>45748</v>
      </c>
      <c r="U313" s="466">
        <v>45898</v>
      </c>
      <c r="V313" s="465" t="s">
        <v>986</v>
      </c>
      <c r="W313" s="465"/>
      <c r="X313" s="465"/>
      <c r="Y313" s="466"/>
      <c r="Z313" s="550"/>
      <c r="AA313" s="466"/>
      <c r="AB313" s="468"/>
    </row>
    <row r="314" spans="1:28 16384:16384" s="469" customFormat="1" ht="46.5" customHeight="1" x14ac:dyDescent="0.25">
      <c r="A314" s="559" t="s">
        <v>997</v>
      </c>
      <c r="B314" s="465" t="s">
        <v>986</v>
      </c>
      <c r="C314" s="465">
        <v>1</v>
      </c>
      <c r="D314" s="465" t="s">
        <v>517</v>
      </c>
      <c r="E314" s="465" t="s">
        <v>997</v>
      </c>
      <c r="F314" s="465" t="s">
        <v>19</v>
      </c>
      <c r="G314" s="465" t="s">
        <v>19</v>
      </c>
      <c r="H314" s="465" t="s">
        <v>19</v>
      </c>
      <c r="I314" s="465" t="s">
        <v>19</v>
      </c>
      <c r="J314" s="465">
        <v>0</v>
      </c>
      <c r="K314" s="465" t="s">
        <v>19</v>
      </c>
      <c r="L314" s="465" t="s">
        <v>19</v>
      </c>
      <c r="M314" s="465" t="s">
        <v>19</v>
      </c>
      <c r="N314" s="465" t="s">
        <v>2614</v>
      </c>
      <c r="O314" s="465" t="s">
        <v>356</v>
      </c>
      <c r="P314" s="465">
        <v>15</v>
      </c>
      <c r="Q314" s="465">
        <v>2</v>
      </c>
      <c r="R314" s="465" t="s">
        <v>515</v>
      </c>
      <c r="S314" s="465" t="s">
        <v>998</v>
      </c>
      <c r="T314" s="466">
        <v>45754</v>
      </c>
      <c r="U314" s="466">
        <v>45930</v>
      </c>
      <c r="V314" s="465" t="s">
        <v>986</v>
      </c>
      <c r="W314" s="465"/>
      <c r="X314" s="465"/>
      <c r="Y314" s="466"/>
      <c r="Z314" s="550"/>
      <c r="AA314" s="466"/>
      <c r="AB314" s="468"/>
    </row>
    <row r="315" spans="1:28 16384:16384" s="469" customFormat="1" ht="46.5" customHeight="1" x14ac:dyDescent="0.25">
      <c r="A315" s="559" t="s">
        <v>999</v>
      </c>
      <c r="B315" s="465" t="s">
        <v>986</v>
      </c>
      <c r="C315" s="465">
        <v>1</v>
      </c>
      <c r="D315" s="465" t="s">
        <v>517</v>
      </c>
      <c r="E315" s="465" t="s">
        <v>999</v>
      </c>
      <c r="F315" s="465" t="s">
        <v>19</v>
      </c>
      <c r="G315" s="465" t="s">
        <v>19</v>
      </c>
      <c r="H315" s="465" t="s">
        <v>19</v>
      </c>
      <c r="I315" s="465" t="s">
        <v>19</v>
      </c>
      <c r="J315" s="465">
        <v>0</v>
      </c>
      <c r="K315" s="465" t="s">
        <v>19</v>
      </c>
      <c r="L315" s="465" t="s">
        <v>19</v>
      </c>
      <c r="M315" s="465" t="s">
        <v>19</v>
      </c>
      <c r="N315" s="465" t="s">
        <v>2614</v>
      </c>
      <c r="O315" s="465" t="s">
        <v>357</v>
      </c>
      <c r="P315" s="465">
        <v>10</v>
      </c>
      <c r="Q315" s="465">
        <v>2</v>
      </c>
      <c r="R315" s="465" t="s">
        <v>515</v>
      </c>
      <c r="S315" s="465" t="s">
        <v>1000</v>
      </c>
      <c r="T315" s="466">
        <v>45779</v>
      </c>
      <c r="U315" s="466">
        <v>45930</v>
      </c>
      <c r="V315" s="465" t="s">
        <v>986</v>
      </c>
      <c r="W315" s="465"/>
      <c r="X315" s="465"/>
      <c r="Y315" s="466"/>
      <c r="Z315" s="550"/>
      <c r="AA315" s="466"/>
      <c r="AB315" s="468"/>
    </row>
    <row r="316" spans="1:28 16384:16384" s="469" customFormat="1" ht="46.5" customHeight="1" x14ac:dyDescent="0.25">
      <c r="A316" s="559" t="s">
        <v>1001</v>
      </c>
      <c r="B316" s="465" t="s">
        <v>986</v>
      </c>
      <c r="C316" s="465">
        <v>1</v>
      </c>
      <c r="D316" s="465" t="s">
        <v>517</v>
      </c>
      <c r="E316" s="465" t="s">
        <v>1001</v>
      </c>
      <c r="F316" s="465" t="s">
        <v>19</v>
      </c>
      <c r="G316" s="465" t="s">
        <v>19</v>
      </c>
      <c r="H316" s="465" t="s">
        <v>19</v>
      </c>
      <c r="I316" s="465" t="s">
        <v>19</v>
      </c>
      <c r="J316" s="465">
        <v>0</v>
      </c>
      <c r="K316" s="465" t="s">
        <v>19</v>
      </c>
      <c r="L316" s="465" t="s">
        <v>19</v>
      </c>
      <c r="M316" s="465" t="s">
        <v>19</v>
      </c>
      <c r="N316" s="465" t="s">
        <v>2614</v>
      </c>
      <c r="O316" s="465" t="s">
        <v>358</v>
      </c>
      <c r="P316" s="465">
        <v>10</v>
      </c>
      <c r="Q316" s="465">
        <v>100</v>
      </c>
      <c r="R316" s="465" t="s">
        <v>546</v>
      </c>
      <c r="S316" s="465" t="s">
        <v>906</v>
      </c>
      <c r="T316" s="466">
        <v>45779</v>
      </c>
      <c r="U316" s="466">
        <v>45930</v>
      </c>
      <c r="V316" s="465" t="s">
        <v>986</v>
      </c>
      <c r="W316" s="465">
        <v>23</v>
      </c>
      <c r="X316" s="465" t="s">
        <v>2607</v>
      </c>
      <c r="Y316" s="466"/>
      <c r="Z316" s="550">
        <v>23</v>
      </c>
      <c r="AA316" s="466"/>
      <c r="AB316" s="468">
        <v>0</v>
      </c>
    </row>
    <row r="317" spans="1:28 16384:16384" s="469" customFormat="1" ht="46.5" customHeight="1" x14ac:dyDescent="0.25">
      <c r="A317" s="559" t="s">
        <v>1002</v>
      </c>
      <c r="B317" s="465" t="s">
        <v>986</v>
      </c>
      <c r="C317" s="465">
        <v>1</v>
      </c>
      <c r="D317" s="465" t="s">
        <v>517</v>
      </c>
      <c r="E317" s="465" t="s">
        <v>1002</v>
      </c>
      <c r="F317" s="465" t="s">
        <v>19</v>
      </c>
      <c r="G317" s="465" t="s">
        <v>19</v>
      </c>
      <c r="H317" s="465" t="s">
        <v>19</v>
      </c>
      <c r="I317" s="465" t="s">
        <v>19</v>
      </c>
      <c r="J317" s="465">
        <v>0</v>
      </c>
      <c r="K317" s="465" t="s">
        <v>19</v>
      </c>
      <c r="L317" s="465" t="s">
        <v>19</v>
      </c>
      <c r="M317" s="465" t="s">
        <v>19</v>
      </c>
      <c r="N317" s="465" t="s">
        <v>2614</v>
      </c>
      <c r="O317" s="465" t="s">
        <v>359</v>
      </c>
      <c r="P317" s="465">
        <v>10</v>
      </c>
      <c r="Q317" s="465">
        <v>1</v>
      </c>
      <c r="R317" s="465" t="s">
        <v>515</v>
      </c>
      <c r="S317" s="465" t="s">
        <v>1003</v>
      </c>
      <c r="T317" s="466">
        <v>45931</v>
      </c>
      <c r="U317" s="466">
        <v>45975</v>
      </c>
      <c r="V317" s="465" t="s">
        <v>986</v>
      </c>
      <c r="W317" s="465"/>
      <c r="X317" s="465"/>
      <c r="Y317" s="466"/>
      <c r="Z317" s="550"/>
      <c r="AA317" s="466"/>
      <c r="AB317" s="468"/>
    </row>
    <row r="318" spans="1:28 16384:16384" s="469" customFormat="1" ht="46.5" customHeight="1" x14ac:dyDescent="0.25">
      <c r="A318" s="561" t="s">
        <v>1004</v>
      </c>
      <c r="B318" s="68" t="s">
        <v>986</v>
      </c>
      <c r="C318" s="68">
        <v>1</v>
      </c>
      <c r="D318" s="68" t="s">
        <v>509</v>
      </c>
      <c r="E318" s="68" t="s">
        <v>1004</v>
      </c>
      <c r="F318" s="68" t="s">
        <v>511</v>
      </c>
      <c r="G318" s="68" t="s">
        <v>9</v>
      </c>
      <c r="H318" s="68" t="s">
        <v>1522</v>
      </c>
      <c r="I318" s="68" t="s">
        <v>1560</v>
      </c>
      <c r="J318" s="68" t="s">
        <v>1615</v>
      </c>
      <c r="K318" s="68" t="s">
        <v>512</v>
      </c>
      <c r="L318" s="68" t="s">
        <v>22</v>
      </c>
      <c r="M318" s="68" t="s">
        <v>680</v>
      </c>
      <c r="N318" s="68" t="s">
        <v>2614</v>
      </c>
      <c r="O318" s="68" t="s">
        <v>215</v>
      </c>
      <c r="P318" s="68">
        <v>25</v>
      </c>
      <c r="Q318" s="68">
        <v>1</v>
      </c>
      <c r="R318" s="68" t="s">
        <v>515</v>
      </c>
      <c r="S318" s="154" t="s">
        <v>1005</v>
      </c>
      <c r="T318" s="154">
        <v>45691</v>
      </c>
      <c r="U318" s="68">
        <v>46022</v>
      </c>
      <c r="V318" s="68" t="s">
        <v>986</v>
      </c>
      <c r="W318" s="68"/>
      <c r="X318" s="154" t="s">
        <v>2393</v>
      </c>
      <c r="Y318" s="551"/>
      <c r="Z318" s="549">
        <v>0</v>
      </c>
      <c r="AA318" s="154"/>
      <c r="AB318" s="562">
        <v>0</v>
      </c>
      <c r="XFD318" s="68"/>
    </row>
    <row r="319" spans="1:28 16384:16384" s="469" customFormat="1" ht="46.5" customHeight="1" x14ac:dyDescent="0.25">
      <c r="A319" s="559" t="s">
        <v>1006</v>
      </c>
      <c r="B319" s="465" t="s">
        <v>986</v>
      </c>
      <c r="C319" s="465">
        <v>1</v>
      </c>
      <c r="D319" s="465" t="s">
        <v>517</v>
      </c>
      <c r="E319" s="465" t="s">
        <v>1006</v>
      </c>
      <c r="F319" s="465" t="s">
        <v>19</v>
      </c>
      <c r="G319" s="465" t="s">
        <v>19</v>
      </c>
      <c r="H319" s="465" t="s">
        <v>19</v>
      </c>
      <c r="I319" s="465" t="s">
        <v>19</v>
      </c>
      <c r="J319" s="465">
        <v>0</v>
      </c>
      <c r="K319" s="465" t="s">
        <v>19</v>
      </c>
      <c r="L319" s="465" t="s">
        <v>19</v>
      </c>
      <c r="M319" s="465" t="s">
        <v>19</v>
      </c>
      <c r="N319" s="465" t="s">
        <v>2614</v>
      </c>
      <c r="O319" s="465" t="s">
        <v>216</v>
      </c>
      <c r="P319" s="465">
        <v>30</v>
      </c>
      <c r="Q319" s="465">
        <v>1</v>
      </c>
      <c r="R319" s="465" t="s">
        <v>515</v>
      </c>
      <c r="S319" s="465" t="s">
        <v>1007</v>
      </c>
      <c r="T319" s="466">
        <v>45691</v>
      </c>
      <c r="U319" s="466">
        <v>45747</v>
      </c>
      <c r="V319" s="465" t="s">
        <v>986</v>
      </c>
      <c r="W319" s="465">
        <v>100</v>
      </c>
      <c r="X319" s="465" t="s">
        <v>2394</v>
      </c>
      <c r="Y319" s="466"/>
      <c r="Z319" s="550">
        <v>100</v>
      </c>
      <c r="AA319" s="466"/>
      <c r="AB319" s="468">
        <v>95</v>
      </c>
    </row>
    <row r="320" spans="1:28 16384:16384" s="469" customFormat="1" ht="46.5" customHeight="1" x14ac:dyDescent="0.25">
      <c r="A320" s="559" t="s">
        <v>1008</v>
      </c>
      <c r="B320" s="465" t="s">
        <v>986</v>
      </c>
      <c r="C320" s="465">
        <v>1</v>
      </c>
      <c r="D320" s="465" t="s">
        <v>517</v>
      </c>
      <c r="E320" s="465" t="s">
        <v>1008</v>
      </c>
      <c r="F320" s="465" t="s">
        <v>19</v>
      </c>
      <c r="G320" s="465" t="s">
        <v>19</v>
      </c>
      <c r="H320" s="465" t="s">
        <v>19</v>
      </c>
      <c r="I320" s="465" t="s">
        <v>19</v>
      </c>
      <c r="J320" s="465">
        <v>0</v>
      </c>
      <c r="K320" s="465" t="s">
        <v>19</v>
      </c>
      <c r="L320" s="465" t="s">
        <v>19</v>
      </c>
      <c r="M320" s="465" t="s">
        <v>19</v>
      </c>
      <c r="N320" s="465" t="s">
        <v>2614</v>
      </c>
      <c r="O320" s="465" t="s">
        <v>217</v>
      </c>
      <c r="P320" s="465">
        <v>60</v>
      </c>
      <c r="Q320" s="465">
        <v>3</v>
      </c>
      <c r="R320" s="465" t="s">
        <v>515</v>
      </c>
      <c r="S320" s="465" t="s">
        <v>1009</v>
      </c>
      <c r="T320" s="466">
        <v>45748</v>
      </c>
      <c r="U320" s="466">
        <v>46022</v>
      </c>
      <c r="V320" s="465" t="s">
        <v>986</v>
      </c>
      <c r="W320" s="465"/>
      <c r="X320" s="465"/>
      <c r="Y320" s="466"/>
      <c r="Z320" s="550"/>
      <c r="AA320" s="466"/>
      <c r="AB320" s="468"/>
    </row>
    <row r="321" spans="1:28 16384:16384" s="469" customFormat="1" ht="46.5" customHeight="1" x14ac:dyDescent="0.25">
      <c r="A321" s="559" t="s">
        <v>1010</v>
      </c>
      <c r="B321" s="465" t="s">
        <v>986</v>
      </c>
      <c r="C321" s="465">
        <v>1</v>
      </c>
      <c r="D321" s="465" t="s">
        <v>517</v>
      </c>
      <c r="E321" s="465" t="s">
        <v>1010</v>
      </c>
      <c r="F321" s="465" t="s">
        <v>19</v>
      </c>
      <c r="G321" s="465">
        <v>0</v>
      </c>
      <c r="H321" s="465">
        <v>0</v>
      </c>
      <c r="I321" s="465">
        <v>0</v>
      </c>
      <c r="J321" s="465">
        <v>0</v>
      </c>
      <c r="K321" s="465" t="s">
        <v>19</v>
      </c>
      <c r="L321" s="465" t="s">
        <v>19</v>
      </c>
      <c r="M321" s="465" t="s">
        <v>680</v>
      </c>
      <c r="N321" s="465" t="s">
        <v>2614</v>
      </c>
      <c r="O321" s="465" t="s">
        <v>218</v>
      </c>
      <c r="P321" s="465">
        <v>10</v>
      </c>
      <c r="Q321" s="465">
        <v>1</v>
      </c>
      <c r="R321" s="465" t="s">
        <v>515</v>
      </c>
      <c r="S321" s="465" t="s">
        <v>1011</v>
      </c>
      <c r="T321" s="466">
        <v>45992</v>
      </c>
      <c r="U321" s="466">
        <v>46022</v>
      </c>
      <c r="V321" s="465" t="s">
        <v>986</v>
      </c>
      <c r="W321" s="465"/>
      <c r="X321" s="465"/>
      <c r="Y321" s="466"/>
      <c r="Z321" s="550"/>
      <c r="AA321" s="466"/>
      <c r="AB321" s="468"/>
    </row>
    <row r="322" spans="1:28 16384:16384" s="469" customFormat="1" ht="46.5" customHeight="1" x14ac:dyDescent="0.25">
      <c r="A322" s="561" t="s">
        <v>1012</v>
      </c>
      <c r="B322" s="68" t="s">
        <v>986</v>
      </c>
      <c r="C322" s="68">
        <v>1</v>
      </c>
      <c r="D322" s="68" t="s">
        <v>509</v>
      </c>
      <c r="E322" s="68" t="s">
        <v>1012</v>
      </c>
      <c r="F322" s="68" t="s">
        <v>530</v>
      </c>
      <c r="G322" s="68" t="s">
        <v>1600</v>
      </c>
      <c r="H322" s="68" t="s">
        <v>1601</v>
      </c>
      <c r="I322" s="68" t="s">
        <v>1602</v>
      </c>
      <c r="J322" s="68" t="s">
        <v>1617</v>
      </c>
      <c r="K322" s="68" t="s">
        <v>532</v>
      </c>
      <c r="L322" s="68" t="s">
        <v>22</v>
      </c>
      <c r="M322" s="68" t="s">
        <v>766</v>
      </c>
      <c r="N322" s="68" t="s">
        <v>2614</v>
      </c>
      <c r="O322" s="68" t="s">
        <v>360</v>
      </c>
      <c r="P322" s="68">
        <v>25</v>
      </c>
      <c r="Q322" s="68">
        <v>1</v>
      </c>
      <c r="R322" s="68" t="s">
        <v>515</v>
      </c>
      <c r="S322" s="154" t="s">
        <v>1005</v>
      </c>
      <c r="T322" s="154">
        <v>45691</v>
      </c>
      <c r="U322" s="68">
        <v>45989</v>
      </c>
      <c r="V322" s="68" t="s">
        <v>1013</v>
      </c>
      <c r="W322" s="68"/>
      <c r="X322" s="154" t="s">
        <v>2115</v>
      </c>
      <c r="Y322" s="551"/>
      <c r="Z322" s="549">
        <v>0</v>
      </c>
      <c r="AA322" s="154"/>
      <c r="AB322" s="562">
        <v>0</v>
      </c>
      <c r="XFD322" s="68"/>
    </row>
    <row r="323" spans="1:28 16384:16384" s="469" customFormat="1" ht="46.5" customHeight="1" x14ac:dyDescent="0.25">
      <c r="A323" s="559" t="s">
        <v>1014</v>
      </c>
      <c r="B323" s="465" t="s">
        <v>986</v>
      </c>
      <c r="C323" s="465">
        <v>1</v>
      </c>
      <c r="D323" s="465" t="s">
        <v>517</v>
      </c>
      <c r="E323" s="465" t="s">
        <v>1014</v>
      </c>
      <c r="F323" s="465" t="s">
        <v>19</v>
      </c>
      <c r="G323" s="465" t="s">
        <v>19</v>
      </c>
      <c r="H323" s="465" t="s">
        <v>19</v>
      </c>
      <c r="I323" s="465" t="s">
        <v>19</v>
      </c>
      <c r="J323" s="465">
        <v>0</v>
      </c>
      <c r="K323" s="465" t="s">
        <v>19</v>
      </c>
      <c r="L323" s="465" t="s">
        <v>19</v>
      </c>
      <c r="M323" s="465" t="s">
        <v>19</v>
      </c>
      <c r="N323" s="465" t="s">
        <v>2614</v>
      </c>
      <c r="O323" s="465" t="s">
        <v>361</v>
      </c>
      <c r="P323" s="465">
        <v>15</v>
      </c>
      <c r="Q323" s="465">
        <v>1</v>
      </c>
      <c r="R323" s="465" t="s">
        <v>515</v>
      </c>
      <c r="S323" s="465" t="s">
        <v>1015</v>
      </c>
      <c r="T323" s="466">
        <v>45691</v>
      </c>
      <c r="U323" s="466">
        <v>45730</v>
      </c>
      <c r="V323" s="465" t="s">
        <v>986</v>
      </c>
      <c r="W323" s="465">
        <v>100</v>
      </c>
      <c r="X323" s="465" t="s">
        <v>2117</v>
      </c>
      <c r="Y323" s="466"/>
      <c r="Z323" s="550">
        <v>100</v>
      </c>
      <c r="AA323" s="466"/>
      <c r="AB323" s="468">
        <v>100</v>
      </c>
    </row>
    <row r="324" spans="1:28 16384:16384" s="469" customFormat="1" ht="46.5" customHeight="1" x14ac:dyDescent="0.25">
      <c r="A324" s="559" t="s">
        <v>1016</v>
      </c>
      <c r="B324" s="465" t="s">
        <v>986</v>
      </c>
      <c r="C324" s="465">
        <v>1</v>
      </c>
      <c r="D324" s="465" t="s">
        <v>517</v>
      </c>
      <c r="E324" s="465" t="s">
        <v>1016</v>
      </c>
      <c r="F324" s="465" t="s">
        <v>19</v>
      </c>
      <c r="G324" s="465" t="s">
        <v>19</v>
      </c>
      <c r="H324" s="465" t="s">
        <v>19</v>
      </c>
      <c r="I324" s="465" t="s">
        <v>19</v>
      </c>
      <c r="J324" s="465">
        <v>0</v>
      </c>
      <c r="K324" s="465" t="s">
        <v>19</v>
      </c>
      <c r="L324" s="465" t="s">
        <v>19</v>
      </c>
      <c r="M324" s="465" t="s">
        <v>19</v>
      </c>
      <c r="N324" s="465" t="s">
        <v>2614</v>
      </c>
      <c r="O324" s="465" t="s">
        <v>362</v>
      </c>
      <c r="P324" s="465">
        <v>15</v>
      </c>
      <c r="Q324" s="465">
        <v>1</v>
      </c>
      <c r="R324" s="465" t="s">
        <v>515</v>
      </c>
      <c r="S324" s="465" t="s">
        <v>1017</v>
      </c>
      <c r="T324" s="466">
        <v>45734</v>
      </c>
      <c r="U324" s="466">
        <v>45898</v>
      </c>
      <c r="V324" s="465" t="s">
        <v>1018</v>
      </c>
      <c r="W324" s="465"/>
      <c r="X324" s="465" t="s">
        <v>2119</v>
      </c>
      <c r="Y324" s="466"/>
      <c r="Z324" s="550">
        <v>0</v>
      </c>
      <c r="AA324" s="466"/>
      <c r="AB324" s="468">
        <v>0</v>
      </c>
    </row>
    <row r="325" spans="1:28 16384:16384" s="469" customFormat="1" ht="46.5" customHeight="1" x14ac:dyDescent="0.25">
      <c r="A325" s="559" t="s">
        <v>1019</v>
      </c>
      <c r="B325" s="465" t="s">
        <v>986</v>
      </c>
      <c r="C325" s="465">
        <v>1</v>
      </c>
      <c r="D325" s="465" t="s">
        <v>517</v>
      </c>
      <c r="E325" s="465" t="s">
        <v>1019</v>
      </c>
      <c r="F325" s="465" t="s">
        <v>19</v>
      </c>
      <c r="G325" s="465" t="s">
        <v>19</v>
      </c>
      <c r="H325" s="465" t="s">
        <v>19</v>
      </c>
      <c r="I325" s="465" t="s">
        <v>19</v>
      </c>
      <c r="J325" s="465">
        <v>0</v>
      </c>
      <c r="K325" s="465" t="s">
        <v>19</v>
      </c>
      <c r="L325" s="465" t="s">
        <v>19</v>
      </c>
      <c r="M325" s="465" t="s">
        <v>19</v>
      </c>
      <c r="N325" s="465" t="s">
        <v>2614</v>
      </c>
      <c r="O325" s="465" t="s">
        <v>363</v>
      </c>
      <c r="P325" s="465">
        <v>20</v>
      </c>
      <c r="Q325" s="465">
        <v>1</v>
      </c>
      <c r="R325" s="465" t="s">
        <v>515</v>
      </c>
      <c r="S325" s="465" t="s">
        <v>1020</v>
      </c>
      <c r="T325" s="466">
        <v>45748</v>
      </c>
      <c r="U325" s="466">
        <v>45812</v>
      </c>
      <c r="V325" s="465" t="s">
        <v>986</v>
      </c>
      <c r="W325" s="465"/>
      <c r="X325" s="465"/>
      <c r="Y325" s="466"/>
      <c r="Z325" s="550"/>
      <c r="AA325" s="466"/>
      <c r="AB325" s="468"/>
    </row>
    <row r="326" spans="1:28 16384:16384" s="469" customFormat="1" ht="46.5" customHeight="1" x14ac:dyDescent="0.25">
      <c r="A326" s="559" t="s">
        <v>1021</v>
      </c>
      <c r="B326" s="465" t="s">
        <v>986</v>
      </c>
      <c r="C326" s="465">
        <v>1</v>
      </c>
      <c r="D326" s="465" t="s">
        <v>517</v>
      </c>
      <c r="E326" s="465" t="s">
        <v>1021</v>
      </c>
      <c r="F326" s="465" t="s">
        <v>19</v>
      </c>
      <c r="G326" s="465">
        <v>0</v>
      </c>
      <c r="H326" s="465">
        <v>0</v>
      </c>
      <c r="I326" s="465">
        <v>0</v>
      </c>
      <c r="J326" s="465">
        <v>0</v>
      </c>
      <c r="K326" s="465" t="s">
        <v>19</v>
      </c>
      <c r="L326" s="465" t="s">
        <v>19</v>
      </c>
      <c r="M326" s="465" t="s">
        <v>766</v>
      </c>
      <c r="N326" s="465" t="s">
        <v>2614</v>
      </c>
      <c r="O326" s="465" t="s">
        <v>364</v>
      </c>
      <c r="P326" s="465">
        <v>30</v>
      </c>
      <c r="Q326" s="465">
        <v>1</v>
      </c>
      <c r="R326" s="465" t="s">
        <v>515</v>
      </c>
      <c r="S326" s="465" t="s">
        <v>1022</v>
      </c>
      <c r="T326" s="466">
        <v>45811</v>
      </c>
      <c r="U326" s="466">
        <v>45989</v>
      </c>
      <c r="V326" s="465" t="s">
        <v>1023</v>
      </c>
      <c r="W326" s="465"/>
      <c r="X326" s="465"/>
      <c r="Y326" s="466"/>
      <c r="Z326" s="550"/>
      <c r="AA326" s="466"/>
      <c r="AB326" s="468"/>
    </row>
    <row r="327" spans="1:28 16384:16384" s="469" customFormat="1" ht="46.5" customHeight="1" x14ac:dyDescent="0.25">
      <c r="A327" s="559" t="s">
        <v>1024</v>
      </c>
      <c r="B327" s="465" t="s">
        <v>986</v>
      </c>
      <c r="C327" s="465">
        <v>1</v>
      </c>
      <c r="D327" s="465" t="s">
        <v>517</v>
      </c>
      <c r="E327" s="465" t="s">
        <v>1024</v>
      </c>
      <c r="F327" s="465" t="s">
        <v>19</v>
      </c>
      <c r="G327" s="465" t="s">
        <v>19</v>
      </c>
      <c r="H327" s="465" t="s">
        <v>19</v>
      </c>
      <c r="I327" s="465" t="s">
        <v>19</v>
      </c>
      <c r="J327" s="465">
        <v>0</v>
      </c>
      <c r="K327" s="465" t="s">
        <v>19</v>
      </c>
      <c r="L327" s="465" t="s">
        <v>19</v>
      </c>
      <c r="M327" s="465" t="s">
        <v>19</v>
      </c>
      <c r="N327" s="465" t="s">
        <v>2614</v>
      </c>
      <c r="O327" s="465" t="s">
        <v>365</v>
      </c>
      <c r="P327" s="465">
        <v>20</v>
      </c>
      <c r="Q327" s="465">
        <v>1</v>
      </c>
      <c r="R327" s="465" t="s">
        <v>515</v>
      </c>
      <c r="S327" s="465" t="s">
        <v>1025</v>
      </c>
      <c r="T327" s="466">
        <v>45828</v>
      </c>
      <c r="U327" s="466">
        <v>45989</v>
      </c>
      <c r="V327" s="465" t="s">
        <v>1023</v>
      </c>
      <c r="W327" s="465"/>
      <c r="X327" s="465"/>
      <c r="Y327" s="466"/>
      <c r="Z327" s="550"/>
      <c r="AA327" s="466"/>
      <c r="AB327" s="468"/>
    </row>
    <row r="328" spans="1:28 16384:16384" s="469" customFormat="1" ht="46.5" customHeight="1" x14ac:dyDescent="0.25">
      <c r="A328" s="561" t="s">
        <v>1026</v>
      </c>
      <c r="B328" s="68" t="s">
        <v>986</v>
      </c>
      <c r="C328" s="68">
        <v>1</v>
      </c>
      <c r="D328" s="68" t="s">
        <v>509</v>
      </c>
      <c r="E328" s="68" t="s">
        <v>1026</v>
      </c>
      <c r="F328" s="68" t="s">
        <v>511</v>
      </c>
      <c r="G328" s="68" t="s">
        <v>1591</v>
      </c>
      <c r="H328" s="68" t="s">
        <v>1592</v>
      </c>
      <c r="I328" s="68" t="s">
        <v>1593</v>
      </c>
      <c r="J328" s="68" t="s">
        <v>1615</v>
      </c>
      <c r="K328" s="68" t="s">
        <v>512</v>
      </c>
      <c r="L328" s="68" t="s">
        <v>22</v>
      </c>
      <c r="M328" s="68" t="s">
        <v>766</v>
      </c>
      <c r="N328" s="68" t="s">
        <v>1685</v>
      </c>
      <c r="O328" s="68" t="s">
        <v>366</v>
      </c>
      <c r="P328" s="68">
        <v>20</v>
      </c>
      <c r="Q328" s="68">
        <v>30</v>
      </c>
      <c r="R328" s="68" t="s">
        <v>546</v>
      </c>
      <c r="S328" s="154" t="s">
        <v>1027</v>
      </c>
      <c r="T328" s="154">
        <v>45672</v>
      </c>
      <c r="U328" s="68">
        <v>46006</v>
      </c>
      <c r="V328" s="68" t="s">
        <v>986</v>
      </c>
      <c r="W328" s="68">
        <v>13</v>
      </c>
      <c r="X328" s="154" t="s">
        <v>2608</v>
      </c>
      <c r="Y328" s="551"/>
      <c r="Z328" s="549">
        <v>13</v>
      </c>
      <c r="AA328" s="154"/>
      <c r="AB328" s="562">
        <v>0</v>
      </c>
      <c r="XFD328" s="68"/>
    </row>
    <row r="329" spans="1:28 16384:16384" s="469" customFormat="1" ht="46.5" customHeight="1" x14ac:dyDescent="0.25">
      <c r="A329" s="559" t="s">
        <v>1028</v>
      </c>
      <c r="B329" s="465" t="s">
        <v>986</v>
      </c>
      <c r="C329" s="465">
        <v>1</v>
      </c>
      <c r="D329" s="465" t="s">
        <v>517</v>
      </c>
      <c r="E329" s="465" t="s">
        <v>1028</v>
      </c>
      <c r="F329" s="465" t="s">
        <v>19</v>
      </c>
      <c r="G329" s="465">
        <v>0</v>
      </c>
      <c r="H329" s="465">
        <v>0</v>
      </c>
      <c r="I329" s="465">
        <v>0</v>
      </c>
      <c r="J329" s="465">
        <v>0</v>
      </c>
      <c r="K329" s="465" t="s">
        <v>19</v>
      </c>
      <c r="L329" s="465" t="s">
        <v>19</v>
      </c>
      <c r="M329" s="465" t="s">
        <v>766</v>
      </c>
      <c r="N329" s="465" t="s">
        <v>2614</v>
      </c>
      <c r="O329" s="465" t="s">
        <v>367</v>
      </c>
      <c r="P329" s="465">
        <v>25</v>
      </c>
      <c r="Q329" s="465">
        <v>1</v>
      </c>
      <c r="R329" s="465" t="s">
        <v>515</v>
      </c>
      <c r="S329" s="465" t="s">
        <v>1029</v>
      </c>
      <c r="T329" s="466">
        <v>45672</v>
      </c>
      <c r="U329" s="466">
        <v>45706</v>
      </c>
      <c r="V329" s="465" t="s">
        <v>986</v>
      </c>
      <c r="W329" s="465">
        <v>100</v>
      </c>
      <c r="X329" s="465" t="s">
        <v>2121</v>
      </c>
      <c r="Y329" s="466"/>
      <c r="Z329" s="550">
        <v>100</v>
      </c>
      <c r="AA329" s="466"/>
      <c r="AB329" s="468">
        <v>100</v>
      </c>
    </row>
    <row r="330" spans="1:28 16384:16384" s="469" customFormat="1" ht="46.5" customHeight="1" x14ac:dyDescent="0.25">
      <c r="A330" s="559" t="s">
        <v>1030</v>
      </c>
      <c r="B330" s="465" t="s">
        <v>986</v>
      </c>
      <c r="C330" s="465">
        <v>1</v>
      </c>
      <c r="D330" s="465" t="s">
        <v>517</v>
      </c>
      <c r="E330" s="465" t="s">
        <v>1030</v>
      </c>
      <c r="F330" s="465" t="s">
        <v>19</v>
      </c>
      <c r="G330" s="465" t="s">
        <v>19</v>
      </c>
      <c r="H330" s="465" t="s">
        <v>19</v>
      </c>
      <c r="I330" s="465" t="s">
        <v>19</v>
      </c>
      <c r="J330" s="465">
        <v>0</v>
      </c>
      <c r="K330" s="465" t="s">
        <v>19</v>
      </c>
      <c r="L330" s="465" t="s">
        <v>19</v>
      </c>
      <c r="M330" s="465" t="s">
        <v>19</v>
      </c>
      <c r="N330" s="465" t="s">
        <v>2614</v>
      </c>
      <c r="O330" s="465" t="s">
        <v>368</v>
      </c>
      <c r="P330" s="465">
        <v>20</v>
      </c>
      <c r="Q330" s="465">
        <v>1</v>
      </c>
      <c r="R330" s="465" t="s">
        <v>515</v>
      </c>
      <c r="S330" s="465" t="s">
        <v>1031</v>
      </c>
      <c r="T330" s="466">
        <v>45707</v>
      </c>
      <c r="U330" s="466">
        <v>45716</v>
      </c>
      <c r="V330" s="465" t="s">
        <v>986</v>
      </c>
      <c r="W330" s="465">
        <v>100</v>
      </c>
      <c r="X330" s="465" t="s">
        <v>2123</v>
      </c>
      <c r="Y330" s="466"/>
      <c r="Z330" s="550">
        <v>100</v>
      </c>
      <c r="AA330" s="466"/>
      <c r="AB330" s="468">
        <v>100</v>
      </c>
    </row>
    <row r="331" spans="1:28 16384:16384" s="469" customFormat="1" ht="46.5" customHeight="1" x14ac:dyDescent="0.25">
      <c r="A331" s="559" t="s">
        <v>1032</v>
      </c>
      <c r="B331" s="465" t="s">
        <v>986</v>
      </c>
      <c r="C331" s="465">
        <v>1</v>
      </c>
      <c r="D331" s="465" t="s">
        <v>517</v>
      </c>
      <c r="E331" s="465" t="s">
        <v>1032</v>
      </c>
      <c r="F331" s="465" t="s">
        <v>19</v>
      </c>
      <c r="G331" s="465" t="s">
        <v>19</v>
      </c>
      <c r="H331" s="465" t="s">
        <v>19</v>
      </c>
      <c r="I331" s="465" t="s">
        <v>19</v>
      </c>
      <c r="J331" s="465">
        <v>0</v>
      </c>
      <c r="K331" s="465" t="s">
        <v>19</v>
      </c>
      <c r="L331" s="465" t="s">
        <v>19</v>
      </c>
      <c r="M331" s="465" t="s">
        <v>19</v>
      </c>
      <c r="N331" s="465" t="s">
        <v>2614</v>
      </c>
      <c r="O331" s="465" t="s">
        <v>369</v>
      </c>
      <c r="P331" s="465">
        <v>30</v>
      </c>
      <c r="Q331" s="465">
        <v>4</v>
      </c>
      <c r="R331" s="465" t="s">
        <v>515</v>
      </c>
      <c r="S331" s="465" t="s">
        <v>1033</v>
      </c>
      <c r="T331" s="466">
        <v>45719</v>
      </c>
      <c r="U331" s="466">
        <v>45975</v>
      </c>
      <c r="V331" s="465" t="s">
        <v>986</v>
      </c>
      <c r="W331" s="465">
        <v>40</v>
      </c>
      <c r="X331" s="465" t="s">
        <v>2569</v>
      </c>
      <c r="Y331" s="466"/>
      <c r="Z331" s="550">
        <v>40</v>
      </c>
      <c r="AA331" s="466"/>
      <c r="AB331" s="468">
        <v>0</v>
      </c>
    </row>
    <row r="332" spans="1:28 16384:16384" s="469" customFormat="1" ht="46.5" customHeight="1" x14ac:dyDescent="0.25">
      <c r="A332" s="559" t="s">
        <v>1034</v>
      </c>
      <c r="B332" s="465" t="s">
        <v>986</v>
      </c>
      <c r="C332" s="465">
        <v>1</v>
      </c>
      <c r="D332" s="465" t="s">
        <v>517</v>
      </c>
      <c r="E332" s="465" t="s">
        <v>1034</v>
      </c>
      <c r="F332" s="465" t="s">
        <v>19</v>
      </c>
      <c r="G332" s="465">
        <v>0</v>
      </c>
      <c r="H332" s="465">
        <v>0</v>
      </c>
      <c r="I332" s="465">
        <v>0</v>
      </c>
      <c r="J332" s="465">
        <v>0</v>
      </c>
      <c r="K332" s="465" t="s">
        <v>19</v>
      </c>
      <c r="L332" s="465" t="s">
        <v>19</v>
      </c>
      <c r="M332" s="465" t="s">
        <v>766</v>
      </c>
      <c r="N332" s="465" t="s">
        <v>2614</v>
      </c>
      <c r="O332" s="465" t="s">
        <v>370</v>
      </c>
      <c r="P332" s="465">
        <v>25</v>
      </c>
      <c r="Q332" s="465">
        <v>1</v>
      </c>
      <c r="R332" s="465" t="s">
        <v>515</v>
      </c>
      <c r="S332" s="465" t="s">
        <v>1035</v>
      </c>
      <c r="T332" s="466">
        <v>45992</v>
      </c>
      <c r="U332" s="466">
        <v>46006</v>
      </c>
      <c r="V332" s="465" t="s">
        <v>986</v>
      </c>
      <c r="W332" s="465"/>
      <c r="X332" s="465"/>
      <c r="Y332" s="466"/>
      <c r="Z332" s="550"/>
      <c r="AA332" s="466"/>
      <c r="AB332" s="468"/>
    </row>
    <row r="333" spans="1:28 16384:16384" s="469" customFormat="1" ht="46.5" customHeight="1" x14ac:dyDescent="0.25">
      <c r="A333" s="561" t="s">
        <v>510</v>
      </c>
      <c r="B333" s="68" t="s">
        <v>508</v>
      </c>
      <c r="C333" s="68">
        <v>1</v>
      </c>
      <c r="D333" s="68" t="s">
        <v>509</v>
      </c>
      <c r="E333" s="68" t="s">
        <v>510</v>
      </c>
      <c r="F333" s="68" t="s">
        <v>511</v>
      </c>
      <c r="G333" s="68" t="s">
        <v>1591</v>
      </c>
      <c r="H333" s="68" t="s">
        <v>1592</v>
      </c>
      <c r="I333" s="68" t="s">
        <v>1593</v>
      </c>
      <c r="J333" s="68" t="s">
        <v>1615</v>
      </c>
      <c r="K333" s="68" t="s">
        <v>512</v>
      </c>
      <c r="L333" s="68" t="s">
        <v>19</v>
      </c>
      <c r="M333" s="68" t="s">
        <v>513</v>
      </c>
      <c r="N333" s="68" t="s">
        <v>1666</v>
      </c>
      <c r="O333" s="68" t="s">
        <v>62</v>
      </c>
      <c r="P333" s="68">
        <v>20</v>
      </c>
      <c r="Q333" s="68">
        <v>1</v>
      </c>
      <c r="R333" s="68" t="s">
        <v>515</v>
      </c>
      <c r="S333" s="154" t="s">
        <v>516</v>
      </c>
      <c r="T333" s="154">
        <v>45672</v>
      </c>
      <c r="U333" s="68">
        <v>45688</v>
      </c>
      <c r="V333" s="68" t="s">
        <v>508</v>
      </c>
      <c r="W333" s="68">
        <v>100</v>
      </c>
      <c r="X333" s="154" t="s">
        <v>2093</v>
      </c>
      <c r="Y333" s="551"/>
      <c r="Z333" s="549">
        <v>100</v>
      </c>
      <c r="AA333" s="154"/>
      <c r="AB333" s="562">
        <v>100</v>
      </c>
      <c r="XFD333" s="68"/>
    </row>
    <row r="334" spans="1:28 16384:16384" s="469" customFormat="1" ht="46.5" customHeight="1" x14ac:dyDescent="0.25">
      <c r="A334" s="559" t="s">
        <v>518</v>
      </c>
      <c r="B334" s="465" t="s">
        <v>508</v>
      </c>
      <c r="C334" s="465">
        <v>1</v>
      </c>
      <c r="D334" s="465" t="s">
        <v>517</v>
      </c>
      <c r="E334" s="465" t="s">
        <v>518</v>
      </c>
      <c r="F334" s="465" t="s">
        <v>19</v>
      </c>
      <c r="G334" s="465" t="s">
        <v>19</v>
      </c>
      <c r="H334" s="465" t="s">
        <v>19</v>
      </c>
      <c r="I334" s="465" t="s">
        <v>19</v>
      </c>
      <c r="J334" s="465">
        <v>0</v>
      </c>
      <c r="K334" s="465" t="s">
        <v>19</v>
      </c>
      <c r="L334" s="465" t="s">
        <v>19</v>
      </c>
      <c r="M334" s="465" t="s">
        <v>19</v>
      </c>
      <c r="N334" s="465" t="s">
        <v>2614</v>
      </c>
      <c r="O334" s="465" t="s">
        <v>63</v>
      </c>
      <c r="P334" s="465">
        <v>50</v>
      </c>
      <c r="Q334" s="465">
        <v>1</v>
      </c>
      <c r="R334" s="465" t="s">
        <v>515</v>
      </c>
      <c r="S334" s="465" t="s">
        <v>519</v>
      </c>
      <c r="T334" s="466">
        <v>45672</v>
      </c>
      <c r="U334" s="466">
        <v>45688</v>
      </c>
      <c r="V334" s="465" t="s">
        <v>508</v>
      </c>
      <c r="W334" s="465">
        <v>100</v>
      </c>
      <c r="X334" s="465" t="s">
        <v>2095</v>
      </c>
      <c r="Y334" s="466"/>
      <c r="Z334" s="550">
        <v>100</v>
      </c>
      <c r="AA334" s="466"/>
      <c r="AB334" s="468">
        <v>100</v>
      </c>
    </row>
    <row r="335" spans="1:28 16384:16384" s="469" customFormat="1" ht="46.5" customHeight="1" x14ac:dyDescent="0.25">
      <c r="A335" s="559" t="s">
        <v>520</v>
      </c>
      <c r="B335" s="465" t="s">
        <v>508</v>
      </c>
      <c r="C335" s="465">
        <v>1</v>
      </c>
      <c r="D335" s="465" t="s">
        <v>517</v>
      </c>
      <c r="E335" s="465" t="s">
        <v>520</v>
      </c>
      <c r="F335" s="465" t="s">
        <v>19</v>
      </c>
      <c r="G335" s="465">
        <v>0</v>
      </c>
      <c r="H335" s="465">
        <v>0</v>
      </c>
      <c r="I335" s="465">
        <v>0</v>
      </c>
      <c r="J335" s="465">
        <v>0</v>
      </c>
      <c r="K335" s="465" t="s">
        <v>19</v>
      </c>
      <c r="L335" s="465" t="s">
        <v>19</v>
      </c>
      <c r="M335" s="465" t="s">
        <v>513</v>
      </c>
      <c r="N335" s="465" t="s">
        <v>2614</v>
      </c>
      <c r="O335" s="465" t="s">
        <v>64</v>
      </c>
      <c r="P335" s="465">
        <v>50</v>
      </c>
      <c r="Q335" s="465">
        <v>1</v>
      </c>
      <c r="R335" s="465" t="s">
        <v>515</v>
      </c>
      <c r="S335" s="465" t="s">
        <v>521</v>
      </c>
      <c r="T335" s="466">
        <v>45672</v>
      </c>
      <c r="U335" s="466">
        <v>45688</v>
      </c>
      <c r="V335" s="465" t="s">
        <v>508</v>
      </c>
      <c r="W335" s="465">
        <v>100</v>
      </c>
      <c r="X335" s="465" t="s">
        <v>2095</v>
      </c>
      <c r="Y335" s="466"/>
      <c r="Z335" s="550">
        <v>100</v>
      </c>
      <c r="AA335" s="466"/>
      <c r="AB335" s="468">
        <v>100</v>
      </c>
    </row>
    <row r="336" spans="1:28 16384:16384" s="469" customFormat="1" ht="46.5" customHeight="1" x14ac:dyDescent="0.25">
      <c r="A336" s="561" t="s">
        <v>522</v>
      </c>
      <c r="B336" s="68" t="s">
        <v>508</v>
      </c>
      <c r="C336" s="68">
        <v>1</v>
      </c>
      <c r="D336" s="68" t="s">
        <v>509</v>
      </c>
      <c r="E336" s="68" t="s">
        <v>522</v>
      </c>
      <c r="F336" s="68" t="s">
        <v>511</v>
      </c>
      <c r="G336" s="68" t="s">
        <v>1591</v>
      </c>
      <c r="H336" s="68" t="s">
        <v>1592</v>
      </c>
      <c r="I336" s="68" t="s">
        <v>1593</v>
      </c>
      <c r="J336" s="68" t="s">
        <v>1615</v>
      </c>
      <c r="K336" s="68" t="s">
        <v>512</v>
      </c>
      <c r="L336" s="68" t="s">
        <v>19</v>
      </c>
      <c r="M336" s="68" t="s">
        <v>513</v>
      </c>
      <c r="N336" s="68" t="s">
        <v>1666</v>
      </c>
      <c r="O336" s="68" t="s">
        <v>65</v>
      </c>
      <c r="P336" s="68">
        <v>20</v>
      </c>
      <c r="Q336" s="68">
        <v>1</v>
      </c>
      <c r="R336" s="68" t="s">
        <v>515</v>
      </c>
      <c r="S336" s="154" t="s">
        <v>524</v>
      </c>
      <c r="T336" s="154">
        <v>45672</v>
      </c>
      <c r="U336" s="68">
        <v>45688</v>
      </c>
      <c r="V336" s="68" t="s">
        <v>508</v>
      </c>
      <c r="W336" s="68">
        <v>100</v>
      </c>
      <c r="X336" s="154" t="s">
        <v>2093</v>
      </c>
      <c r="Y336" s="551"/>
      <c r="Z336" s="549">
        <v>100</v>
      </c>
      <c r="AA336" s="154"/>
      <c r="AB336" s="562">
        <v>100</v>
      </c>
      <c r="XFD336" s="68"/>
    </row>
    <row r="337" spans="1:28 16384:16384" s="469" customFormat="1" ht="46.5" customHeight="1" x14ac:dyDescent="0.25">
      <c r="A337" s="559" t="s">
        <v>525</v>
      </c>
      <c r="B337" s="465" t="s">
        <v>508</v>
      </c>
      <c r="C337" s="465">
        <v>1</v>
      </c>
      <c r="D337" s="465" t="s">
        <v>517</v>
      </c>
      <c r="E337" s="465" t="s">
        <v>525</v>
      </c>
      <c r="F337" s="465" t="s">
        <v>19</v>
      </c>
      <c r="G337" s="465" t="s">
        <v>19</v>
      </c>
      <c r="H337" s="465" t="s">
        <v>19</v>
      </c>
      <c r="I337" s="465" t="s">
        <v>19</v>
      </c>
      <c r="J337" s="465">
        <v>0</v>
      </c>
      <c r="K337" s="465" t="s">
        <v>19</v>
      </c>
      <c r="L337" s="465" t="s">
        <v>19</v>
      </c>
      <c r="M337" s="465" t="s">
        <v>19</v>
      </c>
      <c r="N337" s="465" t="s">
        <v>2614</v>
      </c>
      <c r="O337" s="465" t="s">
        <v>66</v>
      </c>
      <c r="P337" s="465">
        <v>50</v>
      </c>
      <c r="Q337" s="465">
        <v>1</v>
      </c>
      <c r="R337" s="465" t="s">
        <v>515</v>
      </c>
      <c r="S337" s="465" t="s">
        <v>526</v>
      </c>
      <c r="T337" s="466">
        <v>45672</v>
      </c>
      <c r="U337" s="466">
        <v>45688</v>
      </c>
      <c r="V337" s="465" t="s">
        <v>508</v>
      </c>
      <c r="W337" s="465">
        <v>100</v>
      </c>
      <c r="X337" s="465" t="s">
        <v>2095</v>
      </c>
      <c r="Y337" s="466"/>
      <c r="Z337" s="550">
        <v>100</v>
      </c>
      <c r="AA337" s="466"/>
      <c r="AB337" s="468">
        <v>100</v>
      </c>
    </row>
    <row r="338" spans="1:28 16384:16384" s="469" customFormat="1" ht="46.5" customHeight="1" x14ac:dyDescent="0.25">
      <c r="A338" s="559" t="s">
        <v>527</v>
      </c>
      <c r="B338" s="465" t="s">
        <v>508</v>
      </c>
      <c r="C338" s="465">
        <v>1</v>
      </c>
      <c r="D338" s="465" t="s">
        <v>517</v>
      </c>
      <c r="E338" s="465" t="s">
        <v>527</v>
      </c>
      <c r="F338" s="465" t="s">
        <v>19</v>
      </c>
      <c r="G338" s="465" t="s">
        <v>19</v>
      </c>
      <c r="H338" s="465" t="s">
        <v>19</v>
      </c>
      <c r="I338" s="465" t="s">
        <v>19</v>
      </c>
      <c r="J338" s="465">
        <v>0</v>
      </c>
      <c r="K338" s="465" t="s">
        <v>19</v>
      </c>
      <c r="L338" s="465" t="s">
        <v>19</v>
      </c>
      <c r="M338" s="465" t="s">
        <v>19</v>
      </c>
      <c r="N338" s="465" t="s">
        <v>2614</v>
      </c>
      <c r="O338" s="465" t="s">
        <v>67</v>
      </c>
      <c r="P338" s="465">
        <v>50</v>
      </c>
      <c r="Q338" s="465">
        <v>1</v>
      </c>
      <c r="R338" s="465" t="s">
        <v>515</v>
      </c>
      <c r="S338" s="465" t="s">
        <v>528</v>
      </c>
      <c r="T338" s="466">
        <v>45672</v>
      </c>
      <c r="U338" s="466">
        <v>45688</v>
      </c>
      <c r="V338" s="465" t="s">
        <v>508</v>
      </c>
      <c r="W338" s="465">
        <v>100</v>
      </c>
      <c r="X338" s="465" t="s">
        <v>2095</v>
      </c>
      <c r="Y338" s="466"/>
      <c r="Z338" s="550">
        <v>100</v>
      </c>
      <c r="AA338" s="466"/>
      <c r="AB338" s="468">
        <v>100</v>
      </c>
    </row>
    <row r="339" spans="1:28 16384:16384" s="469" customFormat="1" ht="46.5" customHeight="1" x14ac:dyDescent="0.25">
      <c r="A339" s="561" t="s">
        <v>529</v>
      </c>
      <c r="B339" s="68" t="s">
        <v>508</v>
      </c>
      <c r="C339" s="68">
        <v>1</v>
      </c>
      <c r="D339" s="68" t="s">
        <v>509</v>
      </c>
      <c r="E339" s="68" t="s">
        <v>529</v>
      </c>
      <c r="F339" s="68" t="s">
        <v>530</v>
      </c>
      <c r="G339" s="68" t="s">
        <v>1594</v>
      </c>
      <c r="H339" s="68" t="s">
        <v>1595</v>
      </c>
      <c r="I339" s="68" t="s">
        <v>1596</v>
      </c>
      <c r="J339" s="68" t="s">
        <v>1615</v>
      </c>
      <c r="K339" s="68" t="s">
        <v>532</v>
      </c>
      <c r="L339" s="68" t="s">
        <v>22</v>
      </c>
      <c r="M339" s="68" t="s">
        <v>513</v>
      </c>
      <c r="N339" s="68" t="s">
        <v>2614</v>
      </c>
      <c r="O339" s="68" t="s">
        <v>68</v>
      </c>
      <c r="P339" s="68">
        <v>60</v>
      </c>
      <c r="Q339" s="68">
        <v>1</v>
      </c>
      <c r="R339" s="68" t="s">
        <v>515</v>
      </c>
      <c r="S339" s="154" t="s">
        <v>533</v>
      </c>
      <c r="T339" s="154">
        <v>45659</v>
      </c>
      <c r="U339" s="68">
        <v>46010</v>
      </c>
      <c r="V339" s="68" t="s">
        <v>534</v>
      </c>
      <c r="W339" s="68"/>
      <c r="X339" s="154"/>
      <c r="Y339" s="551"/>
      <c r="Z339" s="154"/>
      <c r="AA339" s="154"/>
      <c r="AB339" s="562"/>
      <c r="XFD339" s="68"/>
    </row>
    <row r="340" spans="1:28 16384:16384" s="469" customFormat="1" ht="46.5" customHeight="1" x14ac:dyDescent="0.25">
      <c r="A340" s="559" t="s">
        <v>535</v>
      </c>
      <c r="B340" s="465" t="s">
        <v>508</v>
      </c>
      <c r="C340" s="465">
        <v>1</v>
      </c>
      <c r="D340" s="465" t="s">
        <v>517</v>
      </c>
      <c r="E340" s="465" t="s">
        <v>535</v>
      </c>
      <c r="F340" s="465" t="s">
        <v>19</v>
      </c>
      <c r="G340" s="465" t="s">
        <v>19</v>
      </c>
      <c r="H340" s="465" t="s">
        <v>19</v>
      </c>
      <c r="I340" s="465" t="s">
        <v>19</v>
      </c>
      <c r="J340" s="465">
        <v>0</v>
      </c>
      <c r="K340" s="465" t="s">
        <v>19</v>
      </c>
      <c r="L340" s="465" t="s">
        <v>19</v>
      </c>
      <c r="M340" s="465" t="s">
        <v>19</v>
      </c>
      <c r="N340" s="465" t="s">
        <v>2614</v>
      </c>
      <c r="O340" s="465" t="s">
        <v>69</v>
      </c>
      <c r="P340" s="465">
        <v>50</v>
      </c>
      <c r="Q340" s="465">
        <v>2</v>
      </c>
      <c r="R340" s="465" t="s">
        <v>515</v>
      </c>
      <c r="S340" s="465" t="s">
        <v>536</v>
      </c>
      <c r="T340" s="466">
        <v>45659</v>
      </c>
      <c r="U340" s="466">
        <v>45716</v>
      </c>
      <c r="V340" s="465" t="s">
        <v>537</v>
      </c>
      <c r="W340" s="465">
        <v>100</v>
      </c>
      <c r="X340" s="465" t="s">
        <v>2101</v>
      </c>
      <c r="Y340" s="466"/>
      <c r="Z340" s="550">
        <v>100</v>
      </c>
      <c r="AA340" s="466"/>
      <c r="AB340" s="468">
        <v>100</v>
      </c>
    </row>
    <row r="341" spans="1:28 16384:16384" s="469" customFormat="1" ht="46.5" customHeight="1" x14ac:dyDescent="0.25">
      <c r="A341" s="559" t="s">
        <v>538</v>
      </c>
      <c r="B341" s="465" t="s">
        <v>508</v>
      </c>
      <c r="C341" s="465">
        <v>1</v>
      </c>
      <c r="D341" s="465" t="s">
        <v>517</v>
      </c>
      <c r="E341" s="465" t="s">
        <v>538</v>
      </c>
      <c r="F341" s="465" t="s">
        <v>19</v>
      </c>
      <c r="G341" s="465">
        <v>0</v>
      </c>
      <c r="H341" s="465">
        <v>0</v>
      </c>
      <c r="I341" s="465">
        <v>0</v>
      </c>
      <c r="J341" s="465">
        <v>0</v>
      </c>
      <c r="K341" s="465" t="s">
        <v>19</v>
      </c>
      <c r="L341" s="465" t="s">
        <v>19</v>
      </c>
      <c r="M341" s="465" t="s">
        <v>513</v>
      </c>
      <c r="N341" s="465" t="s">
        <v>2614</v>
      </c>
      <c r="O341" s="465" t="s">
        <v>2103</v>
      </c>
      <c r="P341" s="465">
        <v>25</v>
      </c>
      <c r="Q341" s="465">
        <v>2</v>
      </c>
      <c r="R341" s="465" t="s">
        <v>515</v>
      </c>
      <c r="S341" s="465" t="s">
        <v>539</v>
      </c>
      <c r="T341" s="466">
        <v>45691</v>
      </c>
      <c r="U341" s="466">
        <v>45898</v>
      </c>
      <c r="V341" s="465" t="s">
        <v>534</v>
      </c>
      <c r="W341" s="465">
        <v>50</v>
      </c>
      <c r="X341" s="465" t="s">
        <v>2378</v>
      </c>
      <c r="Y341" s="466"/>
      <c r="Z341" s="550">
        <v>50</v>
      </c>
      <c r="AA341" s="466"/>
      <c r="AB341" s="468">
        <v>0</v>
      </c>
    </row>
    <row r="342" spans="1:28 16384:16384" s="469" customFormat="1" ht="46.5" customHeight="1" x14ac:dyDescent="0.25">
      <c r="A342" s="559" t="s">
        <v>540</v>
      </c>
      <c r="B342" s="465" t="s">
        <v>508</v>
      </c>
      <c r="C342" s="465">
        <v>1</v>
      </c>
      <c r="D342" s="465" t="s">
        <v>517</v>
      </c>
      <c r="E342" s="465" t="s">
        <v>540</v>
      </c>
      <c r="F342" s="465" t="s">
        <v>19</v>
      </c>
      <c r="G342" s="465" t="s">
        <v>19</v>
      </c>
      <c r="H342" s="465" t="s">
        <v>19</v>
      </c>
      <c r="I342" s="465" t="s">
        <v>19</v>
      </c>
      <c r="J342" s="465">
        <v>0</v>
      </c>
      <c r="K342" s="465" t="s">
        <v>19</v>
      </c>
      <c r="L342" s="465" t="s">
        <v>19</v>
      </c>
      <c r="M342" s="465" t="s">
        <v>19</v>
      </c>
      <c r="N342" s="465" t="s">
        <v>2614</v>
      </c>
      <c r="O342" s="465" t="s">
        <v>70</v>
      </c>
      <c r="P342" s="465">
        <v>25</v>
      </c>
      <c r="Q342" s="465">
        <v>2</v>
      </c>
      <c r="R342" s="465" t="s">
        <v>515</v>
      </c>
      <c r="S342" s="465" t="s">
        <v>541</v>
      </c>
      <c r="T342" s="466">
        <v>45811</v>
      </c>
      <c r="U342" s="466">
        <v>46010</v>
      </c>
      <c r="V342" s="465" t="s">
        <v>508</v>
      </c>
      <c r="W342" s="465"/>
      <c r="X342" s="465"/>
      <c r="Y342" s="466"/>
      <c r="Z342" s="550"/>
      <c r="AA342" s="466"/>
      <c r="AB342" s="468"/>
    </row>
    <row r="343" spans="1:28 16384:16384" s="469" customFormat="1" ht="46.5" customHeight="1" x14ac:dyDescent="0.25">
      <c r="A343" s="561" t="s">
        <v>1103</v>
      </c>
      <c r="B343" s="68" t="s">
        <v>1102</v>
      </c>
      <c r="C343" s="68">
        <v>1</v>
      </c>
      <c r="D343" s="68" t="s">
        <v>509</v>
      </c>
      <c r="E343" s="68" t="s">
        <v>1103</v>
      </c>
      <c r="F343" s="68" t="s">
        <v>749</v>
      </c>
      <c r="G343" s="68" t="s">
        <v>1603</v>
      </c>
      <c r="H343" s="68" t="s">
        <v>1601</v>
      </c>
      <c r="I343" s="68" t="s">
        <v>1605</v>
      </c>
      <c r="J343" s="68" t="s">
        <v>1615</v>
      </c>
      <c r="K343" s="68" t="s">
        <v>512</v>
      </c>
      <c r="L343" s="68" t="s">
        <v>34</v>
      </c>
      <c r="M343" s="68" t="s">
        <v>680</v>
      </c>
      <c r="N343" s="68" t="s">
        <v>2614</v>
      </c>
      <c r="O343" s="68" t="s">
        <v>292</v>
      </c>
      <c r="P343" s="68">
        <v>16</v>
      </c>
      <c r="Q343" s="68">
        <v>100</v>
      </c>
      <c r="R343" s="68" t="s">
        <v>515</v>
      </c>
      <c r="S343" s="154" t="s">
        <v>1104</v>
      </c>
      <c r="T343" s="154">
        <v>45677</v>
      </c>
      <c r="U343" s="68">
        <v>46003</v>
      </c>
      <c r="V343" s="68" t="s">
        <v>1102</v>
      </c>
      <c r="W343" s="68"/>
      <c r="X343" s="154"/>
      <c r="Y343" s="551"/>
      <c r="Z343" s="154"/>
      <c r="AA343" s="154"/>
      <c r="AB343" s="562"/>
      <c r="XFD343" s="68"/>
    </row>
    <row r="344" spans="1:28 16384:16384" s="469" customFormat="1" ht="46.5" customHeight="1" x14ac:dyDescent="0.25">
      <c r="A344" s="559" t="s">
        <v>1105</v>
      </c>
      <c r="B344" s="465" t="s">
        <v>1102</v>
      </c>
      <c r="C344" s="465">
        <v>1</v>
      </c>
      <c r="D344" s="465" t="s">
        <v>517</v>
      </c>
      <c r="E344" s="465" t="s">
        <v>1105</v>
      </c>
      <c r="F344" s="465" t="s">
        <v>19</v>
      </c>
      <c r="G344" s="465">
        <v>0</v>
      </c>
      <c r="H344" s="465">
        <v>0</v>
      </c>
      <c r="I344" s="465">
        <v>0</v>
      </c>
      <c r="J344" s="465">
        <v>0</v>
      </c>
      <c r="K344" s="465" t="s">
        <v>19</v>
      </c>
      <c r="L344" s="465" t="s">
        <v>19</v>
      </c>
      <c r="M344" s="465" t="s">
        <v>680</v>
      </c>
      <c r="N344" s="465" t="s">
        <v>2614</v>
      </c>
      <c r="O344" s="465" t="s">
        <v>293</v>
      </c>
      <c r="P344" s="465">
        <v>100</v>
      </c>
      <c r="Q344" s="465">
        <v>100</v>
      </c>
      <c r="R344" s="465" t="s">
        <v>515</v>
      </c>
      <c r="S344" s="465" t="s">
        <v>1104</v>
      </c>
      <c r="T344" s="466">
        <v>45677</v>
      </c>
      <c r="U344" s="466">
        <v>46003</v>
      </c>
      <c r="V344" s="465" t="s">
        <v>1102</v>
      </c>
      <c r="W344" s="465">
        <v>69</v>
      </c>
      <c r="X344" s="465" t="s">
        <v>2443</v>
      </c>
      <c r="Y344" s="466"/>
      <c r="Z344" s="550">
        <v>69</v>
      </c>
      <c r="AA344" s="466"/>
      <c r="AB344" s="468">
        <v>0</v>
      </c>
    </row>
    <row r="345" spans="1:28 16384:16384" s="469" customFormat="1" ht="46.5" customHeight="1" x14ac:dyDescent="0.25">
      <c r="A345" s="561" t="s">
        <v>1106</v>
      </c>
      <c r="B345" s="68" t="s">
        <v>1102</v>
      </c>
      <c r="C345" s="68">
        <v>1</v>
      </c>
      <c r="D345" s="68" t="s">
        <v>509</v>
      </c>
      <c r="E345" s="68" t="s">
        <v>1106</v>
      </c>
      <c r="F345" s="68" t="s">
        <v>749</v>
      </c>
      <c r="G345" s="68" t="s">
        <v>1606</v>
      </c>
      <c r="H345" s="68" t="s">
        <v>1607</v>
      </c>
      <c r="I345" s="68" t="s">
        <v>1608</v>
      </c>
      <c r="J345" s="68" t="s">
        <v>1615</v>
      </c>
      <c r="K345" s="68" t="s">
        <v>512</v>
      </c>
      <c r="L345" s="68" t="s">
        <v>34</v>
      </c>
      <c r="M345" s="68" t="s">
        <v>680</v>
      </c>
      <c r="N345" s="68" t="s">
        <v>2614</v>
      </c>
      <c r="O345" s="68" t="s">
        <v>1967</v>
      </c>
      <c r="P345" s="68">
        <v>17</v>
      </c>
      <c r="Q345" s="68">
        <v>42000</v>
      </c>
      <c r="R345" s="68" t="s">
        <v>515</v>
      </c>
      <c r="S345" s="154" t="s">
        <v>1968</v>
      </c>
      <c r="T345" s="154">
        <v>45677</v>
      </c>
      <c r="U345" s="68">
        <v>46003</v>
      </c>
      <c r="V345" s="68" t="s">
        <v>1102</v>
      </c>
      <c r="W345" s="68"/>
      <c r="X345" s="154"/>
      <c r="Y345" s="551"/>
      <c r="Z345" s="154"/>
      <c r="AA345" s="154"/>
      <c r="AB345" s="562"/>
      <c r="XFD345" s="68"/>
    </row>
    <row r="346" spans="1:28 16384:16384" s="469" customFormat="1" ht="46.5" customHeight="1" x14ac:dyDescent="0.25">
      <c r="A346" s="559" t="s">
        <v>1107</v>
      </c>
      <c r="B346" s="465" t="s">
        <v>1102</v>
      </c>
      <c r="C346" s="465">
        <v>1</v>
      </c>
      <c r="D346" s="465" t="s">
        <v>517</v>
      </c>
      <c r="E346" s="465" t="s">
        <v>1107</v>
      </c>
      <c r="F346" s="465" t="s">
        <v>19</v>
      </c>
      <c r="G346" s="465" t="s">
        <v>19</v>
      </c>
      <c r="H346" s="465" t="s">
        <v>19</v>
      </c>
      <c r="I346" s="465" t="s">
        <v>19</v>
      </c>
      <c r="J346" s="465">
        <v>0</v>
      </c>
      <c r="K346" s="465" t="s">
        <v>19</v>
      </c>
      <c r="L346" s="465" t="s">
        <v>19</v>
      </c>
      <c r="M346" s="465" t="s">
        <v>19</v>
      </c>
      <c r="N346" s="465" t="s">
        <v>2614</v>
      </c>
      <c r="O346" s="465" t="s">
        <v>1969</v>
      </c>
      <c r="P346" s="465">
        <v>100</v>
      </c>
      <c r="Q346" s="465">
        <v>42000</v>
      </c>
      <c r="R346" s="465" t="s">
        <v>515</v>
      </c>
      <c r="S346" s="465" t="s">
        <v>1968</v>
      </c>
      <c r="T346" s="466">
        <v>45677</v>
      </c>
      <c r="U346" s="466">
        <v>46003</v>
      </c>
      <c r="V346" s="465" t="s">
        <v>1102</v>
      </c>
      <c r="W346" s="465">
        <v>44</v>
      </c>
      <c r="X346" s="465" t="s">
        <v>2445</v>
      </c>
      <c r="Y346" s="466"/>
      <c r="Z346" s="550">
        <v>44</v>
      </c>
      <c r="AA346" s="466"/>
      <c r="AB346" s="468">
        <v>0</v>
      </c>
    </row>
    <row r="347" spans="1:28 16384:16384" s="469" customFormat="1" ht="46.5" customHeight="1" x14ac:dyDescent="0.25">
      <c r="A347" s="561" t="s">
        <v>1108</v>
      </c>
      <c r="B347" s="68" t="s">
        <v>1102</v>
      </c>
      <c r="C347" s="68">
        <v>1</v>
      </c>
      <c r="D347" s="68" t="s">
        <v>509</v>
      </c>
      <c r="E347" s="68" t="s">
        <v>1108</v>
      </c>
      <c r="F347" s="68" t="s">
        <v>749</v>
      </c>
      <c r="G347" s="68" t="s">
        <v>9</v>
      </c>
      <c r="H347" s="68" t="s">
        <v>1522</v>
      </c>
      <c r="I347" s="68" t="s">
        <v>1560</v>
      </c>
      <c r="J347" s="68" t="s">
        <v>1615</v>
      </c>
      <c r="K347" s="68" t="s">
        <v>512</v>
      </c>
      <c r="L347" s="68" t="s">
        <v>34</v>
      </c>
      <c r="M347" s="68" t="s">
        <v>680</v>
      </c>
      <c r="N347" s="68" t="s">
        <v>2614</v>
      </c>
      <c r="O347" s="68" t="s">
        <v>294</v>
      </c>
      <c r="P347" s="68">
        <v>17</v>
      </c>
      <c r="Q347" s="68">
        <v>20000</v>
      </c>
      <c r="R347" s="68" t="s">
        <v>515</v>
      </c>
      <c r="S347" s="154" t="s">
        <v>1109</v>
      </c>
      <c r="T347" s="154">
        <v>45677</v>
      </c>
      <c r="U347" s="68">
        <v>46003</v>
      </c>
      <c r="V347" s="68" t="s">
        <v>1102</v>
      </c>
      <c r="W347" s="68"/>
      <c r="X347" s="154"/>
      <c r="Y347" s="551"/>
      <c r="Z347" s="154"/>
      <c r="AA347" s="154"/>
      <c r="AB347" s="562"/>
      <c r="XFD347" s="68"/>
    </row>
    <row r="348" spans="1:28 16384:16384" s="469" customFormat="1" ht="46.5" customHeight="1" x14ac:dyDescent="0.25">
      <c r="A348" s="559" t="s">
        <v>1110</v>
      </c>
      <c r="B348" s="465" t="s">
        <v>1102</v>
      </c>
      <c r="C348" s="465">
        <v>1</v>
      </c>
      <c r="D348" s="465" t="s">
        <v>517</v>
      </c>
      <c r="E348" s="465" t="s">
        <v>1110</v>
      </c>
      <c r="F348" s="465" t="s">
        <v>19</v>
      </c>
      <c r="G348" s="465" t="s">
        <v>19</v>
      </c>
      <c r="H348" s="465" t="s">
        <v>19</v>
      </c>
      <c r="I348" s="465" t="s">
        <v>19</v>
      </c>
      <c r="J348" s="465">
        <v>0</v>
      </c>
      <c r="K348" s="465" t="s">
        <v>19</v>
      </c>
      <c r="L348" s="465" t="s">
        <v>19</v>
      </c>
      <c r="M348" s="465" t="s">
        <v>19</v>
      </c>
      <c r="N348" s="465" t="s">
        <v>2614</v>
      </c>
      <c r="O348" s="465" t="s">
        <v>295</v>
      </c>
      <c r="P348" s="465">
        <v>100</v>
      </c>
      <c r="Q348" s="465">
        <v>20000</v>
      </c>
      <c r="R348" s="465" t="s">
        <v>515</v>
      </c>
      <c r="S348" s="465" t="s">
        <v>1109</v>
      </c>
      <c r="T348" s="466">
        <v>45677</v>
      </c>
      <c r="U348" s="466">
        <v>46003</v>
      </c>
      <c r="V348" s="465" t="s">
        <v>1102</v>
      </c>
      <c r="W348" s="465">
        <v>51</v>
      </c>
      <c r="X348" s="465" t="s">
        <v>2447</v>
      </c>
      <c r="Y348" s="466"/>
      <c r="Z348" s="550">
        <v>51</v>
      </c>
      <c r="AA348" s="466"/>
      <c r="AB348" s="468"/>
    </row>
    <row r="349" spans="1:28 16384:16384" s="469" customFormat="1" ht="46.5" customHeight="1" x14ac:dyDescent="0.25">
      <c r="A349" s="561" t="s">
        <v>1111</v>
      </c>
      <c r="B349" s="68" t="s">
        <v>1102</v>
      </c>
      <c r="C349" s="68">
        <v>1</v>
      </c>
      <c r="D349" s="68" t="s">
        <v>509</v>
      </c>
      <c r="E349" s="68" t="s">
        <v>1111</v>
      </c>
      <c r="F349" s="68" t="s">
        <v>749</v>
      </c>
      <c r="G349" s="68" t="s">
        <v>1606</v>
      </c>
      <c r="H349" s="68" t="s">
        <v>1607</v>
      </c>
      <c r="I349" s="68" t="s">
        <v>1608</v>
      </c>
      <c r="J349" s="68" t="s">
        <v>1615</v>
      </c>
      <c r="K349" s="68" t="s">
        <v>512</v>
      </c>
      <c r="L349" s="68" t="s">
        <v>34</v>
      </c>
      <c r="M349" s="68" t="s">
        <v>680</v>
      </c>
      <c r="N349" s="68" t="s">
        <v>2614</v>
      </c>
      <c r="O349" s="68" t="s">
        <v>296</v>
      </c>
      <c r="P349" s="68">
        <v>17</v>
      </c>
      <c r="Q349" s="68">
        <v>6430</v>
      </c>
      <c r="R349" s="68" t="s">
        <v>515</v>
      </c>
      <c r="S349" s="154" t="s">
        <v>1112</v>
      </c>
      <c r="T349" s="154">
        <v>45677</v>
      </c>
      <c r="U349" s="68">
        <v>46003</v>
      </c>
      <c r="V349" s="68" t="s">
        <v>1102</v>
      </c>
      <c r="W349" s="68"/>
      <c r="X349" s="154"/>
      <c r="Y349" s="551"/>
      <c r="Z349" s="154"/>
      <c r="AA349" s="154"/>
      <c r="AB349" s="562"/>
      <c r="XFD349" s="68"/>
    </row>
    <row r="350" spans="1:28 16384:16384" s="469" customFormat="1" ht="46.5" customHeight="1" x14ac:dyDescent="0.25">
      <c r="A350" s="559" t="s">
        <v>1113</v>
      </c>
      <c r="B350" s="465" t="s">
        <v>1102</v>
      </c>
      <c r="C350" s="465">
        <v>1</v>
      </c>
      <c r="D350" s="465" t="s">
        <v>517</v>
      </c>
      <c r="E350" s="465" t="s">
        <v>1113</v>
      </c>
      <c r="F350" s="465" t="s">
        <v>19</v>
      </c>
      <c r="G350" s="465">
        <v>0</v>
      </c>
      <c r="H350" s="465">
        <v>0</v>
      </c>
      <c r="I350" s="465">
        <v>0</v>
      </c>
      <c r="J350" s="465">
        <v>0</v>
      </c>
      <c r="K350" s="465" t="s">
        <v>19</v>
      </c>
      <c r="L350" s="465" t="s">
        <v>19</v>
      </c>
      <c r="M350" s="465" t="s">
        <v>680</v>
      </c>
      <c r="N350" s="465" t="s">
        <v>2614</v>
      </c>
      <c r="O350" s="465" t="s">
        <v>35</v>
      </c>
      <c r="P350" s="465">
        <v>50</v>
      </c>
      <c r="Q350" s="465">
        <v>6430</v>
      </c>
      <c r="R350" s="465" t="s">
        <v>515</v>
      </c>
      <c r="S350" s="465" t="s">
        <v>1112</v>
      </c>
      <c r="T350" s="466">
        <v>45677</v>
      </c>
      <c r="U350" s="466">
        <v>46003</v>
      </c>
      <c r="V350" s="465" t="s">
        <v>1102</v>
      </c>
      <c r="W350" s="465">
        <v>85</v>
      </c>
      <c r="X350" s="465" t="s">
        <v>2449</v>
      </c>
      <c r="Y350" s="466"/>
      <c r="Z350" s="550">
        <v>85</v>
      </c>
      <c r="AA350" s="466"/>
      <c r="AB350" s="468"/>
    </row>
    <row r="351" spans="1:28 16384:16384" s="469" customFormat="1" ht="46.5" customHeight="1" x14ac:dyDescent="0.25">
      <c r="A351" s="559" t="s">
        <v>1970</v>
      </c>
      <c r="B351" s="465" t="s">
        <v>1102</v>
      </c>
      <c r="C351" s="465">
        <v>1</v>
      </c>
      <c r="D351" s="465" t="s">
        <v>517</v>
      </c>
      <c r="E351" s="465" t="s">
        <v>1970</v>
      </c>
      <c r="F351" s="465" t="s">
        <v>19</v>
      </c>
      <c r="G351" s="465" t="s">
        <v>19</v>
      </c>
      <c r="H351" s="465" t="s">
        <v>19</v>
      </c>
      <c r="I351" s="465" t="s">
        <v>19</v>
      </c>
      <c r="J351" s="465" t="s">
        <v>19</v>
      </c>
      <c r="K351" s="465" t="s">
        <v>19</v>
      </c>
      <c r="L351" s="465" t="s">
        <v>19</v>
      </c>
      <c r="M351" s="465" t="s">
        <v>19</v>
      </c>
      <c r="N351" s="465" t="e">
        <v>#N/A</v>
      </c>
      <c r="O351" s="465" t="s">
        <v>1971</v>
      </c>
      <c r="P351" s="465">
        <v>50</v>
      </c>
      <c r="Q351" s="465">
        <v>100</v>
      </c>
      <c r="R351" s="465" t="s">
        <v>546</v>
      </c>
      <c r="S351" s="465" t="s">
        <v>1972</v>
      </c>
      <c r="T351" s="466">
        <v>45779</v>
      </c>
      <c r="U351" s="466">
        <v>46003</v>
      </c>
      <c r="V351" s="465" t="s">
        <v>1102</v>
      </c>
      <c r="W351" s="465"/>
      <c r="X351" s="465"/>
      <c r="Y351" s="466"/>
      <c r="Z351" s="550"/>
      <c r="AA351" s="466"/>
      <c r="AB351" s="468"/>
    </row>
    <row r="352" spans="1:28 16384:16384" s="469" customFormat="1" ht="46.5" customHeight="1" x14ac:dyDescent="0.25">
      <c r="A352" s="561" t="s">
        <v>1114</v>
      </c>
      <c r="B352" s="68" t="s">
        <v>1102</v>
      </c>
      <c r="C352" s="68">
        <v>1</v>
      </c>
      <c r="D352" s="68" t="s">
        <v>509</v>
      </c>
      <c r="E352" s="68" t="s">
        <v>1114</v>
      </c>
      <c r="F352" s="68" t="s">
        <v>530</v>
      </c>
      <c r="G352" s="68" t="s">
        <v>1600</v>
      </c>
      <c r="H352" s="68" t="s">
        <v>1601</v>
      </c>
      <c r="I352" s="68" t="s">
        <v>1602</v>
      </c>
      <c r="J352" s="68" t="s">
        <v>1617</v>
      </c>
      <c r="K352" s="68" t="s">
        <v>512</v>
      </c>
      <c r="L352" s="68" t="s">
        <v>34</v>
      </c>
      <c r="M352" s="68" t="s">
        <v>680</v>
      </c>
      <c r="N352" s="68" t="s">
        <v>2614</v>
      </c>
      <c r="O352" s="68" t="s">
        <v>297</v>
      </c>
      <c r="P352" s="68">
        <v>12</v>
      </c>
      <c r="Q352" s="68">
        <v>6</v>
      </c>
      <c r="R352" s="68" t="s">
        <v>515</v>
      </c>
      <c r="S352" s="154" t="s">
        <v>1115</v>
      </c>
      <c r="T352" s="154">
        <v>45691</v>
      </c>
      <c r="U352" s="68">
        <v>45989</v>
      </c>
      <c r="V352" s="68" t="s">
        <v>1102</v>
      </c>
      <c r="W352" s="68"/>
      <c r="X352" s="154"/>
      <c r="Y352" s="551"/>
      <c r="Z352" s="154"/>
      <c r="AA352" s="154"/>
      <c r="AB352" s="562"/>
      <c r="XFD352" s="68"/>
    </row>
    <row r="353" spans="1:28 16384:16384" s="469" customFormat="1" ht="46.5" customHeight="1" x14ac:dyDescent="0.25">
      <c r="A353" s="559" t="s">
        <v>1116</v>
      </c>
      <c r="B353" s="465" t="s">
        <v>1102</v>
      </c>
      <c r="C353" s="465">
        <v>1</v>
      </c>
      <c r="D353" s="465" t="s">
        <v>517</v>
      </c>
      <c r="E353" s="465" t="s">
        <v>1116</v>
      </c>
      <c r="F353" s="465" t="s">
        <v>19</v>
      </c>
      <c r="G353" s="465" t="s">
        <v>19</v>
      </c>
      <c r="H353" s="465" t="s">
        <v>19</v>
      </c>
      <c r="I353" s="465" t="s">
        <v>19</v>
      </c>
      <c r="J353" s="465">
        <v>0</v>
      </c>
      <c r="K353" s="465" t="s">
        <v>19</v>
      </c>
      <c r="L353" s="465" t="s">
        <v>19</v>
      </c>
      <c r="M353" s="465" t="s">
        <v>19</v>
      </c>
      <c r="N353" s="465" t="s">
        <v>2614</v>
      </c>
      <c r="O353" s="465" t="s">
        <v>36</v>
      </c>
      <c r="P353" s="465">
        <v>20</v>
      </c>
      <c r="Q353" s="465">
        <v>1</v>
      </c>
      <c r="R353" s="465" t="s">
        <v>515</v>
      </c>
      <c r="S353" s="465" t="s">
        <v>1117</v>
      </c>
      <c r="T353" s="466">
        <v>45691</v>
      </c>
      <c r="U353" s="466">
        <v>45747</v>
      </c>
      <c r="V353" s="465" t="s">
        <v>1102</v>
      </c>
      <c r="W353" s="465">
        <v>100</v>
      </c>
      <c r="X353" s="465" t="s">
        <v>1973</v>
      </c>
      <c r="Y353" s="466"/>
      <c r="Z353" s="550">
        <v>100</v>
      </c>
      <c r="AA353" s="466"/>
      <c r="AB353" s="468">
        <v>100</v>
      </c>
    </row>
    <row r="354" spans="1:28 16384:16384" s="469" customFormat="1" ht="46.5" customHeight="1" x14ac:dyDescent="0.25">
      <c r="A354" s="559" t="s">
        <v>1118</v>
      </c>
      <c r="B354" s="465" t="s">
        <v>1102</v>
      </c>
      <c r="C354" s="465">
        <v>1</v>
      </c>
      <c r="D354" s="465" t="s">
        <v>517</v>
      </c>
      <c r="E354" s="465" t="s">
        <v>1118</v>
      </c>
      <c r="F354" s="465" t="s">
        <v>19</v>
      </c>
      <c r="G354" s="465">
        <v>0</v>
      </c>
      <c r="H354" s="465">
        <v>0</v>
      </c>
      <c r="I354" s="465">
        <v>0</v>
      </c>
      <c r="J354" s="465">
        <v>0</v>
      </c>
      <c r="K354" s="465" t="s">
        <v>19</v>
      </c>
      <c r="L354" s="465" t="s">
        <v>19</v>
      </c>
      <c r="M354" s="465" t="s">
        <v>680</v>
      </c>
      <c r="N354" s="465" t="s">
        <v>2614</v>
      </c>
      <c r="O354" s="465" t="s">
        <v>37</v>
      </c>
      <c r="P354" s="465">
        <v>80</v>
      </c>
      <c r="Q354" s="465">
        <v>6</v>
      </c>
      <c r="R354" s="465" t="s">
        <v>515</v>
      </c>
      <c r="S354" s="465" t="s">
        <v>1115</v>
      </c>
      <c r="T354" s="466">
        <v>45748</v>
      </c>
      <c r="U354" s="466">
        <v>45989</v>
      </c>
      <c r="V354" s="465" t="s">
        <v>1102</v>
      </c>
      <c r="W354" s="465">
        <v>50</v>
      </c>
      <c r="X354" s="465" t="s">
        <v>2451</v>
      </c>
      <c r="Y354" s="466"/>
      <c r="Z354" s="550">
        <v>50</v>
      </c>
      <c r="AA354" s="466"/>
      <c r="AB354" s="468">
        <v>0</v>
      </c>
    </row>
    <row r="355" spans="1:28 16384:16384" s="469" customFormat="1" ht="46.5" customHeight="1" x14ac:dyDescent="0.25">
      <c r="A355" s="561" t="s">
        <v>1119</v>
      </c>
      <c r="B355" s="68" t="s">
        <v>1102</v>
      </c>
      <c r="C355" s="68">
        <v>1</v>
      </c>
      <c r="D355" s="68" t="s">
        <v>509</v>
      </c>
      <c r="E355" s="68" t="s">
        <v>1119</v>
      </c>
      <c r="F355" s="68" t="s">
        <v>530</v>
      </c>
      <c r="G355" s="68" t="s">
        <v>1603</v>
      </c>
      <c r="H355" s="68" t="s">
        <v>1604</v>
      </c>
      <c r="I355" s="68" t="s">
        <v>1605</v>
      </c>
      <c r="J355" s="68" t="s">
        <v>1618</v>
      </c>
      <c r="K355" s="68" t="s">
        <v>532</v>
      </c>
      <c r="L355" s="68" t="s">
        <v>34</v>
      </c>
      <c r="M355" s="68" t="s">
        <v>766</v>
      </c>
      <c r="N355" s="68" t="s">
        <v>2614</v>
      </c>
      <c r="O355" s="68" t="s">
        <v>1975</v>
      </c>
      <c r="P355" s="68">
        <v>16</v>
      </c>
      <c r="Q355" s="68">
        <v>1</v>
      </c>
      <c r="R355" s="68" t="s">
        <v>515</v>
      </c>
      <c r="S355" s="154" t="s">
        <v>1120</v>
      </c>
      <c r="T355" s="154">
        <v>45691</v>
      </c>
      <c r="U355" s="68">
        <v>45996</v>
      </c>
      <c r="V355" s="68" t="s">
        <v>1121</v>
      </c>
      <c r="W355" s="68"/>
      <c r="X355" s="154"/>
      <c r="Y355" s="551"/>
      <c r="Z355" s="154"/>
      <c r="AA355" s="154"/>
      <c r="AB355" s="562"/>
      <c r="XFD355" s="68"/>
    </row>
    <row r="356" spans="1:28 16384:16384" s="469" customFormat="1" ht="46.5" customHeight="1" x14ac:dyDescent="0.25">
      <c r="A356" s="559" t="s">
        <v>1122</v>
      </c>
      <c r="B356" s="465" t="s">
        <v>1102</v>
      </c>
      <c r="C356" s="465">
        <v>1</v>
      </c>
      <c r="D356" s="465" t="s">
        <v>517</v>
      </c>
      <c r="E356" s="465" t="s">
        <v>1122</v>
      </c>
      <c r="F356" s="465" t="s">
        <v>19</v>
      </c>
      <c r="G356" s="465" t="s">
        <v>19</v>
      </c>
      <c r="H356" s="465" t="s">
        <v>19</v>
      </c>
      <c r="I356" s="465" t="s">
        <v>19</v>
      </c>
      <c r="J356" s="465">
        <v>0</v>
      </c>
      <c r="K356" s="465" t="s">
        <v>19</v>
      </c>
      <c r="L356" s="465" t="s">
        <v>19</v>
      </c>
      <c r="M356" s="465" t="s">
        <v>19</v>
      </c>
      <c r="N356" s="465" t="s">
        <v>2614</v>
      </c>
      <c r="O356" s="465" t="s">
        <v>405</v>
      </c>
      <c r="P356" s="465">
        <v>25</v>
      </c>
      <c r="Q356" s="465">
        <v>1</v>
      </c>
      <c r="R356" s="465" t="s">
        <v>515</v>
      </c>
      <c r="S356" s="465" t="s">
        <v>1123</v>
      </c>
      <c r="T356" s="466">
        <v>45691</v>
      </c>
      <c r="U356" s="466">
        <v>45807</v>
      </c>
      <c r="V356" s="465" t="s">
        <v>1102</v>
      </c>
      <c r="W356" s="465">
        <v>100</v>
      </c>
      <c r="X356" s="465" t="s">
        <v>2452</v>
      </c>
      <c r="Y356" s="466"/>
      <c r="Z356" s="550">
        <v>100</v>
      </c>
      <c r="AA356" s="466"/>
      <c r="AB356" s="468">
        <v>100</v>
      </c>
    </row>
    <row r="357" spans="1:28 16384:16384" s="469" customFormat="1" ht="46.5" customHeight="1" x14ac:dyDescent="0.25">
      <c r="A357" s="559" t="s">
        <v>1124</v>
      </c>
      <c r="B357" s="465" t="s">
        <v>1102</v>
      </c>
      <c r="C357" s="465">
        <v>1</v>
      </c>
      <c r="D357" s="465" t="s">
        <v>1609</v>
      </c>
      <c r="E357" s="465" t="s">
        <v>1124</v>
      </c>
      <c r="F357" s="465" t="s">
        <v>19</v>
      </c>
      <c r="G357" s="465" t="s">
        <v>19</v>
      </c>
      <c r="H357" s="465" t="s">
        <v>19</v>
      </c>
      <c r="I357" s="465" t="s">
        <v>19</v>
      </c>
      <c r="J357" s="465">
        <v>0</v>
      </c>
      <c r="K357" s="465" t="s">
        <v>19</v>
      </c>
      <c r="L357" s="465" t="s">
        <v>19</v>
      </c>
      <c r="M357" s="465" t="s">
        <v>19</v>
      </c>
      <c r="N357" s="465" t="s">
        <v>2614</v>
      </c>
      <c r="O357" s="465" t="s">
        <v>406</v>
      </c>
      <c r="P357" s="465">
        <v>0</v>
      </c>
      <c r="Q357" s="465">
        <v>1</v>
      </c>
      <c r="R357" s="465" t="s">
        <v>515</v>
      </c>
      <c r="S357" s="465" t="s">
        <v>1125</v>
      </c>
      <c r="T357" s="466">
        <v>45811</v>
      </c>
      <c r="U357" s="466">
        <v>45905</v>
      </c>
      <c r="V357" s="465" t="s">
        <v>652</v>
      </c>
      <c r="W357" s="465"/>
      <c r="X357" s="465"/>
      <c r="Y357" s="466"/>
      <c r="Z357" s="550"/>
      <c r="AA357" s="466"/>
      <c r="AB357" s="468"/>
    </row>
    <row r="358" spans="1:28 16384:16384" s="469" customFormat="1" ht="46.5" customHeight="1" x14ac:dyDescent="0.25">
      <c r="A358" s="559" t="s">
        <v>1126</v>
      </c>
      <c r="B358" s="465" t="s">
        <v>1102</v>
      </c>
      <c r="C358" s="465">
        <v>1</v>
      </c>
      <c r="D358" s="465" t="s">
        <v>517</v>
      </c>
      <c r="E358" s="465" t="s">
        <v>1126</v>
      </c>
      <c r="F358" s="465" t="s">
        <v>19</v>
      </c>
      <c r="G358" s="465">
        <v>0</v>
      </c>
      <c r="H358" s="465">
        <v>0</v>
      </c>
      <c r="I358" s="465">
        <v>0</v>
      </c>
      <c r="J358" s="465">
        <v>0</v>
      </c>
      <c r="K358" s="465" t="s">
        <v>19</v>
      </c>
      <c r="L358" s="465" t="s">
        <v>19</v>
      </c>
      <c r="M358" s="465" t="s">
        <v>766</v>
      </c>
      <c r="N358" s="465" t="s">
        <v>2614</v>
      </c>
      <c r="O358" s="465" t="s">
        <v>42</v>
      </c>
      <c r="P358" s="465">
        <v>25</v>
      </c>
      <c r="Q358" s="465">
        <v>1</v>
      </c>
      <c r="R358" s="465" t="s">
        <v>515</v>
      </c>
      <c r="S358" s="465" t="s">
        <v>1127</v>
      </c>
      <c r="T358" s="466">
        <v>45908</v>
      </c>
      <c r="U358" s="466">
        <v>45947</v>
      </c>
      <c r="V358" s="465" t="s">
        <v>1102</v>
      </c>
      <c r="W358" s="465"/>
      <c r="X358" s="465"/>
      <c r="Y358" s="466"/>
      <c r="Z358" s="550"/>
      <c r="AA358" s="466"/>
      <c r="AB358" s="468"/>
    </row>
    <row r="359" spans="1:28 16384:16384" s="469" customFormat="1" ht="46.5" customHeight="1" x14ac:dyDescent="0.25">
      <c r="A359" s="559" t="s">
        <v>1128</v>
      </c>
      <c r="B359" s="465" t="s">
        <v>1102</v>
      </c>
      <c r="C359" s="465">
        <v>1</v>
      </c>
      <c r="D359" s="465" t="s">
        <v>517</v>
      </c>
      <c r="E359" s="465" t="s">
        <v>1128</v>
      </c>
      <c r="F359" s="465" t="s">
        <v>19</v>
      </c>
      <c r="G359" s="465" t="s">
        <v>19</v>
      </c>
      <c r="H359" s="465" t="s">
        <v>19</v>
      </c>
      <c r="I359" s="465" t="s">
        <v>19</v>
      </c>
      <c r="J359" s="465">
        <v>0</v>
      </c>
      <c r="K359" s="465" t="s">
        <v>19</v>
      </c>
      <c r="L359" s="465" t="s">
        <v>19</v>
      </c>
      <c r="M359" s="465" t="s">
        <v>19</v>
      </c>
      <c r="N359" s="465" t="s">
        <v>2614</v>
      </c>
      <c r="O359" s="465" t="s">
        <v>43</v>
      </c>
      <c r="P359" s="465">
        <v>25</v>
      </c>
      <c r="Q359" s="465">
        <v>1</v>
      </c>
      <c r="R359" s="465" t="s">
        <v>515</v>
      </c>
      <c r="S359" s="465" t="s">
        <v>1129</v>
      </c>
      <c r="T359" s="466">
        <v>45950</v>
      </c>
      <c r="U359" s="466">
        <v>45968</v>
      </c>
      <c r="V359" s="465" t="s">
        <v>1102</v>
      </c>
      <c r="W359" s="465"/>
      <c r="X359" s="465"/>
      <c r="Y359" s="466"/>
      <c r="Z359" s="550"/>
      <c r="AA359" s="466"/>
      <c r="AB359" s="468"/>
    </row>
    <row r="360" spans="1:28 16384:16384" s="469" customFormat="1" ht="46.5" customHeight="1" x14ac:dyDescent="0.25">
      <c r="A360" s="561" t="s">
        <v>1130</v>
      </c>
      <c r="B360" s="465" t="s">
        <v>1102</v>
      </c>
      <c r="C360" s="465">
        <v>1</v>
      </c>
      <c r="D360" s="465" t="s">
        <v>1609</v>
      </c>
      <c r="E360" s="465" t="s">
        <v>1130</v>
      </c>
      <c r="F360" s="465" t="s">
        <v>19</v>
      </c>
      <c r="G360" s="465" t="s">
        <v>19</v>
      </c>
      <c r="H360" s="465" t="s">
        <v>19</v>
      </c>
      <c r="I360" s="465" t="s">
        <v>19</v>
      </c>
      <c r="J360" s="465">
        <v>0</v>
      </c>
      <c r="K360" s="465" t="s">
        <v>19</v>
      </c>
      <c r="L360" s="465" t="s">
        <v>19</v>
      </c>
      <c r="M360" s="465" t="s">
        <v>19</v>
      </c>
      <c r="N360" s="465" t="s">
        <v>2614</v>
      </c>
      <c r="O360" s="465" t="s">
        <v>407</v>
      </c>
      <c r="P360" s="465">
        <v>0</v>
      </c>
      <c r="Q360" s="465">
        <v>1</v>
      </c>
      <c r="R360" s="465" t="s">
        <v>515</v>
      </c>
      <c r="S360" s="465" t="s">
        <v>1131</v>
      </c>
      <c r="T360" s="466">
        <v>45971</v>
      </c>
      <c r="U360" s="466">
        <v>45975</v>
      </c>
      <c r="V360" s="552" t="s">
        <v>565</v>
      </c>
      <c r="W360" s="552"/>
      <c r="X360" s="552"/>
      <c r="Y360" s="553"/>
      <c r="Z360" s="554"/>
      <c r="AA360" s="553"/>
      <c r="AB360" s="562"/>
    </row>
    <row r="361" spans="1:28 16384:16384" s="469" customFormat="1" ht="46.5" customHeight="1" x14ac:dyDescent="0.25">
      <c r="A361" s="559" t="s">
        <v>1132</v>
      </c>
      <c r="B361" s="465" t="s">
        <v>1102</v>
      </c>
      <c r="C361" s="465">
        <v>1</v>
      </c>
      <c r="D361" s="465" t="s">
        <v>517</v>
      </c>
      <c r="E361" s="465" t="s">
        <v>1132</v>
      </c>
      <c r="F361" s="465" t="s">
        <v>19</v>
      </c>
      <c r="G361" s="465" t="s">
        <v>19</v>
      </c>
      <c r="H361" s="465" t="s">
        <v>19</v>
      </c>
      <c r="I361" s="465" t="s">
        <v>19</v>
      </c>
      <c r="J361" s="465">
        <v>0</v>
      </c>
      <c r="K361" s="465" t="s">
        <v>19</v>
      </c>
      <c r="L361" s="465" t="s">
        <v>19</v>
      </c>
      <c r="M361" s="465" t="s">
        <v>19</v>
      </c>
      <c r="N361" s="465" t="s">
        <v>2614</v>
      </c>
      <c r="O361" s="465" t="s">
        <v>44</v>
      </c>
      <c r="P361" s="465">
        <v>25</v>
      </c>
      <c r="Q361" s="465">
        <v>1</v>
      </c>
      <c r="R361" s="465" t="s">
        <v>515</v>
      </c>
      <c r="S361" s="465" t="s">
        <v>1133</v>
      </c>
      <c r="T361" s="466">
        <v>45979</v>
      </c>
      <c r="U361" s="466">
        <v>45996</v>
      </c>
      <c r="V361" s="465" t="s">
        <v>1134</v>
      </c>
      <c r="W361" s="465"/>
      <c r="X361" s="465"/>
      <c r="Y361" s="466"/>
      <c r="Z361" s="550"/>
      <c r="AA361" s="466"/>
      <c r="AB361" s="468"/>
    </row>
    <row r="362" spans="1:28 16384:16384" s="469" customFormat="1" ht="46.5" customHeight="1" x14ac:dyDescent="0.25">
      <c r="A362" s="559" t="s">
        <v>1135</v>
      </c>
      <c r="B362" s="473" t="s">
        <v>1102</v>
      </c>
      <c r="C362" s="473">
        <v>1</v>
      </c>
      <c r="D362" s="473" t="s">
        <v>2594</v>
      </c>
      <c r="E362" s="473" t="s">
        <v>1135</v>
      </c>
      <c r="F362" s="473" t="s">
        <v>530</v>
      </c>
      <c r="G362" s="473" t="s">
        <v>13</v>
      </c>
      <c r="H362" s="473" t="s">
        <v>1523</v>
      </c>
      <c r="I362" s="473" t="s">
        <v>1562</v>
      </c>
      <c r="J362" s="473" t="s">
        <v>1618</v>
      </c>
      <c r="K362" s="473" t="s">
        <v>532</v>
      </c>
      <c r="L362" s="473" t="s">
        <v>34</v>
      </c>
      <c r="M362" s="473" t="s">
        <v>766</v>
      </c>
      <c r="N362" s="473" t="s">
        <v>2614</v>
      </c>
      <c r="O362" s="473" t="s">
        <v>45</v>
      </c>
      <c r="P362" s="473">
        <v>12</v>
      </c>
      <c r="Q362" s="473">
        <v>1</v>
      </c>
      <c r="R362" s="473" t="s">
        <v>515</v>
      </c>
      <c r="S362" s="473" t="s">
        <v>1120</v>
      </c>
      <c r="T362" s="474">
        <v>45691</v>
      </c>
      <c r="U362" s="474">
        <v>45996</v>
      </c>
      <c r="V362" s="473" t="s">
        <v>1121</v>
      </c>
      <c r="W362" s="465"/>
      <c r="X362" s="465"/>
      <c r="Y362" s="466"/>
      <c r="Z362" s="550"/>
      <c r="AA362" s="466"/>
      <c r="AB362" s="468"/>
    </row>
    <row r="363" spans="1:28 16384:16384" s="469" customFormat="1" ht="46.5" customHeight="1" x14ac:dyDescent="0.25">
      <c r="A363" s="563" t="s">
        <v>1136</v>
      </c>
      <c r="B363" s="473" t="s">
        <v>1102</v>
      </c>
      <c r="C363" s="473">
        <v>1</v>
      </c>
      <c r="D363" s="473" t="s">
        <v>2595</v>
      </c>
      <c r="E363" s="473" t="s">
        <v>1136</v>
      </c>
      <c r="F363" s="473" t="s">
        <v>19</v>
      </c>
      <c r="G363" s="473" t="s">
        <v>19</v>
      </c>
      <c r="H363" s="473" t="s">
        <v>19</v>
      </c>
      <c r="I363" s="473" t="s">
        <v>19</v>
      </c>
      <c r="J363" s="473">
        <v>0</v>
      </c>
      <c r="K363" s="473" t="s">
        <v>19</v>
      </c>
      <c r="L363" s="473" t="s">
        <v>19</v>
      </c>
      <c r="M363" s="473" t="s">
        <v>19</v>
      </c>
      <c r="N363" s="473" t="s">
        <v>2614</v>
      </c>
      <c r="O363" s="473" t="s">
        <v>405</v>
      </c>
      <c r="P363" s="473">
        <v>25</v>
      </c>
      <c r="Q363" s="473">
        <v>1</v>
      </c>
      <c r="R363" s="473" t="s">
        <v>515</v>
      </c>
      <c r="S363" s="474" t="s">
        <v>1123</v>
      </c>
      <c r="T363" s="474">
        <v>45691</v>
      </c>
      <c r="U363" s="473">
        <v>45807</v>
      </c>
      <c r="V363" s="465" t="s">
        <v>1102</v>
      </c>
      <c r="W363" s="465"/>
      <c r="X363" s="466"/>
      <c r="Y363" s="555"/>
      <c r="Z363" s="466"/>
      <c r="AA363" s="466"/>
      <c r="AB363" s="562"/>
      <c r="XFD363" s="473"/>
    </row>
    <row r="364" spans="1:28 16384:16384" s="469" customFormat="1" ht="46.5" customHeight="1" x14ac:dyDescent="0.25">
      <c r="A364" s="563" t="s">
        <v>1137</v>
      </c>
      <c r="B364" s="473" t="s">
        <v>1102</v>
      </c>
      <c r="C364" s="473">
        <v>1</v>
      </c>
      <c r="D364" s="473" t="s">
        <v>2596</v>
      </c>
      <c r="E364" s="473" t="s">
        <v>1137</v>
      </c>
      <c r="F364" s="473" t="s">
        <v>19</v>
      </c>
      <c r="G364" s="473" t="s">
        <v>19</v>
      </c>
      <c r="H364" s="473" t="s">
        <v>19</v>
      </c>
      <c r="I364" s="473" t="s">
        <v>19</v>
      </c>
      <c r="J364" s="473">
        <v>0</v>
      </c>
      <c r="K364" s="473" t="s">
        <v>19</v>
      </c>
      <c r="L364" s="473" t="s">
        <v>19</v>
      </c>
      <c r="M364" s="473" t="s">
        <v>19</v>
      </c>
      <c r="N364" s="473" t="s">
        <v>2614</v>
      </c>
      <c r="O364" s="473" t="s">
        <v>406</v>
      </c>
      <c r="P364" s="473">
        <v>0</v>
      </c>
      <c r="Q364" s="473">
        <v>1</v>
      </c>
      <c r="R364" s="473" t="s">
        <v>515</v>
      </c>
      <c r="S364" s="474" t="s">
        <v>1125</v>
      </c>
      <c r="T364" s="474">
        <v>45811</v>
      </c>
      <c r="U364" s="473">
        <v>45905</v>
      </c>
      <c r="V364" s="465" t="s">
        <v>652</v>
      </c>
      <c r="W364" s="465"/>
      <c r="X364" s="466"/>
      <c r="Y364" s="555"/>
      <c r="Z364" s="466"/>
      <c r="AA364" s="466"/>
      <c r="AB364" s="562"/>
      <c r="XFD364" s="473"/>
    </row>
    <row r="365" spans="1:28 16384:16384" s="469" customFormat="1" ht="46.5" customHeight="1" x14ac:dyDescent="0.25">
      <c r="A365" s="563" t="s">
        <v>1138</v>
      </c>
      <c r="B365" s="473" t="s">
        <v>1102</v>
      </c>
      <c r="C365" s="473">
        <v>1</v>
      </c>
      <c r="D365" s="473" t="s">
        <v>2595</v>
      </c>
      <c r="E365" s="473" t="s">
        <v>1138</v>
      </c>
      <c r="F365" s="473" t="s">
        <v>19</v>
      </c>
      <c r="G365" s="473" t="s">
        <v>19</v>
      </c>
      <c r="H365" s="473" t="s">
        <v>19</v>
      </c>
      <c r="I365" s="473" t="s">
        <v>19</v>
      </c>
      <c r="J365" s="473">
        <v>0</v>
      </c>
      <c r="K365" s="473" t="s">
        <v>19</v>
      </c>
      <c r="L365" s="473" t="s">
        <v>19</v>
      </c>
      <c r="M365" s="473" t="s">
        <v>19</v>
      </c>
      <c r="N365" s="473" t="s">
        <v>2614</v>
      </c>
      <c r="O365" s="473" t="s">
        <v>42</v>
      </c>
      <c r="P365" s="473">
        <v>25</v>
      </c>
      <c r="Q365" s="473">
        <v>1</v>
      </c>
      <c r="R365" s="473" t="s">
        <v>515</v>
      </c>
      <c r="S365" s="474" t="s">
        <v>1127</v>
      </c>
      <c r="T365" s="474">
        <v>45908</v>
      </c>
      <c r="U365" s="473">
        <v>45947</v>
      </c>
      <c r="V365" s="465" t="s">
        <v>1102</v>
      </c>
      <c r="W365" s="465"/>
      <c r="X365" s="466"/>
      <c r="Y365" s="555"/>
      <c r="Z365" s="466"/>
      <c r="AA365" s="466"/>
      <c r="AB365" s="562"/>
      <c r="XFD365" s="473"/>
    </row>
    <row r="366" spans="1:28 16384:16384" s="469" customFormat="1" ht="46.5" customHeight="1" x14ac:dyDescent="0.25">
      <c r="A366" s="563" t="s">
        <v>1139</v>
      </c>
      <c r="B366" s="473" t="s">
        <v>1102</v>
      </c>
      <c r="C366" s="473">
        <v>1</v>
      </c>
      <c r="D366" s="473" t="s">
        <v>2595</v>
      </c>
      <c r="E366" s="473" t="s">
        <v>1139</v>
      </c>
      <c r="F366" s="473" t="s">
        <v>19</v>
      </c>
      <c r="G366" s="473" t="s">
        <v>19</v>
      </c>
      <c r="H366" s="473" t="s">
        <v>19</v>
      </c>
      <c r="I366" s="473" t="s">
        <v>19</v>
      </c>
      <c r="J366" s="473">
        <v>0</v>
      </c>
      <c r="K366" s="473" t="s">
        <v>19</v>
      </c>
      <c r="L366" s="473" t="s">
        <v>19</v>
      </c>
      <c r="M366" s="473" t="s">
        <v>19</v>
      </c>
      <c r="N366" s="473" t="s">
        <v>2614</v>
      </c>
      <c r="O366" s="473" t="s">
        <v>43</v>
      </c>
      <c r="P366" s="473">
        <v>25</v>
      </c>
      <c r="Q366" s="473">
        <v>1</v>
      </c>
      <c r="R366" s="473" t="s">
        <v>515</v>
      </c>
      <c r="S366" s="474" t="s">
        <v>1129</v>
      </c>
      <c r="T366" s="474">
        <v>45950</v>
      </c>
      <c r="U366" s="473">
        <v>45968</v>
      </c>
      <c r="V366" s="465" t="s">
        <v>1102</v>
      </c>
      <c r="W366" s="465"/>
      <c r="X366" s="466"/>
      <c r="Y366" s="555"/>
      <c r="Z366" s="466"/>
      <c r="AA366" s="466"/>
      <c r="AB366" s="562"/>
      <c r="XFD366" s="473"/>
    </row>
    <row r="367" spans="1:28 16384:16384" s="469" customFormat="1" ht="46.5" customHeight="1" x14ac:dyDescent="0.25">
      <c r="A367" s="563" t="s">
        <v>1140</v>
      </c>
      <c r="B367" s="473" t="s">
        <v>1102</v>
      </c>
      <c r="C367" s="473">
        <v>1</v>
      </c>
      <c r="D367" s="473" t="s">
        <v>2596</v>
      </c>
      <c r="E367" s="473" t="s">
        <v>1140</v>
      </c>
      <c r="F367" s="473" t="s">
        <v>19</v>
      </c>
      <c r="G367" s="473">
        <v>0</v>
      </c>
      <c r="H367" s="473">
        <v>0</v>
      </c>
      <c r="I367" s="473">
        <v>0</v>
      </c>
      <c r="J367" s="473">
        <v>0</v>
      </c>
      <c r="K367" s="473" t="s">
        <v>19</v>
      </c>
      <c r="L367" s="473" t="s">
        <v>19</v>
      </c>
      <c r="M367" s="473" t="s">
        <v>766</v>
      </c>
      <c r="N367" s="473" t="s">
        <v>2614</v>
      </c>
      <c r="O367" s="473" t="s">
        <v>407</v>
      </c>
      <c r="P367" s="473">
        <v>0</v>
      </c>
      <c r="Q367" s="473">
        <v>1</v>
      </c>
      <c r="R367" s="473" t="s">
        <v>515</v>
      </c>
      <c r="S367" s="474" t="s">
        <v>1131</v>
      </c>
      <c r="T367" s="474">
        <v>45971</v>
      </c>
      <c r="U367" s="473">
        <v>45975</v>
      </c>
      <c r="V367" s="465" t="s">
        <v>565</v>
      </c>
      <c r="W367" s="465"/>
      <c r="X367" s="466"/>
      <c r="Y367" s="555"/>
      <c r="Z367" s="466"/>
      <c r="AA367" s="466"/>
      <c r="AB367" s="562"/>
      <c r="XFD367" s="473"/>
    </row>
    <row r="368" spans="1:28 16384:16384" s="469" customFormat="1" ht="46.5" customHeight="1" x14ac:dyDescent="0.25">
      <c r="A368" s="563" t="s">
        <v>1141</v>
      </c>
      <c r="B368" s="473" t="s">
        <v>1102</v>
      </c>
      <c r="C368" s="473">
        <v>1</v>
      </c>
      <c r="D368" s="473" t="s">
        <v>2595</v>
      </c>
      <c r="E368" s="473" t="s">
        <v>1141</v>
      </c>
      <c r="F368" s="473" t="s">
        <v>19</v>
      </c>
      <c r="G368" s="473" t="s">
        <v>19</v>
      </c>
      <c r="H368" s="473" t="s">
        <v>19</v>
      </c>
      <c r="I368" s="473" t="s">
        <v>19</v>
      </c>
      <c r="J368" s="473">
        <v>0</v>
      </c>
      <c r="K368" s="473" t="s">
        <v>19</v>
      </c>
      <c r="L368" s="473" t="s">
        <v>19</v>
      </c>
      <c r="M368" s="473" t="s">
        <v>19</v>
      </c>
      <c r="N368" s="473" t="s">
        <v>2614</v>
      </c>
      <c r="O368" s="473" t="s">
        <v>44</v>
      </c>
      <c r="P368" s="473">
        <v>25</v>
      </c>
      <c r="Q368" s="473">
        <v>1</v>
      </c>
      <c r="R368" s="473" t="s">
        <v>515</v>
      </c>
      <c r="S368" s="474" t="s">
        <v>1133</v>
      </c>
      <c r="T368" s="474">
        <v>45979</v>
      </c>
      <c r="U368" s="473">
        <v>45996</v>
      </c>
      <c r="V368" s="465" t="s">
        <v>1134</v>
      </c>
      <c r="W368" s="465"/>
      <c r="X368" s="466"/>
      <c r="Y368" s="555"/>
      <c r="Z368" s="466"/>
      <c r="AA368" s="466"/>
      <c r="AB368" s="562"/>
      <c r="XFD368" s="473"/>
    </row>
    <row r="369" spans="1:28 16384:16384" s="469" customFormat="1" ht="46.5" customHeight="1" x14ac:dyDescent="0.25">
      <c r="A369" s="561" t="s">
        <v>1142</v>
      </c>
      <c r="B369" s="68" t="s">
        <v>1102</v>
      </c>
      <c r="C369" s="68">
        <v>1</v>
      </c>
      <c r="D369" s="68" t="s">
        <v>509</v>
      </c>
      <c r="E369" s="68" t="s">
        <v>1142</v>
      </c>
      <c r="F369" s="68" t="s">
        <v>530</v>
      </c>
      <c r="G369" s="68" t="s">
        <v>1594</v>
      </c>
      <c r="H369" s="68" t="s">
        <v>1595</v>
      </c>
      <c r="I369" s="68" t="s">
        <v>1596</v>
      </c>
      <c r="J369" s="68" t="s">
        <v>1615</v>
      </c>
      <c r="K369" s="68" t="s">
        <v>512</v>
      </c>
      <c r="L369" s="68" t="s">
        <v>34</v>
      </c>
      <c r="M369" s="68" t="s">
        <v>680</v>
      </c>
      <c r="N369" s="68" t="s">
        <v>2614</v>
      </c>
      <c r="O369" s="68" t="s">
        <v>298</v>
      </c>
      <c r="P369" s="68">
        <v>5</v>
      </c>
      <c r="Q369" s="68">
        <v>1</v>
      </c>
      <c r="R369" s="68" t="s">
        <v>515</v>
      </c>
      <c r="S369" s="154" t="s">
        <v>1143</v>
      </c>
      <c r="T369" s="154">
        <v>45691</v>
      </c>
      <c r="U369" s="68">
        <v>46003</v>
      </c>
      <c r="V369" s="68" t="s">
        <v>1102</v>
      </c>
      <c r="W369" s="68"/>
      <c r="X369" s="154"/>
      <c r="Y369" s="551"/>
      <c r="Z369" s="154"/>
      <c r="AA369" s="154"/>
      <c r="AB369" s="562"/>
      <c r="XFD369" s="68"/>
    </row>
    <row r="370" spans="1:28 16384:16384" s="469" customFormat="1" ht="46.5" customHeight="1" x14ac:dyDescent="0.25">
      <c r="A370" s="559" t="s">
        <v>1144</v>
      </c>
      <c r="B370" s="465" t="s">
        <v>1102</v>
      </c>
      <c r="C370" s="465">
        <v>1</v>
      </c>
      <c r="D370" s="465" t="s">
        <v>517</v>
      </c>
      <c r="E370" s="465" t="s">
        <v>1144</v>
      </c>
      <c r="F370" s="465" t="s">
        <v>19</v>
      </c>
      <c r="G370" s="465">
        <v>0</v>
      </c>
      <c r="H370" s="465">
        <v>0</v>
      </c>
      <c r="I370" s="465">
        <v>0</v>
      </c>
      <c r="J370" s="465">
        <v>0</v>
      </c>
      <c r="K370" s="465" t="s">
        <v>19</v>
      </c>
      <c r="L370" s="465" t="s">
        <v>19</v>
      </c>
      <c r="M370" s="465" t="s">
        <v>680</v>
      </c>
      <c r="N370" s="465" t="s">
        <v>2614</v>
      </c>
      <c r="O370" s="465" t="s">
        <v>299</v>
      </c>
      <c r="P370" s="465">
        <v>100</v>
      </c>
      <c r="Q370" s="465">
        <v>1</v>
      </c>
      <c r="R370" s="465" t="s">
        <v>515</v>
      </c>
      <c r="S370" s="465" t="s">
        <v>1143</v>
      </c>
      <c r="T370" s="466">
        <v>45691</v>
      </c>
      <c r="U370" s="466">
        <v>46003</v>
      </c>
      <c r="V370" s="465" t="s">
        <v>1102</v>
      </c>
      <c r="W370" s="465"/>
      <c r="X370" s="465"/>
      <c r="Y370" s="466"/>
      <c r="Z370" s="550"/>
      <c r="AA370" s="466"/>
      <c r="AB370" s="468"/>
    </row>
    <row r="371" spans="1:28 16384:16384" s="469" customFormat="1" ht="46.5" customHeight="1" x14ac:dyDescent="0.25">
      <c r="A371" s="561" t="s">
        <v>1245</v>
      </c>
      <c r="B371" s="68" t="s">
        <v>1244</v>
      </c>
      <c r="C371" s="68">
        <v>3</v>
      </c>
      <c r="D371" s="68" t="s">
        <v>509</v>
      </c>
      <c r="E371" s="68" t="s">
        <v>1245</v>
      </c>
      <c r="F371" s="68" t="s">
        <v>511</v>
      </c>
      <c r="G371" s="68" t="s">
        <v>1600</v>
      </c>
      <c r="H371" s="68" t="s">
        <v>1601</v>
      </c>
      <c r="I371" s="68" t="s">
        <v>1602</v>
      </c>
      <c r="J371" s="68" t="s">
        <v>1863</v>
      </c>
      <c r="K371" s="68" t="s">
        <v>512</v>
      </c>
      <c r="L371" s="68" t="s">
        <v>22</v>
      </c>
      <c r="M371" s="68" t="s">
        <v>680</v>
      </c>
      <c r="N371" s="68" t="s">
        <v>2614</v>
      </c>
      <c r="O371" s="68" t="s">
        <v>207</v>
      </c>
      <c r="P371" s="68">
        <v>30</v>
      </c>
      <c r="Q371" s="68">
        <v>100</v>
      </c>
      <c r="R371" s="68" t="s">
        <v>546</v>
      </c>
      <c r="S371" s="154" t="s">
        <v>1246</v>
      </c>
      <c r="T371" s="154">
        <v>45691</v>
      </c>
      <c r="U371" s="68">
        <v>46010</v>
      </c>
      <c r="V371" s="68" t="s">
        <v>1244</v>
      </c>
      <c r="W371" s="68">
        <v>13</v>
      </c>
      <c r="X371" s="154" t="s">
        <v>2527</v>
      </c>
      <c r="Y371" s="551"/>
      <c r="Z371" s="549">
        <v>13</v>
      </c>
      <c r="AA371" s="154"/>
      <c r="AB371" s="562">
        <v>0</v>
      </c>
      <c r="XFD371" s="68"/>
    </row>
    <row r="372" spans="1:28 16384:16384" s="469" customFormat="1" ht="46.5" customHeight="1" x14ac:dyDescent="0.25">
      <c r="A372" s="559" t="s">
        <v>1247</v>
      </c>
      <c r="B372" s="465" t="s">
        <v>1244</v>
      </c>
      <c r="C372" s="465">
        <v>3</v>
      </c>
      <c r="D372" s="465" t="s">
        <v>517</v>
      </c>
      <c r="E372" s="465" t="s">
        <v>1247</v>
      </c>
      <c r="F372" s="465" t="s">
        <v>19</v>
      </c>
      <c r="G372" s="465" t="s">
        <v>19</v>
      </c>
      <c r="H372" s="465" t="s">
        <v>19</v>
      </c>
      <c r="I372" s="465" t="s">
        <v>19</v>
      </c>
      <c r="J372" s="465">
        <v>0</v>
      </c>
      <c r="K372" s="465" t="s">
        <v>19</v>
      </c>
      <c r="L372" s="465" t="s">
        <v>19</v>
      </c>
      <c r="M372" s="465" t="s">
        <v>19</v>
      </c>
      <c r="N372" s="465" t="s">
        <v>2614</v>
      </c>
      <c r="O372" s="465" t="s">
        <v>208</v>
      </c>
      <c r="P372" s="465">
        <v>30</v>
      </c>
      <c r="Q372" s="465">
        <v>1</v>
      </c>
      <c r="R372" s="465" t="s">
        <v>515</v>
      </c>
      <c r="S372" s="465" t="s">
        <v>1248</v>
      </c>
      <c r="T372" s="466">
        <v>45691</v>
      </c>
      <c r="U372" s="466">
        <v>45744</v>
      </c>
      <c r="V372" s="465" t="s">
        <v>1244</v>
      </c>
      <c r="W372" s="465">
        <v>100</v>
      </c>
      <c r="X372" s="465" t="s">
        <v>2048</v>
      </c>
      <c r="Y372" s="466"/>
      <c r="Z372" s="550">
        <v>100</v>
      </c>
      <c r="AA372" s="466"/>
      <c r="AB372" s="468">
        <v>100</v>
      </c>
    </row>
    <row r="373" spans="1:28 16384:16384" s="469" customFormat="1" ht="46.5" customHeight="1" x14ac:dyDescent="0.25">
      <c r="A373" s="559" t="s">
        <v>1249</v>
      </c>
      <c r="B373" s="465" t="s">
        <v>1244</v>
      </c>
      <c r="C373" s="465">
        <v>3</v>
      </c>
      <c r="D373" s="465" t="s">
        <v>517</v>
      </c>
      <c r="E373" s="465" t="s">
        <v>1249</v>
      </c>
      <c r="F373" s="465" t="s">
        <v>19</v>
      </c>
      <c r="G373" s="465" t="s">
        <v>19</v>
      </c>
      <c r="H373" s="465" t="s">
        <v>19</v>
      </c>
      <c r="I373" s="465" t="s">
        <v>19</v>
      </c>
      <c r="J373" s="465">
        <v>0</v>
      </c>
      <c r="K373" s="465" t="s">
        <v>19</v>
      </c>
      <c r="L373" s="465" t="s">
        <v>19</v>
      </c>
      <c r="M373" s="465" t="s">
        <v>19</v>
      </c>
      <c r="N373" s="465" t="s">
        <v>2614</v>
      </c>
      <c r="O373" s="465" t="s">
        <v>33</v>
      </c>
      <c r="P373" s="465">
        <v>60</v>
      </c>
      <c r="Q373" s="465">
        <v>30</v>
      </c>
      <c r="R373" s="465" t="s">
        <v>515</v>
      </c>
      <c r="S373" s="465" t="s">
        <v>1873</v>
      </c>
      <c r="T373" s="466">
        <v>45748</v>
      </c>
      <c r="U373" s="466">
        <v>45996</v>
      </c>
      <c r="V373" s="465" t="s">
        <v>1244</v>
      </c>
      <c r="W373" s="465">
        <v>13</v>
      </c>
      <c r="X373" s="465" t="s">
        <v>2529</v>
      </c>
      <c r="Y373" s="466"/>
      <c r="Z373" s="550">
        <v>13</v>
      </c>
      <c r="AA373" s="466"/>
      <c r="AB373" s="468">
        <v>0</v>
      </c>
    </row>
    <row r="374" spans="1:28 16384:16384" s="469" customFormat="1" ht="46.5" customHeight="1" x14ac:dyDescent="0.25">
      <c r="A374" s="559" t="s">
        <v>1250</v>
      </c>
      <c r="B374" s="465" t="s">
        <v>1244</v>
      </c>
      <c r="C374" s="465">
        <v>3</v>
      </c>
      <c r="D374" s="465" t="s">
        <v>517</v>
      </c>
      <c r="E374" s="465" t="s">
        <v>1250</v>
      </c>
      <c r="F374" s="465" t="s">
        <v>19</v>
      </c>
      <c r="G374" s="465" t="s">
        <v>19</v>
      </c>
      <c r="H374" s="465" t="s">
        <v>19</v>
      </c>
      <c r="I374" s="465" t="s">
        <v>19</v>
      </c>
      <c r="J374" s="465">
        <v>0</v>
      </c>
      <c r="K374" s="465" t="s">
        <v>19</v>
      </c>
      <c r="L374" s="465" t="s">
        <v>19</v>
      </c>
      <c r="M374" s="465" t="s">
        <v>19</v>
      </c>
      <c r="N374" s="465" t="s">
        <v>2614</v>
      </c>
      <c r="O374" s="465" t="s">
        <v>209</v>
      </c>
      <c r="P374" s="465">
        <v>10</v>
      </c>
      <c r="Q374" s="465">
        <v>3</v>
      </c>
      <c r="R374" s="465" t="s">
        <v>515</v>
      </c>
      <c r="S374" s="465" t="s">
        <v>1251</v>
      </c>
      <c r="T374" s="466">
        <v>45748</v>
      </c>
      <c r="U374" s="466">
        <v>46010</v>
      </c>
      <c r="V374" s="465" t="s">
        <v>1244</v>
      </c>
      <c r="W374" s="465"/>
      <c r="X374" s="465"/>
      <c r="Y374" s="466"/>
      <c r="Z374" s="550"/>
      <c r="AA374" s="466"/>
      <c r="AB374" s="468"/>
    </row>
    <row r="375" spans="1:28 16384:16384" s="469" customFormat="1" ht="46.5" customHeight="1" x14ac:dyDescent="0.25">
      <c r="A375" s="561" t="s">
        <v>1252</v>
      </c>
      <c r="B375" s="68" t="s">
        <v>1244</v>
      </c>
      <c r="C375" s="68">
        <v>3</v>
      </c>
      <c r="D375" s="68" t="s">
        <v>509</v>
      </c>
      <c r="E375" s="68" t="s">
        <v>1252</v>
      </c>
      <c r="F375" s="68" t="s">
        <v>511</v>
      </c>
      <c r="G375" s="68" t="s">
        <v>1600</v>
      </c>
      <c r="H375" s="68" t="s">
        <v>1601</v>
      </c>
      <c r="I375" s="68" t="s">
        <v>1602</v>
      </c>
      <c r="J375" s="68" t="s">
        <v>1617</v>
      </c>
      <c r="K375" s="68" t="s">
        <v>512</v>
      </c>
      <c r="L375" s="68" t="s">
        <v>22</v>
      </c>
      <c r="M375" s="68" t="s">
        <v>766</v>
      </c>
      <c r="N375" s="68" t="s">
        <v>2614</v>
      </c>
      <c r="O375" s="68" t="s">
        <v>347</v>
      </c>
      <c r="P375" s="68">
        <v>20</v>
      </c>
      <c r="Q375" s="68">
        <v>100</v>
      </c>
      <c r="R375" s="68" t="s">
        <v>546</v>
      </c>
      <c r="S375" s="154" t="s">
        <v>1253</v>
      </c>
      <c r="T375" s="154">
        <v>45691</v>
      </c>
      <c r="U375" s="68">
        <v>45989</v>
      </c>
      <c r="V375" s="68" t="s">
        <v>1244</v>
      </c>
      <c r="W375" s="68">
        <v>32</v>
      </c>
      <c r="X375" s="154" t="s">
        <v>2356</v>
      </c>
      <c r="Y375" s="551"/>
      <c r="Z375" s="549">
        <v>22</v>
      </c>
      <c r="AA375" s="154"/>
      <c r="AB375" s="562">
        <v>0</v>
      </c>
      <c r="XFD375" s="68"/>
    </row>
    <row r="376" spans="1:28 16384:16384" s="469" customFormat="1" ht="46.5" customHeight="1" x14ac:dyDescent="0.25">
      <c r="A376" s="559" t="s">
        <v>1254</v>
      </c>
      <c r="B376" s="465" t="s">
        <v>1244</v>
      </c>
      <c r="C376" s="465">
        <v>3</v>
      </c>
      <c r="D376" s="465" t="s">
        <v>517</v>
      </c>
      <c r="E376" s="465" t="s">
        <v>1254</v>
      </c>
      <c r="F376" s="465" t="s">
        <v>19</v>
      </c>
      <c r="G376" s="465">
        <v>0</v>
      </c>
      <c r="H376" s="465">
        <v>0</v>
      </c>
      <c r="I376" s="465">
        <v>0</v>
      </c>
      <c r="J376" s="465">
        <v>0</v>
      </c>
      <c r="K376" s="465" t="s">
        <v>19</v>
      </c>
      <c r="L376" s="465" t="s">
        <v>19</v>
      </c>
      <c r="M376" s="465" t="s">
        <v>766</v>
      </c>
      <c r="N376" s="465" t="s">
        <v>2614</v>
      </c>
      <c r="O376" s="465" t="s">
        <v>348</v>
      </c>
      <c r="P376" s="465">
        <v>30</v>
      </c>
      <c r="Q376" s="465">
        <v>1</v>
      </c>
      <c r="R376" s="465" t="s">
        <v>515</v>
      </c>
      <c r="S376" s="465" t="s">
        <v>1255</v>
      </c>
      <c r="T376" s="466">
        <v>45691</v>
      </c>
      <c r="U376" s="466">
        <v>45747</v>
      </c>
      <c r="V376" s="465" t="s">
        <v>1244</v>
      </c>
      <c r="W376" s="465">
        <v>100</v>
      </c>
      <c r="X376" s="465" t="s">
        <v>2050</v>
      </c>
      <c r="Y376" s="466"/>
      <c r="Z376" s="550">
        <v>100</v>
      </c>
      <c r="AA376" s="466"/>
      <c r="AB376" s="468">
        <v>100</v>
      </c>
    </row>
    <row r="377" spans="1:28 16384:16384" s="469" customFormat="1" ht="46.5" customHeight="1" x14ac:dyDescent="0.25">
      <c r="A377" s="559" t="s">
        <v>1256</v>
      </c>
      <c r="B377" s="465" t="s">
        <v>1244</v>
      </c>
      <c r="C377" s="465">
        <v>3</v>
      </c>
      <c r="D377" s="465" t="s">
        <v>517</v>
      </c>
      <c r="E377" s="465" t="s">
        <v>1256</v>
      </c>
      <c r="F377" s="465" t="s">
        <v>19</v>
      </c>
      <c r="G377" s="465" t="s">
        <v>19</v>
      </c>
      <c r="H377" s="465" t="s">
        <v>19</v>
      </c>
      <c r="I377" s="465" t="s">
        <v>19</v>
      </c>
      <c r="J377" s="465">
        <v>0</v>
      </c>
      <c r="K377" s="465" t="s">
        <v>19</v>
      </c>
      <c r="L377" s="465" t="s">
        <v>19</v>
      </c>
      <c r="M377" s="465" t="s">
        <v>19</v>
      </c>
      <c r="N377" s="465" t="s">
        <v>2614</v>
      </c>
      <c r="O377" s="465" t="s">
        <v>349</v>
      </c>
      <c r="P377" s="465">
        <v>60</v>
      </c>
      <c r="Q377" s="465">
        <v>1</v>
      </c>
      <c r="R377" s="465" t="s">
        <v>515</v>
      </c>
      <c r="S377" s="465" t="s">
        <v>1257</v>
      </c>
      <c r="T377" s="466">
        <v>45748</v>
      </c>
      <c r="U377" s="466">
        <v>45989</v>
      </c>
      <c r="V377" s="465" t="s">
        <v>1244</v>
      </c>
      <c r="W377" s="465"/>
      <c r="X377" s="465"/>
      <c r="Y377" s="466"/>
      <c r="Z377" s="550"/>
      <c r="AA377" s="466"/>
      <c r="AB377" s="468"/>
    </row>
    <row r="378" spans="1:28 16384:16384" s="469" customFormat="1" ht="46.5" customHeight="1" x14ac:dyDescent="0.25">
      <c r="A378" s="559" t="s">
        <v>1258</v>
      </c>
      <c r="B378" s="465" t="s">
        <v>1244</v>
      </c>
      <c r="C378" s="465">
        <v>3</v>
      </c>
      <c r="D378" s="465" t="s">
        <v>517</v>
      </c>
      <c r="E378" s="465" t="s">
        <v>1258</v>
      </c>
      <c r="F378" s="465" t="s">
        <v>19</v>
      </c>
      <c r="G378" s="465" t="s">
        <v>19</v>
      </c>
      <c r="H378" s="465" t="s">
        <v>19</v>
      </c>
      <c r="I378" s="465" t="s">
        <v>19</v>
      </c>
      <c r="J378" s="465">
        <v>0</v>
      </c>
      <c r="K378" s="465" t="s">
        <v>19</v>
      </c>
      <c r="L378" s="465" t="s">
        <v>19</v>
      </c>
      <c r="M378" s="465" t="s">
        <v>19</v>
      </c>
      <c r="N378" s="465" t="s">
        <v>2614</v>
      </c>
      <c r="O378" s="465" t="s">
        <v>350</v>
      </c>
      <c r="P378" s="465">
        <v>10</v>
      </c>
      <c r="Q378" s="465">
        <v>100</v>
      </c>
      <c r="R378" s="465" t="s">
        <v>546</v>
      </c>
      <c r="S378" s="465" t="s">
        <v>2358</v>
      </c>
      <c r="T378" s="466">
        <v>45748</v>
      </c>
      <c r="U378" s="466">
        <v>45989</v>
      </c>
      <c r="V378" s="465" t="s">
        <v>1244</v>
      </c>
      <c r="W378" s="465">
        <v>20</v>
      </c>
      <c r="X378" s="465" t="s">
        <v>2359</v>
      </c>
      <c r="Y378" s="466"/>
      <c r="Z378" s="550">
        <v>22</v>
      </c>
      <c r="AA378" s="466"/>
      <c r="AB378" s="468"/>
    </row>
    <row r="379" spans="1:28 16384:16384" s="469" customFormat="1" ht="46.5" customHeight="1" x14ac:dyDescent="0.25">
      <c r="A379" s="561" t="s">
        <v>1259</v>
      </c>
      <c r="B379" s="68" t="s">
        <v>1244</v>
      </c>
      <c r="C379" s="68">
        <v>3</v>
      </c>
      <c r="D379" s="68" t="s">
        <v>509</v>
      </c>
      <c r="E379" s="68" t="s">
        <v>1259</v>
      </c>
      <c r="F379" s="68" t="s">
        <v>511</v>
      </c>
      <c r="G379" s="68" t="s">
        <v>1597</v>
      </c>
      <c r="H379" s="68" t="s">
        <v>1598</v>
      </c>
      <c r="I379" s="68" t="s">
        <v>1599</v>
      </c>
      <c r="J379" s="68" t="s">
        <v>1616</v>
      </c>
      <c r="K379" s="68" t="s">
        <v>512</v>
      </c>
      <c r="L379" s="68" t="s">
        <v>22</v>
      </c>
      <c r="M379" s="68" t="s">
        <v>680</v>
      </c>
      <c r="N379" s="68" t="s">
        <v>2614</v>
      </c>
      <c r="O379" s="68" t="s">
        <v>210</v>
      </c>
      <c r="P379" s="68">
        <v>20</v>
      </c>
      <c r="Q379" s="68">
        <v>100</v>
      </c>
      <c r="R379" s="68" t="s">
        <v>546</v>
      </c>
      <c r="S379" s="154" t="s">
        <v>2361</v>
      </c>
      <c r="T379" s="154">
        <v>45705</v>
      </c>
      <c r="U379" s="68">
        <v>46003</v>
      </c>
      <c r="V379" s="68" t="s">
        <v>1244</v>
      </c>
      <c r="W379" s="68"/>
      <c r="X379" s="154"/>
      <c r="Y379" s="551"/>
      <c r="Z379" s="154"/>
      <c r="AA379" s="154"/>
      <c r="AB379" s="562"/>
      <c r="XFD379" s="68"/>
    </row>
    <row r="380" spans="1:28 16384:16384" s="469" customFormat="1" ht="46.5" customHeight="1" x14ac:dyDescent="0.25">
      <c r="A380" s="559" t="s">
        <v>1260</v>
      </c>
      <c r="B380" s="465" t="s">
        <v>1244</v>
      </c>
      <c r="C380" s="465">
        <v>3</v>
      </c>
      <c r="D380" s="465" t="s">
        <v>517</v>
      </c>
      <c r="E380" s="465" t="s">
        <v>1260</v>
      </c>
      <c r="F380" s="465" t="s">
        <v>19</v>
      </c>
      <c r="G380" s="465" t="s">
        <v>19</v>
      </c>
      <c r="H380" s="465" t="s">
        <v>19</v>
      </c>
      <c r="I380" s="465" t="s">
        <v>19</v>
      </c>
      <c r="J380" s="465">
        <v>0</v>
      </c>
      <c r="K380" s="465" t="s">
        <v>19</v>
      </c>
      <c r="L380" s="465" t="s">
        <v>19</v>
      </c>
      <c r="M380" s="465" t="s">
        <v>19</v>
      </c>
      <c r="N380" s="465" t="s">
        <v>2614</v>
      </c>
      <c r="O380" s="465" t="s">
        <v>211</v>
      </c>
      <c r="P380" s="465">
        <v>30</v>
      </c>
      <c r="Q380" s="465">
        <v>100</v>
      </c>
      <c r="R380" s="465" t="s">
        <v>546</v>
      </c>
      <c r="S380" s="465" t="s">
        <v>1261</v>
      </c>
      <c r="T380" s="466">
        <v>45705</v>
      </c>
      <c r="U380" s="466">
        <v>45835</v>
      </c>
      <c r="V380" s="465" t="s">
        <v>1244</v>
      </c>
      <c r="W380" s="465"/>
      <c r="X380" s="465"/>
      <c r="Y380" s="466"/>
      <c r="Z380" s="550"/>
      <c r="AA380" s="466"/>
      <c r="AB380" s="468"/>
    </row>
    <row r="381" spans="1:28 16384:16384" s="469" customFormat="1" ht="46.5" customHeight="1" x14ac:dyDescent="0.25">
      <c r="A381" s="559" t="s">
        <v>1262</v>
      </c>
      <c r="B381" s="465" t="s">
        <v>1244</v>
      </c>
      <c r="C381" s="465">
        <v>3</v>
      </c>
      <c r="D381" s="465" t="s">
        <v>517</v>
      </c>
      <c r="E381" s="465" t="s">
        <v>1262</v>
      </c>
      <c r="F381" s="465" t="s">
        <v>19</v>
      </c>
      <c r="G381" s="465">
        <v>0</v>
      </c>
      <c r="H381" s="465">
        <v>0</v>
      </c>
      <c r="I381" s="465">
        <v>0</v>
      </c>
      <c r="J381" s="465">
        <v>0</v>
      </c>
      <c r="K381" s="465" t="s">
        <v>19</v>
      </c>
      <c r="L381" s="465" t="s">
        <v>19</v>
      </c>
      <c r="M381" s="465" t="s">
        <v>680</v>
      </c>
      <c r="N381" s="465" t="s">
        <v>2614</v>
      </c>
      <c r="O381" s="465" t="s">
        <v>212</v>
      </c>
      <c r="P381" s="465">
        <v>20</v>
      </c>
      <c r="Q381" s="465">
        <v>100</v>
      </c>
      <c r="R381" s="465" t="s">
        <v>546</v>
      </c>
      <c r="S381" s="465" t="s">
        <v>1263</v>
      </c>
      <c r="T381" s="466">
        <v>45733</v>
      </c>
      <c r="U381" s="466">
        <v>45835</v>
      </c>
      <c r="V381" s="465" t="s">
        <v>1244</v>
      </c>
      <c r="W381" s="465"/>
      <c r="X381" s="465"/>
      <c r="Y381" s="466"/>
      <c r="Z381" s="550"/>
      <c r="AA381" s="466"/>
      <c r="AB381" s="468"/>
    </row>
    <row r="382" spans="1:28 16384:16384" s="469" customFormat="1" ht="46.5" customHeight="1" x14ac:dyDescent="0.25">
      <c r="A382" s="559" t="s">
        <v>1264</v>
      </c>
      <c r="B382" s="465" t="s">
        <v>1244</v>
      </c>
      <c r="C382" s="465">
        <v>3</v>
      </c>
      <c r="D382" s="465" t="s">
        <v>517</v>
      </c>
      <c r="E382" s="465" t="s">
        <v>1264</v>
      </c>
      <c r="F382" s="465" t="s">
        <v>19</v>
      </c>
      <c r="G382" s="465" t="s">
        <v>19</v>
      </c>
      <c r="H382" s="465" t="s">
        <v>19</v>
      </c>
      <c r="I382" s="465" t="s">
        <v>19</v>
      </c>
      <c r="J382" s="465">
        <v>0</v>
      </c>
      <c r="K382" s="465" t="s">
        <v>19</v>
      </c>
      <c r="L382" s="465" t="s">
        <v>19</v>
      </c>
      <c r="M382" s="465" t="s">
        <v>19</v>
      </c>
      <c r="N382" s="465" t="s">
        <v>2614</v>
      </c>
      <c r="O382" s="465" t="s">
        <v>213</v>
      </c>
      <c r="P382" s="465">
        <v>40</v>
      </c>
      <c r="Q382" s="465">
        <v>3</v>
      </c>
      <c r="R382" s="465" t="s">
        <v>515</v>
      </c>
      <c r="S382" s="465" t="s">
        <v>1265</v>
      </c>
      <c r="T382" s="466">
        <v>45748</v>
      </c>
      <c r="U382" s="466">
        <v>45996</v>
      </c>
      <c r="V382" s="465" t="s">
        <v>1244</v>
      </c>
      <c r="W382" s="465"/>
      <c r="X382" s="465"/>
      <c r="Y382" s="466"/>
      <c r="Z382" s="550"/>
      <c r="AA382" s="466"/>
      <c r="AB382" s="468"/>
    </row>
    <row r="383" spans="1:28 16384:16384" s="469" customFormat="1" ht="46.5" customHeight="1" x14ac:dyDescent="0.25">
      <c r="A383" s="559" t="s">
        <v>1266</v>
      </c>
      <c r="B383" s="465" t="s">
        <v>1244</v>
      </c>
      <c r="C383" s="465">
        <v>3</v>
      </c>
      <c r="D383" s="465" t="s">
        <v>517</v>
      </c>
      <c r="E383" s="465" t="s">
        <v>1266</v>
      </c>
      <c r="F383" s="465" t="s">
        <v>19</v>
      </c>
      <c r="G383" s="465" t="s">
        <v>19</v>
      </c>
      <c r="H383" s="465" t="s">
        <v>19</v>
      </c>
      <c r="I383" s="465" t="s">
        <v>19</v>
      </c>
      <c r="J383" s="465">
        <v>0</v>
      </c>
      <c r="K383" s="465" t="s">
        <v>19</v>
      </c>
      <c r="L383" s="465" t="s">
        <v>19</v>
      </c>
      <c r="M383" s="465" t="s">
        <v>19</v>
      </c>
      <c r="N383" s="465" t="s">
        <v>2614</v>
      </c>
      <c r="O383" s="465" t="s">
        <v>214</v>
      </c>
      <c r="P383" s="465">
        <v>10</v>
      </c>
      <c r="Q383" s="465">
        <v>1</v>
      </c>
      <c r="R383" s="465" t="s">
        <v>515</v>
      </c>
      <c r="S383" s="465" t="s">
        <v>1267</v>
      </c>
      <c r="T383" s="466">
        <v>45992</v>
      </c>
      <c r="U383" s="466">
        <v>46003</v>
      </c>
      <c r="V383" s="465" t="s">
        <v>1244</v>
      </c>
      <c r="W383" s="465"/>
      <c r="X383" s="465"/>
      <c r="Y383" s="466"/>
      <c r="Z383" s="550"/>
      <c r="AA383" s="466"/>
      <c r="AB383" s="468"/>
    </row>
    <row r="384" spans="1:28 16384:16384" s="469" customFormat="1" ht="46.5" customHeight="1" x14ac:dyDescent="0.25">
      <c r="A384" s="561" t="s">
        <v>1268</v>
      </c>
      <c r="B384" s="68" t="s">
        <v>1244</v>
      </c>
      <c r="C384" s="68">
        <v>3</v>
      </c>
      <c r="D384" s="68" t="s">
        <v>509</v>
      </c>
      <c r="E384" s="68" t="s">
        <v>1268</v>
      </c>
      <c r="F384" s="68" t="s">
        <v>511</v>
      </c>
      <c r="G384" s="68" t="s">
        <v>1600</v>
      </c>
      <c r="H384" s="68" t="s">
        <v>1592</v>
      </c>
      <c r="I384" s="68" t="s">
        <v>1602</v>
      </c>
      <c r="J384" s="68" t="s">
        <v>1866</v>
      </c>
      <c r="K384" s="68" t="s">
        <v>512</v>
      </c>
      <c r="L384" s="68" t="s">
        <v>22</v>
      </c>
      <c r="M384" s="68" t="s">
        <v>680</v>
      </c>
      <c r="N384" s="68" t="s">
        <v>1690</v>
      </c>
      <c r="O384" s="68" t="s">
        <v>1874</v>
      </c>
      <c r="P384" s="68">
        <v>30</v>
      </c>
      <c r="Q384" s="68">
        <v>290</v>
      </c>
      <c r="R384" s="68" t="s">
        <v>515</v>
      </c>
      <c r="S384" s="154" t="s">
        <v>1875</v>
      </c>
      <c r="T384" s="154">
        <v>45717</v>
      </c>
      <c r="U384" s="68">
        <v>46003</v>
      </c>
      <c r="V384" s="68" t="s">
        <v>1244</v>
      </c>
      <c r="W384" s="68">
        <v>37</v>
      </c>
      <c r="X384" s="154" t="s">
        <v>2531</v>
      </c>
      <c r="Y384" s="551"/>
      <c r="Z384" s="549">
        <v>37</v>
      </c>
      <c r="AA384" s="154"/>
      <c r="AB384" s="562"/>
      <c r="XFD384" s="68"/>
    </row>
    <row r="385" spans="1:28 16384:16384" s="469" customFormat="1" ht="46.5" customHeight="1" x14ac:dyDescent="0.25">
      <c r="A385" s="559" t="s">
        <v>1269</v>
      </c>
      <c r="B385" s="465" t="s">
        <v>1244</v>
      </c>
      <c r="C385" s="465">
        <v>3</v>
      </c>
      <c r="D385" s="465" t="s">
        <v>517</v>
      </c>
      <c r="E385" s="465" t="s">
        <v>1269</v>
      </c>
      <c r="F385" s="465" t="s">
        <v>19</v>
      </c>
      <c r="G385" s="465" t="s">
        <v>19</v>
      </c>
      <c r="H385" s="465" t="s">
        <v>19</v>
      </c>
      <c r="I385" s="465" t="s">
        <v>19</v>
      </c>
      <c r="J385" s="465">
        <v>0</v>
      </c>
      <c r="K385" s="465" t="s">
        <v>19</v>
      </c>
      <c r="L385" s="465" t="s">
        <v>19</v>
      </c>
      <c r="M385" s="465" t="s">
        <v>19</v>
      </c>
      <c r="N385" s="465" t="s">
        <v>2614</v>
      </c>
      <c r="O385" s="465" t="s">
        <v>1876</v>
      </c>
      <c r="P385" s="465">
        <v>70</v>
      </c>
      <c r="Q385" s="465">
        <v>10</v>
      </c>
      <c r="R385" s="465" t="s">
        <v>515</v>
      </c>
      <c r="S385" s="465" t="s">
        <v>1877</v>
      </c>
      <c r="T385" s="466">
        <v>45717</v>
      </c>
      <c r="U385" s="466">
        <v>46003</v>
      </c>
      <c r="V385" s="465" t="s">
        <v>1244</v>
      </c>
      <c r="W385" s="465">
        <v>20</v>
      </c>
      <c r="X385" s="465" t="s">
        <v>2362</v>
      </c>
      <c r="Y385" s="466"/>
      <c r="Z385" s="550">
        <v>20</v>
      </c>
      <c r="AA385" s="466"/>
      <c r="AB385" s="468">
        <v>0</v>
      </c>
    </row>
    <row r="386" spans="1:28 16384:16384" s="469" customFormat="1" ht="46.5" customHeight="1" x14ac:dyDescent="0.25">
      <c r="A386" s="456" t="s">
        <v>1270</v>
      </c>
      <c r="B386" s="465" t="s">
        <v>1244</v>
      </c>
      <c r="C386" s="465">
        <v>3</v>
      </c>
      <c r="D386" s="465" t="s">
        <v>517</v>
      </c>
      <c r="E386" s="465" t="s">
        <v>1270</v>
      </c>
      <c r="F386" s="465" t="s">
        <v>19</v>
      </c>
      <c r="G386" s="465">
        <v>0</v>
      </c>
      <c r="H386" s="465">
        <v>0</v>
      </c>
      <c r="I386" s="465">
        <v>0</v>
      </c>
      <c r="J386" s="465">
        <v>0</v>
      </c>
      <c r="K386" s="465" t="s">
        <v>19</v>
      </c>
      <c r="L386" s="465" t="s">
        <v>19</v>
      </c>
      <c r="M386" s="465" t="s">
        <v>680</v>
      </c>
      <c r="N386" s="465" t="s">
        <v>2614</v>
      </c>
      <c r="O386" s="465" t="s">
        <v>1878</v>
      </c>
      <c r="P386" s="465">
        <v>30</v>
      </c>
      <c r="Q386" s="465">
        <v>1</v>
      </c>
      <c r="R386" s="465" t="s">
        <v>515</v>
      </c>
      <c r="S386" s="465" t="s">
        <v>1879</v>
      </c>
      <c r="T386" s="466">
        <v>45992</v>
      </c>
      <c r="U386" s="466">
        <v>46003</v>
      </c>
      <c r="V386" s="552" t="s">
        <v>1244</v>
      </c>
      <c r="W386" s="552"/>
      <c r="X386" s="552"/>
      <c r="Y386" s="553"/>
      <c r="Z386" s="554"/>
      <c r="AA386" s="553"/>
      <c r="AB386" s="562"/>
    </row>
    <row r="387" spans="1:28 16384:16384" s="469" customFormat="1" ht="46.5" customHeight="1" x14ac:dyDescent="0.25">
      <c r="A387" s="561" t="s">
        <v>1146</v>
      </c>
      <c r="B387" s="68" t="s">
        <v>1145</v>
      </c>
      <c r="C387" s="68">
        <v>2</v>
      </c>
      <c r="D387" s="68" t="s">
        <v>509</v>
      </c>
      <c r="E387" s="68" t="s">
        <v>1146</v>
      </c>
      <c r="F387" s="68" t="s">
        <v>530</v>
      </c>
      <c r="G387" s="68" t="s">
        <v>1606</v>
      </c>
      <c r="H387" s="68" t="s">
        <v>1607</v>
      </c>
      <c r="I387" s="68" t="s">
        <v>1608</v>
      </c>
      <c r="J387" s="68" t="s">
        <v>1615</v>
      </c>
      <c r="K387" s="68" t="s">
        <v>512</v>
      </c>
      <c r="L387" s="68" t="s">
        <v>20</v>
      </c>
      <c r="M387" s="68" t="s">
        <v>553</v>
      </c>
      <c r="N387" s="68" t="s">
        <v>2614</v>
      </c>
      <c r="O387" s="68" t="s">
        <v>110</v>
      </c>
      <c r="P387" s="68">
        <v>20</v>
      </c>
      <c r="Q387" s="68">
        <v>1</v>
      </c>
      <c r="R387" s="68" t="s">
        <v>515</v>
      </c>
      <c r="S387" s="154" t="s">
        <v>1147</v>
      </c>
      <c r="T387" s="154">
        <v>45730</v>
      </c>
      <c r="U387" s="68">
        <v>46006</v>
      </c>
      <c r="V387" s="68" t="s">
        <v>1145</v>
      </c>
      <c r="W387" s="68"/>
      <c r="X387" s="154"/>
      <c r="Y387" s="551"/>
      <c r="Z387" s="154"/>
      <c r="AA387" s="154"/>
      <c r="AB387" s="562"/>
      <c r="XFD387" s="68"/>
    </row>
    <row r="388" spans="1:28 16384:16384" s="469" customFormat="1" ht="46.5" customHeight="1" x14ac:dyDescent="0.25">
      <c r="A388" s="559" t="s">
        <v>1148</v>
      </c>
      <c r="B388" s="465" t="s">
        <v>1145</v>
      </c>
      <c r="C388" s="465">
        <v>2</v>
      </c>
      <c r="D388" s="465" t="s">
        <v>517</v>
      </c>
      <c r="E388" s="465" t="s">
        <v>1148</v>
      </c>
      <c r="F388" s="465" t="s">
        <v>19</v>
      </c>
      <c r="G388" s="465" t="s">
        <v>19</v>
      </c>
      <c r="H388" s="465" t="s">
        <v>19</v>
      </c>
      <c r="I388" s="465" t="s">
        <v>19</v>
      </c>
      <c r="J388" s="465">
        <v>0</v>
      </c>
      <c r="K388" s="465" t="s">
        <v>19</v>
      </c>
      <c r="L388" s="465" t="s">
        <v>19</v>
      </c>
      <c r="M388" s="465" t="s">
        <v>19</v>
      </c>
      <c r="N388" s="465" t="s">
        <v>2614</v>
      </c>
      <c r="O388" s="465" t="s">
        <v>111</v>
      </c>
      <c r="P388" s="465">
        <v>20</v>
      </c>
      <c r="Q388" s="465">
        <v>1</v>
      </c>
      <c r="R388" s="465" t="s">
        <v>515</v>
      </c>
      <c r="S388" s="465" t="s">
        <v>1149</v>
      </c>
      <c r="T388" s="466">
        <v>45730</v>
      </c>
      <c r="U388" s="466">
        <v>45762</v>
      </c>
      <c r="V388" s="465" t="s">
        <v>1145</v>
      </c>
      <c r="W388" s="465">
        <v>0</v>
      </c>
      <c r="X388" s="465"/>
      <c r="Y388" s="466"/>
      <c r="Z388" s="550">
        <v>0</v>
      </c>
      <c r="AA388" s="466"/>
      <c r="AB388" s="468">
        <v>0</v>
      </c>
    </row>
    <row r="389" spans="1:28 16384:16384" s="469" customFormat="1" ht="46.5" customHeight="1" x14ac:dyDescent="0.25">
      <c r="A389" s="561" t="s">
        <v>1150</v>
      </c>
      <c r="B389" s="465" t="s">
        <v>1145</v>
      </c>
      <c r="C389" s="465">
        <v>2</v>
      </c>
      <c r="D389" s="465" t="s">
        <v>517</v>
      </c>
      <c r="E389" s="465" t="s">
        <v>1150</v>
      </c>
      <c r="F389" s="465" t="s">
        <v>19</v>
      </c>
      <c r="G389" s="465" t="s">
        <v>19</v>
      </c>
      <c r="H389" s="465" t="s">
        <v>19</v>
      </c>
      <c r="I389" s="465" t="s">
        <v>19</v>
      </c>
      <c r="J389" s="465">
        <v>0</v>
      </c>
      <c r="K389" s="465" t="s">
        <v>19</v>
      </c>
      <c r="L389" s="465" t="s">
        <v>19</v>
      </c>
      <c r="M389" s="465" t="s">
        <v>19</v>
      </c>
      <c r="N389" s="465" t="s">
        <v>2614</v>
      </c>
      <c r="O389" s="465" t="s">
        <v>112</v>
      </c>
      <c r="P389" s="465">
        <v>20</v>
      </c>
      <c r="Q389" s="465">
        <v>1</v>
      </c>
      <c r="R389" s="465" t="s">
        <v>515</v>
      </c>
      <c r="S389" s="465" t="s">
        <v>1151</v>
      </c>
      <c r="T389" s="466">
        <v>45765</v>
      </c>
      <c r="U389" s="466">
        <v>45779</v>
      </c>
      <c r="V389" s="552" t="s">
        <v>1145</v>
      </c>
      <c r="W389" s="552">
        <v>0</v>
      </c>
      <c r="X389" s="552"/>
      <c r="Y389" s="553"/>
      <c r="Z389" s="554">
        <v>0</v>
      </c>
      <c r="AA389" s="553"/>
      <c r="AB389" s="562">
        <v>0</v>
      </c>
    </row>
    <row r="390" spans="1:28 16384:16384" s="469" customFormat="1" ht="46.5" customHeight="1" x14ac:dyDescent="0.25">
      <c r="A390" s="559" t="s">
        <v>1152</v>
      </c>
      <c r="B390" s="465" t="s">
        <v>1145</v>
      </c>
      <c r="C390" s="465">
        <v>2</v>
      </c>
      <c r="D390" s="465" t="s">
        <v>517</v>
      </c>
      <c r="E390" s="465" t="s">
        <v>1152</v>
      </c>
      <c r="F390" s="465" t="s">
        <v>19</v>
      </c>
      <c r="G390" s="465" t="s">
        <v>19</v>
      </c>
      <c r="H390" s="465" t="s">
        <v>19</v>
      </c>
      <c r="I390" s="465" t="s">
        <v>19</v>
      </c>
      <c r="J390" s="465">
        <v>0</v>
      </c>
      <c r="K390" s="465" t="s">
        <v>19</v>
      </c>
      <c r="L390" s="465" t="s">
        <v>19</v>
      </c>
      <c r="M390" s="465" t="s">
        <v>19</v>
      </c>
      <c r="N390" s="465" t="s">
        <v>2614</v>
      </c>
      <c r="O390" s="465" t="s">
        <v>113</v>
      </c>
      <c r="P390" s="465">
        <v>20</v>
      </c>
      <c r="Q390" s="465">
        <v>1</v>
      </c>
      <c r="R390" s="465" t="s">
        <v>515</v>
      </c>
      <c r="S390" s="465" t="s">
        <v>1153</v>
      </c>
      <c r="T390" s="466">
        <v>45782</v>
      </c>
      <c r="U390" s="466">
        <v>45861</v>
      </c>
      <c r="V390" s="465" t="s">
        <v>1145</v>
      </c>
      <c r="W390" s="465"/>
      <c r="X390" s="465"/>
      <c r="Y390" s="466"/>
      <c r="Z390" s="550"/>
      <c r="AA390" s="466"/>
      <c r="AB390" s="468"/>
    </row>
    <row r="391" spans="1:28 16384:16384" s="469" customFormat="1" ht="46.5" customHeight="1" x14ac:dyDescent="0.25">
      <c r="A391" s="456" t="s">
        <v>1154</v>
      </c>
      <c r="B391" s="465" t="s">
        <v>1145</v>
      </c>
      <c r="C391" s="465">
        <v>2</v>
      </c>
      <c r="D391" s="465" t="s">
        <v>517</v>
      </c>
      <c r="E391" s="465" t="s">
        <v>1154</v>
      </c>
      <c r="F391" s="465" t="s">
        <v>19</v>
      </c>
      <c r="G391" s="465">
        <v>0</v>
      </c>
      <c r="H391" s="465">
        <v>0</v>
      </c>
      <c r="I391" s="465">
        <v>0</v>
      </c>
      <c r="J391" s="465">
        <v>0</v>
      </c>
      <c r="K391" s="465" t="s">
        <v>19</v>
      </c>
      <c r="L391" s="465" t="s">
        <v>19</v>
      </c>
      <c r="M391" s="465" t="s">
        <v>553</v>
      </c>
      <c r="N391" s="465" t="s">
        <v>2614</v>
      </c>
      <c r="O391" s="465" t="s">
        <v>114</v>
      </c>
      <c r="P391" s="465">
        <v>40</v>
      </c>
      <c r="Q391" s="465">
        <v>2</v>
      </c>
      <c r="R391" s="465" t="s">
        <v>515</v>
      </c>
      <c r="S391" s="465" t="s">
        <v>1155</v>
      </c>
      <c r="T391" s="466">
        <v>45862</v>
      </c>
      <c r="U391" s="466">
        <v>46006</v>
      </c>
      <c r="V391" s="552" t="s">
        <v>1145</v>
      </c>
      <c r="W391" s="552"/>
      <c r="X391" s="552"/>
      <c r="Y391" s="553"/>
      <c r="Z391" s="554"/>
      <c r="AA391" s="553"/>
      <c r="AB391" s="562"/>
    </row>
    <row r="392" spans="1:28 16384:16384" s="469" customFormat="1" ht="46.5" customHeight="1" x14ac:dyDescent="0.25">
      <c r="A392" s="561" t="s">
        <v>1156</v>
      </c>
      <c r="B392" s="68" t="s">
        <v>1145</v>
      </c>
      <c r="C392" s="68">
        <v>2</v>
      </c>
      <c r="D392" s="68" t="s">
        <v>509</v>
      </c>
      <c r="E392" s="68" t="s">
        <v>1156</v>
      </c>
      <c r="F392" s="68" t="s">
        <v>530</v>
      </c>
      <c r="G392" s="68" t="s">
        <v>1591</v>
      </c>
      <c r="H392" s="68" t="s">
        <v>1592</v>
      </c>
      <c r="I392" s="68" t="s">
        <v>1593</v>
      </c>
      <c r="J392" s="68" t="s">
        <v>1615</v>
      </c>
      <c r="K392" s="68" t="s">
        <v>512</v>
      </c>
      <c r="L392" s="68" t="s">
        <v>39</v>
      </c>
      <c r="M392" s="68" t="s">
        <v>639</v>
      </c>
      <c r="N392" s="68" t="s">
        <v>2614</v>
      </c>
      <c r="O392" s="68" t="s">
        <v>165</v>
      </c>
      <c r="P392" s="68">
        <v>20</v>
      </c>
      <c r="Q392" s="68">
        <v>100</v>
      </c>
      <c r="R392" s="68" t="s">
        <v>546</v>
      </c>
      <c r="S392" s="154" t="s">
        <v>1157</v>
      </c>
      <c r="T392" s="154">
        <v>45712</v>
      </c>
      <c r="U392" s="68">
        <v>46010</v>
      </c>
      <c r="V392" s="68" t="s">
        <v>1145</v>
      </c>
      <c r="W392" s="68"/>
      <c r="X392" s="154"/>
      <c r="Y392" s="551"/>
      <c r="Z392" s="154"/>
      <c r="AA392" s="154"/>
      <c r="AB392" s="562"/>
      <c r="XFD392" s="68"/>
    </row>
    <row r="393" spans="1:28 16384:16384" s="469" customFormat="1" ht="46.5" customHeight="1" x14ac:dyDescent="0.25">
      <c r="A393" s="561" t="s">
        <v>1158</v>
      </c>
      <c r="B393" s="465" t="s">
        <v>1145</v>
      </c>
      <c r="C393" s="465">
        <v>2</v>
      </c>
      <c r="D393" s="465" t="s">
        <v>517</v>
      </c>
      <c r="E393" s="465" t="s">
        <v>1158</v>
      </c>
      <c r="F393" s="465" t="s">
        <v>19</v>
      </c>
      <c r="G393" s="465" t="s">
        <v>19</v>
      </c>
      <c r="H393" s="465" t="s">
        <v>19</v>
      </c>
      <c r="I393" s="465" t="s">
        <v>19</v>
      </c>
      <c r="J393" s="465">
        <v>0</v>
      </c>
      <c r="K393" s="465" t="s">
        <v>19</v>
      </c>
      <c r="L393" s="465" t="s">
        <v>19</v>
      </c>
      <c r="M393" s="465" t="s">
        <v>19</v>
      </c>
      <c r="N393" s="465" t="s">
        <v>2614</v>
      </c>
      <c r="O393" s="465" t="s">
        <v>166</v>
      </c>
      <c r="P393" s="465">
        <v>15</v>
      </c>
      <c r="Q393" s="465">
        <v>2</v>
      </c>
      <c r="R393" s="465" t="s">
        <v>515</v>
      </c>
      <c r="S393" s="465" t="s">
        <v>1159</v>
      </c>
      <c r="T393" s="466">
        <v>45712</v>
      </c>
      <c r="U393" s="466">
        <v>45723</v>
      </c>
      <c r="V393" s="552" t="s">
        <v>1145</v>
      </c>
      <c r="W393" s="552">
        <v>50</v>
      </c>
      <c r="X393" s="552" t="s">
        <v>2012</v>
      </c>
      <c r="Y393" s="553"/>
      <c r="Z393" s="554">
        <v>0</v>
      </c>
      <c r="AA393" s="553"/>
      <c r="AB393" s="562">
        <v>0</v>
      </c>
    </row>
    <row r="394" spans="1:28 16384:16384" s="469" customFormat="1" ht="46.5" customHeight="1" x14ac:dyDescent="0.25">
      <c r="A394" s="559" t="s">
        <v>1160</v>
      </c>
      <c r="B394" s="465" t="s">
        <v>1145</v>
      </c>
      <c r="C394" s="465">
        <v>2</v>
      </c>
      <c r="D394" s="465" t="s">
        <v>517</v>
      </c>
      <c r="E394" s="465" t="s">
        <v>1160</v>
      </c>
      <c r="F394" s="465" t="s">
        <v>19</v>
      </c>
      <c r="G394" s="465" t="s">
        <v>19</v>
      </c>
      <c r="H394" s="465" t="s">
        <v>19</v>
      </c>
      <c r="I394" s="465" t="s">
        <v>19</v>
      </c>
      <c r="J394" s="465">
        <v>0</v>
      </c>
      <c r="K394" s="465" t="s">
        <v>19</v>
      </c>
      <c r="L394" s="465" t="s">
        <v>19</v>
      </c>
      <c r="M394" s="465" t="s">
        <v>19</v>
      </c>
      <c r="N394" s="465" t="s">
        <v>2614</v>
      </c>
      <c r="O394" s="465" t="s">
        <v>167</v>
      </c>
      <c r="P394" s="465">
        <v>30</v>
      </c>
      <c r="Q394" s="465">
        <v>1</v>
      </c>
      <c r="R394" s="465" t="s">
        <v>515</v>
      </c>
      <c r="S394" s="465" t="s">
        <v>1161</v>
      </c>
      <c r="T394" s="466">
        <v>45726</v>
      </c>
      <c r="U394" s="466">
        <v>45777</v>
      </c>
      <c r="V394" s="465" t="s">
        <v>1145</v>
      </c>
      <c r="W394" s="465">
        <v>0</v>
      </c>
      <c r="X394" s="465"/>
      <c r="Y394" s="466"/>
      <c r="Z394" s="550">
        <v>0</v>
      </c>
      <c r="AA394" s="466"/>
      <c r="AB394" s="468">
        <v>0</v>
      </c>
    </row>
    <row r="395" spans="1:28 16384:16384" s="469" customFormat="1" ht="46.5" customHeight="1" x14ac:dyDescent="0.25">
      <c r="A395" s="559" t="s">
        <v>1162</v>
      </c>
      <c r="B395" s="465" t="s">
        <v>1145</v>
      </c>
      <c r="C395" s="465">
        <v>2</v>
      </c>
      <c r="D395" s="465" t="s">
        <v>517</v>
      </c>
      <c r="E395" s="465" t="s">
        <v>1162</v>
      </c>
      <c r="F395" s="465" t="s">
        <v>19</v>
      </c>
      <c r="G395" s="465" t="s">
        <v>19</v>
      </c>
      <c r="H395" s="465" t="s">
        <v>19</v>
      </c>
      <c r="I395" s="465" t="s">
        <v>19</v>
      </c>
      <c r="J395" s="465">
        <v>0</v>
      </c>
      <c r="K395" s="465" t="s">
        <v>19</v>
      </c>
      <c r="L395" s="465" t="s">
        <v>19</v>
      </c>
      <c r="M395" s="465" t="s">
        <v>19</v>
      </c>
      <c r="N395" s="465" t="s">
        <v>2614</v>
      </c>
      <c r="O395" s="465" t="s">
        <v>96</v>
      </c>
      <c r="P395" s="465">
        <v>50</v>
      </c>
      <c r="Q395" s="465">
        <v>100</v>
      </c>
      <c r="R395" s="465" t="s">
        <v>546</v>
      </c>
      <c r="S395" s="465" t="s">
        <v>906</v>
      </c>
      <c r="T395" s="466">
        <v>45778</v>
      </c>
      <c r="U395" s="466">
        <v>45989</v>
      </c>
      <c r="V395" s="465" t="s">
        <v>1145</v>
      </c>
      <c r="W395" s="465"/>
      <c r="X395" s="465"/>
      <c r="Y395" s="466"/>
      <c r="Z395" s="550"/>
      <c r="AA395" s="466"/>
      <c r="AB395" s="468"/>
    </row>
    <row r="396" spans="1:28 16384:16384" s="469" customFormat="1" ht="46.5" customHeight="1" x14ac:dyDescent="0.25">
      <c r="A396" s="559" t="s">
        <v>1163</v>
      </c>
      <c r="B396" s="465" t="s">
        <v>1145</v>
      </c>
      <c r="C396" s="465">
        <v>2</v>
      </c>
      <c r="D396" s="465" t="s">
        <v>517</v>
      </c>
      <c r="E396" s="465" t="s">
        <v>1163</v>
      </c>
      <c r="F396" s="465" t="s">
        <v>19</v>
      </c>
      <c r="G396" s="465" t="s">
        <v>19</v>
      </c>
      <c r="H396" s="465" t="s">
        <v>19</v>
      </c>
      <c r="I396" s="465" t="s">
        <v>19</v>
      </c>
      <c r="J396" s="465">
        <v>0</v>
      </c>
      <c r="K396" s="465" t="s">
        <v>19</v>
      </c>
      <c r="L396" s="465" t="s">
        <v>19</v>
      </c>
      <c r="M396" s="465" t="s">
        <v>19</v>
      </c>
      <c r="N396" s="465" t="s">
        <v>2614</v>
      </c>
      <c r="O396" s="465" t="s">
        <v>168</v>
      </c>
      <c r="P396" s="465">
        <v>5</v>
      </c>
      <c r="Q396" s="465">
        <v>2</v>
      </c>
      <c r="R396" s="465" t="s">
        <v>515</v>
      </c>
      <c r="S396" s="465" t="s">
        <v>1164</v>
      </c>
      <c r="T396" s="466">
        <v>45992</v>
      </c>
      <c r="U396" s="466">
        <v>46010</v>
      </c>
      <c r="V396" s="465" t="s">
        <v>1145</v>
      </c>
      <c r="W396" s="465"/>
      <c r="X396" s="465"/>
      <c r="Y396" s="466"/>
      <c r="Z396" s="550"/>
      <c r="AA396" s="466"/>
      <c r="AB396" s="468"/>
    </row>
    <row r="397" spans="1:28 16384:16384" s="469" customFormat="1" ht="46.5" customHeight="1" x14ac:dyDescent="0.25">
      <c r="A397" s="563" t="s">
        <v>1165</v>
      </c>
      <c r="B397" s="473" t="s">
        <v>1145</v>
      </c>
      <c r="C397" s="473">
        <v>2</v>
      </c>
      <c r="D397" s="473" t="s">
        <v>2594</v>
      </c>
      <c r="E397" s="473" t="s">
        <v>1165</v>
      </c>
      <c r="F397" s="473" t="s">
        <v>530</v>
      </c>
      <c r="G397" s="473" t="s">
        <v>61</v>
      </c>
      <c r="H397" s="473" t="s">
        <v>1861</v>
      </c>
      <c r="I397" s="473" t="s">
        <v>1515</v>
      </c>
      <c r="J397" s="473" t="s">
        <v>1615</v>
      </c>
      <c r="K397" s="473" t="s">
        <v>512</v>
      </c>
      <c r="L397" s="473" t="s">
        <v>20</v>
      </c>
      <c r="M397" s="473" t="s">
        <v>1166</v>
      </c>
      <c r="N397" s="473" t="s">
        <v>2614</v>
      </c>
      <c r="O397" s="473" t="s">
        <v>94</v>
      </c>
      <c r="P397" s="473">
        <v>0</v>
      </c>
      <c r="Q397" s="473">
        <v>1</v>
      </c>
      <c r="R397" s="473" t="s">
        <v>515</v>
      </c>
      <c r="S397" s="474" t="s">
        <v>1167</v>
      </c>
      <c r="T397" s="474">
        <v>45761</v>
      </c>
      <c r="U397" s="473">
        <v>46010</v>
      </c>
      <c r="V397" s="465" t="s">
        <v>1145</v>
      </c>
      <c r="W397" s="465"/>
      <c r="X397" s="466"/>
      <c r="Y397" s="555"/>
      <c r="Z397" s="466"/>
      <c r="AA397" s="466"/>
      <c r="AB397" s="562"/>
      <c r="XFD397" s="473"/>
    </row>
    <row r="398" spans="1:28 16384:16384" s="469" customFormat="1" ht="46.5" customHeight="1" x14ac:dyDescent="0.25">
      <c r="A398" s="563" t="s">
        <v>1168</v>
      </c>
      <c r="B398" s="473" t="s">
        <v>1145</v>
      </c>
      <c r="C398" s="473">
        <v>2</v>
      </c>
      <c r="D398" s="473" t="s">
        <v>2595</v>
      </c>
      <c r="E398" s="473" t="s">
        <v>1168</v>
      </c>
      <c r="F398" s="473" t="s">
        <v>19</v>
      </c>
      <c r="G398" s="473" t="s">
        <v>19</v>
      </c>
      <c r="H398" s="473" t="s">
        <v>19</v>
      </c>
      <c r="I398" s="473" t="s">
        <v>19</v>
      </c>
      <c r="J398" s="473">
        <v>0</v>
      </c>
      <c r="K398" s="473" t="s">
        <v>19</v>
      </c>
      <c r="L398" s="473" t="s">
        <v>19</v>
      </c>
      <c r="M398" s="473" t="s">
        <v>19</v>
      </c>
      <c r="N398" s="473" t="s">
        <v>2614</v>
      </c>
      <c r="O398" s="473" t="s">
        <v>95</v>
      </c>
      <c r="P398" s="473">
        <v>20</v>
      </c>
      <c r="Q398" s="473">
        <v>1</v>
      </c>
      <c r="R398" s="473" t="s">
        <v>515</v>
      </c>
      <c r="S398" s="474" t="s">
        <v>1169</v>
      </c>
      <c r="T398" s="474">
        <v>45761</v>
      </c>
      <c r="U398" s="473">
        <v>45807</v>
      </c>
      <c r="V398" s="465" t="s">
        <v>1145</v>
      </c>
      <c r="W398" s="465"/>
      <c r="X398" s="466"/>
      <c r="Y398" s="555"/>
      <c r="Z398" s="466"/>
      <c r="AA398" s="466"/>
      <c r="AB398" s="562"/>
      <c r="XFD398" s="473"/>
    </row>
    <row r="399" spans="1:28 16384:16384" s="469" customFormat="1" ht="46.5" customHeight="1" x14ac:dyDescent="0.25">
      <c r="A399" s="563" t="s">
        <v>1170</v>
      </c>
      <c r="B399" s="473" t="s">
        <v>1145</v>
      </c>
      <c r="C399" s="473">
        <v>2</v>
      </c>
      <c r="D399" s="473" t="s">
        <v>2595</v>
      </c>
      <c r="E399" s="473" t="s">
        <v>1170</v>
      </c>
      <c r="F399" s="473" t="s">
        <v>19</v>
      </c>
      <c r="G399" s="473" t="s">
        <v>19</v>
      </c>
      <c r="H399" s="473" t="s">
        <v>19</v>
      </c>
      <c r="I399" s="473" t="s">
        <v>19</v>
      </c>
      <c r="J399" s="473">
        <v>0</v>
      </c>
      <c r="K399" s="473" t="s">
        <v>19</v>
      </c>
      <c r="L399" s="473" t="s">
        <v>19</v>
      </c>
      <c r="M399" s="473" t="s">
        <v>19</v>
      </c>
      <c r="N399" s="473" t="s">
        <v>2614</v>
      </c>
      <c r="O399" s="473" t="s">
        <v>96</v>
      </c>
      <c r="P399" s="473">
        <v>80</v>
      </c>
      <c r="Q399" s="473">
        <v>100</v>
      </c>
      <c r="R399" s="473" t="s">
        <v>546</v>
      </c>
      <c r="S399" s="474" t="s">
        <v>906</v>
      </c>
      <c r="T399" s="474">
        <v>45810</v>
      </c>
      <c r="U399" s="473">
        <v>46010</v>
      </c>
      <c r="V399" s="465" t="s">
        <v>1145</v>
      </c>
      <c r="W399" s="465"/>
      <c r="X399" s="466"/>
      <c r="Y399" s="555"/>
      <c r="Z399" s="466"/>
      <c r="AA399" s="466"/>
      <c r="AB399" s="562"/>
      <c r="XFD399" s="473"/>
    </row>
    <row r="400" spans="1:28 16384:16384" s="469" customFormat="1" ht="46.5" customHeight="1" x14ac:dyDescent="0.25">
      <c r="A400" s="561" t="s">
        <v>1171</v>
      </c>
      <c r="B400" s="68" t="s">
        <v>1145</v>
      </c>
      <c r="C400" s="68">
        <v>2</v>
      </c>
      <c r="D400" s="68" t="s">
        <v>509</v>
      </c>
      <c r="E400" s="68" t="s">
        <v>1171</v>
      </c>
      <c r="F400" s="68" t="s">
        <v>530</v>
      </c>
      <c r="G400" s="68" t="s">
        <v>1591</v>
      </c>
      <c r="H400" s="68" t="s">
        <v>1592</v>
      </c>
      <c r="I400" s="68" t="s">
        <v>1593</v>
      </c>
      <c r="J400" s="68" t="s">
        <v>1615</v>
      </c>
      <c r="K400" s="68" t="s">
        <v>532</v>
      </c>
      <c r="L400" s="68" t="s">
        <v>39</v>
      </c>
      <c r="M400" s="68" t="s">
        <v>1166</v>
      </c>
      <c r="N400" s="68" t="s">
        <v>2614</v>
      </c>
      <c r="O400" s="68" t="s">
        <v>97</v>
      </c>
      <c r="P400" s="68">
        <v>20</v>
      </c>
      <c r="Q400" s="68">
        <v>1</v>
      </c>
      <c r="R400" s="68" t="s">
        <v>515</v>
      </c>
      <c r="S400" s="154" t="s">
        <v>1172</v>
      </c>
      <c r="T400" s="154">
        <v>45782</v>
      </c>
      <c r="U400" s="68">
        <v>45981</v>
      </c>
      <c r="V400" s="68" t="s">
        <v>1173</v>
      </c>
      <c r="W400" s="68"/>
      <c r="X400" s="154"/>
      <c r="Y400" s="551"/>
      <c r="Z400" s="154"/>
      <c r="AA400" s="154"/>
      <c r="AB400" s="562"/>
      <c r="XFD400" s="68"/>
    </row>
    <row r="401" spans="1:28 16384:16384" s="469" customFormat="1" ht="46.5" customHeight="1" x14ac:dyDescent="0.25">
      <c r="A401" s="559" t="s">
        <v>1174</v>
      </c>
      <c r="B401" s="465" t="s">
        <v>1145</v>
      </c>
      <c r="C401" s="465">
        <v>2</v>
      </c>
      <c r="D401" s="465" t="s">
        <v>517</v>
      </c>
      <c r="E401" s="465" t="s">
        <v>1174</v>
      </c>
      <c r="F401" s="465" t="s">
        <v>19</v>
      </c>
      <c r="G401" s="465" t="s">
        <v>19</v>
      </c>
      <c r="H401" s="465" t="s">
        <v>19</v>
      </c>
      <c r="I401" s="465" t="s">
        <v>19</v>
      </c>
      <c r="J401" s="465">
        <v>0</v>
      </c>
      <c r="K401" s="465" t="s">
        <v>19</v>
      </c>
      <c r="L401" s="465" t="s">
        <v>19</v>
      </c>
      <c r="M401" s="465" t="s">
        <v>19</v>
      </c>
      <c r="N401" s="465" t="s">
        <v>2614</v>
      </c>
      <c r="O401" s="465" t="s">
        <v>98</v>
      </c>
      <c r="P401" s="465">
        <v>10</v>
      </c>
      <c r="Q401" s="465">
        <v>1</v>
      </c>
      <c r="R401" s="465" t="s">
        <v>515</v>
      </c>
      <c r="S401" s="465" t="s">
        <v>1175</v>
      </c>
      <c r="T401" s="466">
        <v>45782</v>
      </c>
      <c r="U401" s="466">
        <v>45814</v>
      </c>
      <c r="V401" s="465" t="s">
        <v>1145</v>
      </c>
      <c r="W401" s="465"/>
      <c r="X401" s="465"/>
      <c r="Y401" s="466"/>
      <c r="Z401" s="550"/>
      <c r="AA401" s="466"/>
      <c r="AB401" s="468"/>
    </row>
    <row r="402" spans="1:28 16384:16384" s="469" customFormat="1" ht="46.5" customHeight="1" x14ac:dyDescent="0.25">
      <c r="A402" s="561" t="s">
        <v>1176</v>
      </c>
      <c r="B402" s="465" t="s">
        <v>1145</v>
      </c>
      <c r="C402" s="465">
        <v>2</v>
      </c>
      <c r="D402" s="465" t="s">
        <v>517</v>
      </c>
      <c r="E402" s="465" t="s">
        <v>1176</v>
      </c>
      <c r="F402" s="465" t="s">
        <v>19</v>
      </c>
      <c r="G402" s="465" t="s">
        <v>19</v>
      </c>
      <c r="H402" s="465" t="s">
        <v>19</v>
      </c>
      <c r="I402" s="465" t="s">
        <v>19</v>
      </c>
      <c r="J402" s="465">
        <v>0</v>
      </c>
      <c r="K402" s="465" t="s">
        <v>19</v>
      </c>
      <c r="L402" s="465" t="s">
        <v>19</v>
      </c>
      <c r="M402" s="465" t="s">
        <v>19</v>
      </c>
      <c r="N402" s="465" t="s">
        <v>2614</v>
      </c>
      <c r="O402" s="465" t="s">
        <v>99</v>
      </c>
      <c r="P402" s="465">
        <v>30</v>
      </c>
      <c r="Q402" s="465">
        <v>100</v>
      </c>
      <c r="R402" s="465" t="s">
        <v>546</v>
      </c>
      <c r="S402" s="465" t="s">
        <v>1177</v>
      </c>
      <c r="T402" s="466">
        <v>45817</v>
      </c>
      <c r="U402" s="466">
        <v>45853</v>
      </c>
      <c r="V402" s="552" t="s">
        <v>1173</v>
      </c>
      <c r="W402" s="552"/>
      <c r="X402" s="552"/>
      <c r="Y402" s="553"/>
      <c r="Z402" s="554"/>
      <c r="AA402" s="553"/>
      <c r="AB402" s="562"/>
    </row>
    <row r="403" spans="1:28 16384:16384" s="469" customFormat="1" ht="46.5" customHeight="1" x14ac:dyDescent="0.25">
      <c r="A403" s="559" t="s">
        <v>1178</v>
      </c>
      <c r="B403" s="465" t="s">
        <v>1145</v>
      </c>
      <c r="C403" s="465">
        <v>2</v>
      </c>
      <c r="D403" s="465" t="s">
        <v>517</v>
      </c>
      <c r="E403" s="465" t="s">
        <v>1178</v>
      </c>
      <c r="F403" s="465" t="s">
        <v>19</v>
      </c>
      <c r="G403" s="465" t="s">
        <v>19</v>
      </c>
      <c r="H403" s="465" t="s">
        <v>19</v>
      </c>
      <c r="I403" s="465" t="s">
        <v>19</v>
      </c>
      <c r="J403" s="465">
        <v>0</v>
      </c>
      <c r="K403" s="465" t="s">
        <v>19</v>
      </c>
      <c r="L403" s="465" t="s">
        <v>19</v>
      </c>
      <c r="M403" s="465" t="s">
        <v>19</v>
      </c>
      <c r="N403" s="465" t="s">
        <v>2614</v>
      </c>
      <c r="O403" s="465" t="s">
        <v>100</v>
      </c>
      <c r="P403" s="465">
        <v>50</v>
      </c>
      <c r="Q403" s="465">
        <v>1</v>
      </c>
      <c r="R403" s="465" t="s">
        <v>515</v>
      </c>
      <c r="S403" s="465" t="s">
        <v>1179</v>
      </c>
      <c r="T403" s="466">
        <v>45854</v>
      </c>
      <c r="U403" s="466">
        <v>45961</v>
      </c>
      <c r="V403" s="465" t="s">
        <v>1173</v>
      </c>
      <c r="W403" s="465"/>
      <c r="X403" s="465"/>
      <c r="Y403" s="466"/>
      <c r="Z403" s="550"/>
      <c r="AA403" s="466"/>
      <c r="AB403" s="468"/>
    </row>
    <row r="404" spans="1:28 16384:16384" s="469" customFormat="1" ht="46.5" customHeight="1" x14ac:dyDescent="0.25">
      <c r="A404" s="559" t="s">
        <v>1180</v>
      </c>
      <c r="B404" s="465" t="s">
        <v>1145</v>
      </c>
      <c r="C404" s="465">
        <v>2</v>
      </c>
      <c r="D404" s="465" t="s">
        <v>517</v>
      </c>
      <c r="E404" s="465" t="s">
        <v>1180</v>
      </c>
      <c r="F404" s="465" t="s">
        <v>19</v>
      </c>
      <c r="G404" s="465" t="s">
        <v>19</v>
      </c>
      <c r="H404" s="465" t="s">
        <v>19</v>
      </c>
      <c r="I404" s="465" t="s">
        <v>19</v>
      </c>
      <c r="J404" s="465">
        <v>0</v>
      </c>
      <c r="K404" s="465" t="s">
        <v>19</v>
      </c>
      <c r="L404" s="465" t="s">
        <v>19</v>
      </c>
      <c r="M404" s="465" t="s">
        <v>19</v>
      </c>
      <c r="N404" s="465" t="s">
        <v>2614</v>
      </c>
      <c r="O404" s="465" t="s">
        <v>101</v>
      </c>
      <c r="P404" s="465">
        <v>10</v>
      </c>
      <c r="Q404" s="465">
        <v>1</v>
      </c>
      <c r="R404" s="465" t="s">
        <v>515</v>
      </c>
      <c r="S404" s="465" t="s">
        <v>1181</v>
      </c>
      <c r="T404" s="466">
        <v>45964</v>
      </c>
      <c r="U404" s="466">
        <v>45981</v>
      </c>
      <c r="V404" s="465" t="s">
        <v>1173</v>
      </c>
      <c r="W404" s="465"/>
      <c r="X404" s="465"/>
      <c r="Y404" s="466"/>
      <c r="Z404" s="550"/>
      <c r="AA404" s="466"/>
      <c r="AB404" s="468"/>
    </row>
    <row r="405" spans="1:28 16384:16384" s="469" customFormat="1" ht="46.5" customHeight="1" x14ac:dyDescent="0.25">
      <c r="A405" s="561" t="s">
        <v>1182</v>
      </c>
      <c r="B405" s="68" t="s">
        <v>1145</v>
      </c>
      <c r="C405" s="68">
        <v>2</v>
      </c>
      <c r="D405" s="68" t="s">
        <v>509</v>
      </c>
      <c r="E405" s="68" t="s">
        <v>1182</v>
      </c>
      <c r="F405" s="68" t="s">
        <v>511</v>
      </c>
      <c r="G405" s="68" t="s">
        <v>61</v>
      </c>
      <c r="H405" s="68" t="s">
        <v>1861</v>
      </c>
      <c r="I405" s="68" t="s">
        <v>1515</v>
      </c>
      <c r="J405" s="68" t="s">
        <v>1615</v>
      </c>
      <c r="K405" s="68" t="s">
        <v>512</v>
      </c>
      <c r="L405" s="68" t="s">
        <v>19</v>
      </c>
      <c r="M405" s="68" t="s">
        <v>1183</v>
      </c>
      <c r="N405" s="68" t="s">
        <v>2614</v>
      </c>
      <c r="O405" s="68" t="s">
        <v>308</v>
      </c>
      <c r="P405" s="68">
        <v>20</v>
      </c>
      <c r="Q405" s="68">
        <v>100</v>
      </c>
      <c r="R405" s="68" t="s">
        <v>546</v>
      </c>
      <c r="S405" s="154" t="s">
        <v>1185</v>
      </c>
      <c r="T405" s="154">
        <v>45672</v>
      </c>
      <c r="U405" s="68">
        <v>46013</v>
      </c>
      <c r="V405" s="68" t="s">
        <v>1145</v>
      </c>
      <c r="W405" s="68"/>
      <c r="X405" s="154"/>
      <c r="Y405" s="551"/>
      <c r="Z405" s="154"/>
      <c r="AA405" s="154"/>
      <c r="AB405" s="562"/>
      <c r="XFD405" s="68"/>
    </row>
    <row r="406" spans="1:28 16384:16384" s="469" customFormat="1" ht="46.5" customHeight="1" x14ac:dyDescent="0.25">
      <c r="A406" s="561" t="s">
        <v>1186</v>
      </c>
      <c r="B406" s="465" t="s">
        <v>1145</v>
      </c>
      <c r="C406" s="465">
        <v>2</v>
      </c>
      <c r="D406" s="465" t="s">
        <v>517</v>
      </c>
      <c r="E406" s="465" t="s">
        <v>1186</v>
      </c>
      <c r="F406" s="465" t="s">
        <v>19</v>
      </c>
      <c r="G406" s="465" t="s">
        <v>19</v>
      </c>
      <c r="H406" s="465" t="s">
        <v>19</v>
      </c>
      <c r="I406" s="465" t="s">
        <v>19</v>
      </c>
      <c r="J406" s="465">
        <v>0</v>
      </c>
      <c r="K406" s="465" t="s">
        <v>19</v>
      </c>
      <c r="L406" s="465" t="s">
        <v>19</v>
      </c>
      <c r="M406" s="465" t="s">
        <v>19</v>
      </c>
      <c r="N406" s="465" t="s">
        <v>2614</v>
      </c>
      <c r="O406" s="465" t="s">
        <v>309</v>
      </c>
      <c r="P406" s="465">
        <v>20</v>
      </c>
      <c r="Q406" s="465">
        <v>1</v>
      </c>
      <c r="R406" s="465" t="s">
        <v>515</v>
      </c>
      <c r="S406" s="465" t="s">
        <v>1187</v>
      </c>
      <c r="T406" s="466">
        <v>45672</v>
      </c>
      <c r="U406" s="466">
        <v>45744</v>
      </c>
      <c r="V406" s="552" t="s">
        <v>1145</v>
      </c>
      <c r="W406" s="552">
        <v>100</v>
      </c>
      <c r="X406" s="552" t="s">
        <v>2014</v>
      </c>
      <c r="Y406" s="553"/>
      <c r="Z406" s="554">
        <v>100</v>
      </c>
      <c r="AA406" s="553"/>
      <c r="AB406" s="562">
        <v>100</v>
      </c>
    </row>
    <row r="407" spans="1:28 16384:16384" s="469" customFormat="1" ht="46.5" customHeight="1" x14ac:dyDescent="0.25">
      <c r="A407" s="559" t="s">
        <v>1188</v>
      </c>
      <c r="B407" s="465" t="s">
        <v>1145</v>
      </c>
      <c r="C407" s="465">
        <v>2</v>
      </c>
      <c r="D407" s="465" t="s">
        <v>517</v>
      </c>
      <c r="E407" s="465" t="s">
        <v>1188</v>
      </c>
      <c r="F407" s="465" t="s">
        <v>19</v>
      </c>
      <c r="G407" s="465" t="s">
        <v>19</v>
      </c>
      <c r="H407" s="465" t="s">
        <v>19</v>
      </c>
      <c r="I407" s="465" t="s">
        <v>19</v>
      </c>
      <c r="J407" s="465">
        <v>0</v>
      </c>
      <c r="K407" s="465" t="s">
        <v>19</v>
      </c>
      <c r="L407" s="465" t="s">
        <v>19</v>
      </c>
      <c r="M407" s="465" t="s">
        <v>19</v>
      </c>
      <c r="N407" s="465" t="s">
        <v>2614</v>
      </c>
      <c r="O407" s="465" t="s">
        <v>310</v>
      </c>
      <c r="P407" s="465">
        <v>80</v>
      </c>
      <c r="Q407" s="465">
        <v>100</v>
      </c>
      <c r="R407" s="465" t="s">
        <v>546</v>
      </c>
      <c r="S407" s="465" t="s">
        <v>1189</v>
      </c>
      <c r="T407" s="466">
        <v>45744</v>
      </c>
      <c r="U407" s="466">
        <v>46013</v>
      </c>
      <c r="V407" s="465" t="s">
        <v>1145</v>
      </c>
      <c r="W407" s="465">
        <v>25</v>
      </c>
      <c r="X407" s="465" t="s">
        <v>2016</v>
      </c>
      <c r="Y407" s="466"/>
      <c r="Z407" s="550">
        <v>100</v>
      </c>
      <c r="AA407" s="466"/>
      <c r="AB407" s="468"/>
    </row>
    <row r="408" spans="1:28 16384:16384" s="469" customFormat="1" ht="46.5" customHeight="1" x14ac:dyDescent="0.25">
      <c r="A408" s="561" t="s">
        <v>1190</v>
      </c>
      <c r="B408" s="68" t="s">
        <v>1145</v>
      </c>
      <c r="C408" s="68">
        <v>2</v>
      </c>
      <c r="D408" s="68" t="s">
        <v>509</v>
      </c>
      <c r="E408" s="68" t="s">
        <v>1190</v>
      </c>
      <c r="F408" s="68" t="s">
        <v>511</v>
      </c>
      <c r="G408" s="68" t="s">
        <v>1591</v>
      </c>
      <c r="H408" s="68" t="s">
        <v>1592</v>
      </c>
      <c r="I408" s="68" t="s">
        <v>1593</v>
      </c>
      <c r="J408" s="68" t="s">
        <v>1615</v>
      </c>
      <c r="K408" s="68" t="s">
        <v>532</v>
      </c>
      <c r="L408" s="68" t="s">
        <v>19</v>
      </c>
      <c r="M408" s="68" t="s">
        <v>1191</v>
      </c>
      <c r="N408" s="68" t="s">
        <v>1666</v>
      </c>
      <c r="O408" s="68" t="s">
        <v>93</v>
      </c>
      <c r="P408" s="68">
        <v>20</v>
      </c>
      <c r="Q408" s="68">
        <v>100</v>
      </c>
      <c r="R408" s="68" t="s">
        <v>546</v>
      </c>
      <c r="S408" s="154" t="s">
        <v>1185</v>
      </c>
      <c r="T408" s="154">
        <v>45672</v>
      </c>
      <c r="U408" s="68">
        <v>46013</v>
      </c>
      <c r="V408" s="68" t="s">
        <v>1192</v>
      </c>
      <c r="W408" s="68"/>
      <c r="X408" s="154"/>
      <c r="Y408" s="551"/>
      <c r="Z408" s="154"/>
      <c r="AA408" s="154"/>
      <c r="AB408" s="562"/>
      <c r="XFD408" s="68"/>
    </row>
    <row r="409" spans="1:28 16384:16384" s="469" customFormat="1" ht="46.5" customHeight="1" x14ac:dyDescent="0.25">
      <c r="A409" s="559" t="s">
        <v>1193</v>
      </c>
      <c r="B409" s="465" t="s">
        <v>1145</v>
      </c>
      <c r="C409" s="465">
        <v>2</v>
      </c>
      <c r="D409" s="465" t="s">
        <v>517</v>
      </c>
      <c r="E409" s="465" t="s">
        <v>1193</v>
      </c>
      <c r="F409" s="465" t="s">
        <v>19</v>
      </c>
      <c r="G409" s="465">
        <v>0</v>
      </c>
      <c r="H409" s="465">
        <v>0</v>
      </c>
      <c r="I409" s="465">
        <v>0</v>
      </c>
      <c r="J409" s="465">
        <v>0</v>
      </c>
      <c r="K409" s="465" t="s">
        <v>19</v>
      </c>
      <c r="L409" s="465" t="s">
        <v>19</v>
      </c>
      <c r="M409" s="465" t="s">
        <v>1191</v>
      </c>
      <c r="N409" s="465" t="s">
        <v>2614</v>
      </c>
      <c r="O409" s="465" t="s">
        <v>59</v>
      </c>
      <c r="P409" s="465">
        <v>20</v>
      </c>
      <c r="Q409" s="465">
        <v>1</v>
      </c>
      <c r="R409" s="465" t="s">
        <v>515</v>
      </c>
      <c r="S409" s="465" t="s">
        <v>1187</v>
      </c>
      <c r="T409" s="466">
        <v>45672</v>
      </c>
      <c r="U409" s="466">
        <v>45703</v>
      </c>
      <c r="V409" s="465" t="s">
        <v>1192</v>
      </c>
      <c r="W409" s="465">
        <v>100</v>
      </c>
      <c r="X409" s="465" t="s">
        <v>2018</v>
      </c>
      <c r="Y409" s="466"/>
      <c r="Z409" s="550">
        <v>100</v>
      </c>
      <c r="AA409" s="466"/>
      <c r="AB409" s="468">
        <v>100</v>
      </c>
    </row>
    <row r="410" spans="1:28 16384:16384" s="469" customFormat="1" ht="46.5" customHeight="1" x14ac:dyDescent="0.25">
      <c r="A410" s="559" t="s">
        <v>1194</v>
      </c>
      <c r="B410" s="465" t="s">
        <v>1145</v>
      </c>
      <c r="C410" s="465">
        <v>2</v>
      </c>
      <c r="D410" s="465" t="s">
        <v>517</v>
      </c>
      <c r="E410" s="465" t="s">
        <v>1194</v>
      </c>
      <c r="F410" s="465" t="s">
        <v>19</v>
      </c>
      <c r="G410" s="465" t="s">
        <v>19</v>
      </c>
      <c r="H410" s="465" t="s">
        <v>19</v>
      </c>
      <c r="I410" s="465" t="s">
        <v>19</v>
      </c>
      <c r="J410" s="465">
        <v>0</v>
      </c>
      <c r="K410" s="465" t="s">
        <v>19</v>
      </c>
      <c r="L410" s="465" t="s">
        <v>19</v>
      </c>
      <c r="M410" s="465" t="s">
        <v>19</v>
      </c>
      <c r="N410" s="465" t="s">
        <v>2614</v>
      </c>
      <c r="O410" s="465" t="s">
        <v>60</v>
      </c>
      <c r="P410" s="465">
        <v>80</v>
      </c>
      <c r="Q410" s="465">
        <v>100</v>
      </c>
      <c r="R410" s="465" t="s">
        <v>546</v>
      </c>
      <c r="S410" s="465" t="s">
        <v>1189</v>
      </c>
      <c r="T410" s="466">
        <v>45688</v>
      </c>
      <c r="U410" s="466">
        <v>46013</v>
      </c>
      <c r="V410" s="465" t="s">
        <v>1192</v>
      </c>
      <c r="W410" s="465"/>
      <c r="X410" s="465"/>
      <c r="Y410" s="466"/>
      <c r="Z410" s="550"/>
      <c r="AA410" s="466"/>
      <c r="AB410" s="468"/>
    </row>
    <row r="411" spans="1:28 16384:16384" s="469" customFormat="1" ht="46.5" customHeight="1" x14ac:dyDescent="0.25">
      <c r="A411" s="561" t="s">
        <v>1413</v>
      </c>
      <c r="B411" s="68" t="s">
        <v>1357</v>
      </c>
      <c r="C411" s="68">
        <v>3</v>
      </c>
      <c r="D411" s="68" t="s">
        <v>509</v>
      </c>
      <c r="E411" s="68" t="s">
        <v>1413</v>
      </c>
      <c r="F411" s="68" t="s">
        <v>511</v>
      </c>
      <c r="G411" s="68" t="s">
        <v>1600</v>
      </c>
      <c r="H411" s="68" t="s">
        <v>1601</v>
      </c>
      <c r="I411" s="68" t="s">
        <v>1602</v>
      </c>
      <c r="J411" s="68" t="s">
        <v>1617</v>
      </c>
      <c r="K411" s="68" t="s">
        <v>532</v>
      </c>
      <c r="L411" s="68" t="s">
        <v>19</v>
      </c>
      <c r="M411" s="68" t="s">
        <v>680</v>
      </c>
      <c r="N411" s="68" t="s">
        <v>1695</v>
      </c>
      <c r="O411" s="68" t="s">
        <v>260</v>
      </c>
      <c r="P411" s="68">
        <v>20</v>
      </c>
      <c r="Q411" s="68">
        <v>1</v>
      </c>
      <c r="R411" s="68" t="s">
        <v>515</v>
      </c>
      <c r="S411" s="154" t="s">
        <v>1414</v>
      </c>
      <c r="T411" s="154">
        <v>45672</v>
      </c>
      <c r="U411" s="68">
        <v>46021</v>
      </c>
      <c r="V411" s="68" t="s">
        <v>1415</v>
      </c>
      <c r="W411" s="68"/>
      <c r="X411" s="154"/>
      <c r="Y411" s="551"/>
      <c r="Z411" s="154"/>
      <c r="AA411" s="154"/>
      <c r="AB411" s="562"/>
      <c r="XFD411" s="68"/>
    </row>
    <row r="412" spans="1:28 16384:16384" s="469" customFormat="1" ht="46.5" customHeight="1" x14ac:dyDescent="0.25">
      <c r="A412" s="559" t="s">
        <v>1416</v>
      </c>
      <c r="B412" s="465" t="s">
        <v>1357</v>
      </c>
      <c r="C412" s="465">
        <v>3</v>
      </c>
      <c r="D412" s="465" t="s">
        <v>517</v>
      </c>
      <c r="E412" s="465" t="s">
        <v>1416</v>
      </c>
      <c r="F412" s="465" t="s">
        <v>19</v>
      </c>
      <c r="G412" s="465" t="s">
        <v>19</v>
      </c>
      <c r="H412" s="465" t="s">
        <v>19</v>
      </c>
      <c r="I412" s="465" t="s">
        <v>19</v>
      </c>
      <c r="J412" s="465">
        <v>0</v>
      </c>
      <c r="K412" s="465" t="s">
        <v>19</v>
      </c>
      <c r="L412" s="465" t="s">
        <v>19</v>
      </c>
      <c r="M412" s="465" t="s">
        <v>19</v>
      </c>
      <c r="N412" s="465" t="s">
        <v>2614</v>
      </c>
      <c r="O412" s="465" t="s">
        <v>261</v>
      </c>
      <c r="P412" s="465">
        <v>100</v>
      </c>
      <c r="Q412" s="465">
        <v>1</v>
      </c>
      <c r="R412" s="465" t="s">
        <v>515</v>
      </c>
      <c r="S412" s="465" t="s">
        <v>1417</v>
      </c>
      <c r="T412" s="466">
        <v>45672</v>
      </c>
      <c r="U412" s="466">
        <v>45839</v>
      </c>
      <c r="V412" s="465" t="s">
        <v>1357</v>
      </c>
      <c r="W412" s="465"/>
      <c r="X412" s="465"/>
      <c r="Y412" s="466"/>
      <c r="Z412" s="550"/>
      <c r="AA412" s="466"/>
      <c r="AB412" s="468"/>
    </row>
    <row r="413" spans="1:28 16384:16384" s="469" customFormat="1" ht="46.5" customHeight="1" x14ac:dyDescent="0.25">
      <c r="A413" s="561" t="s">
        <v>1418</v>
      </c>
      <c r="B413" s="465" t="s">
        <v>1357</v>
      </c>
      <c r="C413" s="465">
        <v>3</v>
      </c>
      <c r="D413" s="465" t="s">
        <v>1609</v>
      </c>
      <c r="E413" s="465" t="s">
        <v>1418</v>
      </c>
      <c r="F413" s="465" t="s">
        <v>19</v>
      </c>
      <c r="G413" s="465" t="s">
        <v>19</v>
      </c>
      <c r="H413" s="465" t="s">
        <v>19</v>
      </c>
      <c r="I413" s="465" t="s">
        <v>19</v>
      </c>
      <c r="J413" s="465">
        <v>0</v>
      </c>
      <c r="K413" s="465" t="s">
        <v>19</v>
      </c>
      <c r="L413" s="465" t="s">
        <v>19</v>
      </c>
      <c r="M413" s="465" t="s">
        <v>19</v>
      </c>
      <c r="N413" s="465" t="s">
        <v>2614</v>
      </c>
      <c r="O413" s="465" t="s">
        <v>2408</v>
      </c>
      <c r="P413" s="465">
        <v>0</v>
      </c>
      <c r="Q413" s="465">
        <v>1</v>
      </c>
      <c r="R413" s="465" t="s">
        <v>515</v>
      </c>
      <c r="S413" s="465" t="s">
        <v>1419</v>
      </c>
      <c r="T413" s="466">
        <v>45840</v>
      </c>
      <c r="U413" s="466">
        <v>45869</v>
      </c>
      <c r="V413" s="552" t="s">
        <v>652</v>
      </c>
      <c r="W413" s="552"/>
      <c r="X413" s="552"/>
      <c r="Y413" s="553"/>
      <c r="Z413" s="554"/>
      <c r="AA413" s="553"/>
      <c r="AB413" s="562"/>
    </row>
    <row r="414" spans="1:28 16384:16384" s="469" customFormat="1" ht="46.5" customHeight="1" x14ac:dyDescent="0.25">
      <c r="A414" s="456" t="s">
        <v>1420</v>
      </c>
      <c r="B414" s="465" t="s">
        <v>1357</v>
      </c>
      <c r="C414" s="465">
        <v>3</v>
      </c>
      <c r="D414" s="465" t="s">
        <v>1609</v>
      </c>
      <c r="E414" s="465" t="s">
        <v>1420</v>
      </c>
      <c r="F414" s="465" t="s">
        <v>19</v>
      </c>
      <c r="G414" s="465">
        <v>0</v>
      </c>
      <c r="H414" s="465">
        <v>0</v>
      </c>
      <c r="I414" s="465">
        <v>0</v>
      </c>
      <c r="J414" s="465">
        <v>0</v>
      </c>
      <c r="K414" s="465" t="s">
        <v>19</v>
      </c>
      <c r="L414" s="465" t="s">
        <v>19</v>
      </c>
      <c r="M414" s="465" t="s">
        <v>680</v>
      </c>
      <c r="N414" s="465" t="s">
        <v>2614</v>
      </c>
      <c r="O414" s="465" t="s">
        <v>2410</v>
      </c>
      <c r="P414" s="465">
        <v>0</v>
      </c>
      <c r="Q414" s="465">
        <v>1</v>
      </c>
      <c r="R414" s="465" t="s">
        <v>515</v>
      </c>
      <c r="S414" s="465" t="s">
        <v>1414</v>
      </c>
      <c r="T414" s="466">
        <v>45870</v>
      </c>
      <c r="U414" s="466">
        <v>46021</v>
      </c>
      <c r="V414" s="552" t="s">
        <v>652</v>
      </c>
      <c r="W414" s="552"/>
      <c r="X414" s="552"/>
      <c r="Y414" s="553"/>
      <c r="Z414" s="554"/>
      <c r="AA414" s="553"/>
      <c r="AB414" s="562"/>
    </row>
    <row r="415" spans="1:28 16384:16384" s="469" customFormat="1" ht="46.5" customHeight="1" x14ac:dyDescent="0.25">
      <c r="A415" s="561" t="s">
        <v>1421</v>
      </c>
      <c r="B415" s="68" t="s">
        <v>1357</v>
      </c>
      <c r="C415" s="68">
        <v>3</v>
      </c>
      <c r="D415" s="68" t="s">
        <v>509</v>
      </c>
      <c r="E415" s="68" t="s">
        <v>1421</v>
      </c>
      <c r="F415" s="68" t="s">
        <v>511</v>
      </c>
      <c r="G415" s="68" t="s">
        <v>1600</v>
      </c>
      <c r="H415" s="68" t="s">
        <v>1601</v>
      </c>
      <c r="I415" s="68" t="s">
        <v>1602</v>
      </c>
      <c r="J415" s="68" t="s">
        <v>1617</v>
      </c>
      <c r="K415" s="68" t="s">
        <v>532</v>
      </c>
      <c r="L415" s="68" t="s">
        <v>19</v>
      </c>
      <c r="M415" s="68" t="s">
        <v>680</v>
      </c>
      <c r="N415" s="68" t="s">
        <v>1695</v>
      </c>
      <c r="O415" s="68" t="s">
        <v>2411</v>
      </c>
      <c r="P415" s="68">
        <v>20</v>
      </c>
      <c r="Q415" s="68">
        <v>2</v>
      </c>
      <c r="R415" s="68" t="s">
        <v>515</v>
      </c>
      <c r="S415" s="154" t="s">
        <v>1422</v>
      </c>
      <c r="T415" s="154">
        <v>45672</v>
      </c>
      <c r="U415" s="68">
        <v>46006</v>
      </c>
      <c r="V415" s="68" t="s">
        <v>1423</v>
      </c>
      <c r="W415" s="68"/>
      <c r="X415" s="154"/>
      <c r="Y415" s="551"/>
      <c r="Z415" s="154"/>
      <c r="AA415" s="154"/>
      <c r="AB415" s="562"/>
      <c r="XFD415" s="68"/>
    </row>
    <row r="416" spans="1:28 16384:16384" s="469" customFormat="1" ht="46.5" customHeight="1" x14ac:dyDescent="0.25">
      <c r="A416" s="559" t="s">
        <v>1424</v>
      </c>
      <c r="B416" s="465" t="s">
        <v>1357</v>
      </c>
      <c r="C416" s="465">
        <v>3</v>
      </c>
      <c r="D416" s="465" t="s">
        <v>517</v>
      </c>
      <c r="E416" s="465" t="s">
        <v>1424</v>
      </c>
      <c r="F416" s="465" t="s">
        <v>19</v>
      </c>
      <c r="G416" s="465" t="s">
        <v>19</v>
      </c>
      <c r="H416" s="465" t="s">
        <v>19</v>
      </c>
      <c r="I416" s="465" t="s">
        <v>19</v>
      </c>
      <c r="J416" s="465">
        <v>0</v>
      </c>
      <c r="K416" s="465" t="s">
        <v>19</v>
      </c>
      <c r="L416" s="465" t="s">
        <v>19</v>
      </c>
      <c r="M416" s="465" t="s">
        <v>19</v>
      </c>
      <c r="N416" s="465" t="s">
        <v>2614</v>
      </c>
      <c r="O416" s="465" t="s">
        <v>388</v>
      </c>
      <c r="P416" s="465">
        <v>30</v>
      </c>
      <c r="Q416" s="465">
        <v>2</v>
      </c>
      <c r="R416" s="465" t="s">
        <v>515</v>
      </c>
      <c r="S416" s="465" t="s">
        <v>1425</v>
      </c>
      <c r="T416" s="466">
        <v>45672</v>
      </c>
      <c r="U416" s="466">
        <v>45744</v>
      </c>
      <c r="V416" s="465" t="s">
        <v>1357</v>
      </c>
      <c r="W416" s="465">
        <v>100</v>
      </c>
      <c r="X416" s="465" t="s">
        <v>2038</v>
      </c>
      <c r="Y416" s="466"/>
      <c r="Z416" s="550">
        <v>100</v>
      </c>
      <c r="AA416" s="466"/>
      <c r="AB416" s="468">
        <v>100</v>
      </c>
    </row>
    <row r="417" spans="1:28 16384:16384" s="469" customFormat="1" ht="46.5" customHeight="1" x14ac:dyDescent="0.25">
      <c r="A417" s="559" t="s">
        <v>1426</v>
      </c>
      <c r="B417" s="465" t="s">
        <v>1357</v>
      </c>
      <c r="C417" s="465">
        <v>3</v>
      </c>
      <c r="D417" s="465" t="s">
        <v>1609</v>
      </c>
      <c r="E417" s="465" t="s">
        <v>1426</v>
      </c>
      <c r="F417" s="465" t="s">
        <v>19</v>
      </c>
      <c r="G417" s="465" t="s">
        <v>19</v>
      </c>
      <c r="H417" s="465" t="s">
        <v>19</v>
      </c>
      <c r="I417" s="465" t="s">
        <v>19</v>
      </c>
      <c r="J417" s="465">
        <v>0</v>
      </c>
      <c r="K417" s="465" t="s">
        <v>19</v>
      </c>
      <c r="L417" s="465" t="s">
        <v>19</v>
      </c>
      <c r="M417" s="465" t="s">
        <v>19</v>
      </c>
      <c r="N417" s="465" t="s">
        <v>2614</v>
      </c>
      <c r="O417" s="465" t="s">
        <v>1427</v>
      </c>
      <c r="P417" s="465">
        <v>0</v>
      </c>
      <c r="Q417" s="465">
        <v>2</v>
      </c>
      <c r="R417" s="465" t="s">
        <v>515</v>
      </c>
      <c r="S417" s="465" t="s">
        <v>1425</v>
      </c>
      <c r="T417" s="466">
        <v>45719</v>
      </c>
      <c r="U417" s="466">
        <v>45807</v>
      </c>
      <c r="V417" s="465" t="s">
        <v>1244</v>
      </c>
      <c r="W417" s="465">
        <v>100</v>
      </c>
      <c r="X417" s="465" t="s">
        <v>2521</v>
      </c>
      <c r="Y417" s="466"/>
      <c r="Z417" s="550">
        <v>100</v>
      </c>
      <c r="AA417" s="466"/>
      <c r="AB417" s="468">
        <v>100</v>
      </c>
    </row>
    <row r="418" spans="1:28 16384:16384" s="469" customFormat="1" ht="46.5" customHeight="1" x14ac:dyDescent="0.25">
      <c r="A418" s="559" t="s">
        <v>1428</v>
      </c>
      <c r="B418" s="465" t="s">
        <v>1357</v>
      </c>
      <c r="C418" s="465">
        <v>3</v>
      </c>
      <c r="D418" s="465" t="s">
        <v>517</v>
      </c>
      <c r="E418" s="465" t="s">
        <v>1428</v>
      </c>
      <c r="F418" s="465" t="s">
        <v>19</v>
      </c>
      <c r="G418" s="465">
        <v>0</v>
      </c>
      <c r="H418" s="465">
        <v>0</v>
      </c>
      <c r="I418" s="465">
        <v>0</v>
      </c>
      <c r="J418" s="465">
        <v>0</v>
      </c>
      <c r="K418" s="465" t="s">
        <v>19</v>
      </c>
      <c r="L418" s="465" t="s">
        <v>19</v>
      </c>
      <c r="M418" s="465" t="s">
        <v>680</v>
      </c>
      <c r="N418" s="465" t="s">
        <v>2614</v>
      </c>
      <c r="O418" s="465" t="s">
        <v>2412</v>
      </c>
      <c r="P418" s="465">
        <v>30</v>
      </c>
      <c r="Q418" s="465">
        <v>2</v>
      </c>
      <c r="R418" s="465" t="s">
        <v>515</v>
      </c>
      <c r="S418" s="465" t="s">
        <v>1429</v>
      </c>
      <c r="T418" s="466">
        <v>45748</v>
      </c>
      <c r="U418" s="466">
        <v>45828</v>
      </c>
      <c r="V418" s="465" t="s">
        <v>1357</v>
      </c>
      <c r="W418" s="465"/>
      <c r="X418" s="465"/>
      <c r="Y418" s="466"/>
      <c r="Z418" s="550"/>
      <c r="AA418" s="466"/>
      <c r="AB418" s="468"/>
    </row>
    <row r="419" spans="1:28 16384:16384" s="469" customFormat="1" ht="46.5" customHeight="1" x14ac:dyDescent="0.25">
      <c r="A419" s="559" t="s">
        <v>1430</v>
      </c>
      <c r="B419" s="465" t="s">
        <v>1357</v>
      </c>
      <c r="C419" s="465">
        <v>3</v>
      </c>
      <c r="D419" s="465" t="s">
        <v>1609</v>
      </c>
      <c r="E419" s="465" t="s">
        <v>1430</v>
      </c>
      <c r="F419" s="465" t="s">
        <v>19</v>
      </c>
      <c r="G419" s="465" t="s">
        <v>19</v>
      </c>
      <c r="H419" s="465" t="s">
        <v>19</v>
      </c>
      <c r="I419" s="465" t="s">
        <v>19</v>
      </c>
      <c r="J419" s="465">
        <v>0</v>
      </c>
      <c r="K419" s="465" t="s">
        <v>19</v>
      </c>
      <c r="L419" s="465" t="s">
        <v>19</v>
      </c>
      <c r="M419" s="465" t="s">
        <v>19</v>
      </c>
      <c r="N419" s="465" t="s">
        <v>2614</v>
      </c>
      <c r="O419" s="465" t="s">
        <v>389</v>
      </c>
      <c r="P419" s="465">
        <v>0</v>
      </c>
      <c r="Q419" s="465">
        <v>2</v>
      </c>
      <c r="R419" s="465" t="s">
        <v>515</v>
      </c>
      <c r="S419" s="465" t="s">
        <v>1431</v>
      </c>
      <c r="T419" s="466">
        <v>45811</v>
      </c>
      <c r="U419" s="466">
        <v>45912</v>
      </c>
      <c r="V419" s="465" t="s">
        <v>1244</v>
      </c>
      <c r="W419" s="465"/>
      <c r="X419" s="465"/>
      <c r="Y419" s="466"/>
      <c r="Z419" s="550"/>
      <c r="AA419" s="466"/>
      <c r="AB419" s="468"/>
    </row>
    <row r="420" spans="1:28 16384:16384" s="469" customFormat="1" ht="46.5" customHeight="1" x14ac:dyDescent="0.25">
      <c r="A420" s="559" t="s">
        <v>1432</v>
      </c>
      <c r="B420" s="465" t="s">
        <v>1357</v>
      </c>
      <c r="C420" s="465">
        <v>3</v>
      </c>
      <c r="D420" s="465" t="s">
        <v>517</v>
      </c>
      <c r="E420" s="465" t="s">
        <v>1432</v>
      </c>
      <c r="F420" s="465" t="s">
        <v>19</v>
      </c>
      <c r="G420" s="465" t="s">
        <v>19</v>
      </c>
      <c r="H420" s="465" t="s">
        <v>19</v>
      </c>
      <c r="I420" s="465" t="s">
        <v>19</v>
      </c>
      <c r="J420" s="465">
        <v>0</v>
      </c>
      <c r="K420" s="465" t="s">
        <v>19</v>
      </c>
      <c r="L420" s="465" t="s">
        <v>19</v>
      </c>
      <c r="M420" s="465" t="s">
        <v>19</v>
      </c>
      <c r="N420" s="465" t="s">
        <v>2614</v>
      </c>
      <c r="O420" s="465" t="s">
        <v>390</v>
      </c>
      <c r="P420" s="465">
        <v>40</v>
      </c>
      <c r="Q420" s="465">
        <v>2</v>
      </c>
      <c r="R420" s="465" t="s">
        <v>515</v>
      </c>
      <c r="S420" s="465" t="s">
        <v>1433</v>
      </c>
      <c r="T420" s="466">
        <v>45915</v>
      </c>
      <c r="U420" s="466">
        <v>45930</v>
      </c>
      <c r="V420" s="465" t="s">
        <v>1357</v>
      </c>
      <c r="W420" s="465"/>
      <c r="X420" s="465"/>
      <c r="Y420" s="466"/>
      <c r="Z420" s="550"/>
      <c r="AA420" s="466"/>
      <c r="AB420" s="468"/>
    </row>
    <row r="421" spans="1:28 16384:16384" s="469" customFormat="1" ht="46.5" customHeight="1" x14ac:dyDescent="0.25">
      <c r="A421" s="559" t="s">
        <v>1434</v>
      </c>
      <c r="B421" s="465" t="s">
        <v>1357</v>
      </c>
      <c r="C421" s="465">
        <v>3</v>
      </c>
      <c r="D421" s="465" t="s">
        <v>1609</v>
      </c>
      <c r="E421" s="465" t="s">
        <v>1434</v>
      </c>
      <c r="F421" s="465" t="s">
        <v>19</v>
      </c>
      <c r="G421" s="465" t="s">
        <v>19</v>
      </c>
      <c r="H421" s="465" t="s">
        <v>19</v>
      </c>
      <c r="I421" s="465" t="s">
        <v>19</v>
      </c>
      <c r="J421" s="465">
        <v>0</v>
      </c>
      <c r="K421" s="465" t="s">
        <v>19</v>
      </c>
      <c r="L421" s="465" t="s">
        <v>19</v>
      </c>
      <c r="M421" s="465" t="s">
        <v>19</v>
      </c>
      <c r="N421" s="465" t="s">
        <v>2614</v>
      </c>
      <c r="O421" s="465" t="s">
        <v>2413</v>
      </c>
      <c r="P421" s="465">
        <v>0</v>
      </c>
      <c r="Q421" s="465">
        <v>2</v>
      </c>
      <c r="R421" s="465" t="s">
        <v>515</v>
      </c>
      <c r="S421" s="465" t="s">
        <v>1435</v>
      </c>
      <c r="T421" s="466">
        <v>45931</v>
      </c>
      <c r="U421" s="466">
        <v>46006</v>
      </c>
      <c r="V421" s="465" t="s">
        <v>1436</v>
      </c>
      <c r="W421" s="465"/>
      <c r="X421" s="465"/>
      <c r="Y421" s="466"/>
      <c r="Z421" s="550"/>
      <c r="AA421" s="466"/>
      <c r="AB421" s="468"/>
    </row>
    <row r="422" spans="1:28 16384:16384" s="469" customFormat="1" ht="46.5" customHeight="1" x14ac:dyDescent="0.25">
      <c r="A422" s="561" t="s">
        <v>1437</v>
      </c>
      <c r="B422" s="68" t="s">
        <v>1357</v>
      </c>
      <c r="C422" s="68">
        <v>3</v>
      </c>
      <c r="D422" s="68" t="s">
        <v>509</v>
      </c>
      <c r="E422" s="68" t="s">
        <v>1437</v>
      </c>
      <c r="F422" s="68" t="s">
        <v>511</v>
      </c>
      <c r="G422" s="68" t="s">
        <v>10</v>
      </c>
      <c r="H422" s="68" t="s">
        <v>1520</v>
      </c>
      <c r="I422" s="68" t="s">
        <v>1521</v>
      </c>
      <c r="J422" s="68" t="s">
        <v>1617</v>
      </c>
      <c r="K422" s="68" t="s">
        <v>512</v>
      </c>
      <c r="L422" s="68" t="s">
        <v>19</v>
      </c>
      <c r="M422" s="68" t="s">
        <v>680</v>
      </c>
      <c r="N422" s="68" t="s">
        <v>1695</v>
      </c>
      <c r="O422" s="68" t="s">
        <v>262</v>
      </c>
      <c r="P422" s="68">
        <v>20</v>
      </c>
      <c r="Q422" s="68">
        <v>8</v>
      </c>
      <c r="R422" s="68" t="s">
        <v>515</v>
      </c>
      <c r="S422" s="154" t="s">
        <v>1438</v>
      </c>
      <c r="T422" s="154">
        <v>45672</v>
      </c>
      <c r="U422" s="68">
        <v>46021</v>
      </c>
      <c r="V422" s="68" t="s">
        <v>1357</v>
      </c>
      <c r="W422" s="68"/>
      <c r="X422" s="154"/>
      <c r="Y422" s="551"/>
      <c r="Z422" s="154"/>
      <c r="AA422" s="154"/>
      <c r="AB422" s="562"/>
      <c r="XFD422" s="68"/>
    </row>
    <row r="423" spans="1:28 16384:16384" s="469" customFormat="1" ht="46.5" customHeight="1" x14ac:dyDescent="0.25">
      <c r="A423" s="559" t="s">
        <v>1439</v>
      </c>
      <c r="B423" s="465" t="s">
        <v>1357</v>
      </c>
      <c r="C423" s="465">
        <v>3</v>
      </c>
      <c r="D423" s="465" t="s">
        <v>517</v>
      </c>
      <c r="E423" s="465" t="s">
        <v>1439</v>
      </c>
      <c r="F423" s="465" t="s">
        <v>19</v>
      </c>
      <c r="G423" s="465" t="s">
        <v>19</v>
      </c>
      <c r="H423" s="465" t="s">
        <v>19</v>
      </c>
      <c r="I423" s="465" t="s">
        <v>19</v>
      </c>
      <c r="J423" s="465">
        <v>0</v>
      </c>
      <c r="K423" s="465" t="s">
        <v>19</v>
      </c>
      <c r="L423" s="465" t="s">
        <v>19</v>
      </c>
      <c r="M423" s="465" t="s">
        <v>19</v>
      </c>
      <c r="N423" s="465" t="s">
        <v>2614</v>
      </c>
      <c r="O423" s="465" t="s">
        <v>263</v>
      </c>
      <c r="P423" s="465">
        <v>20</v>
      </c>
      <c r="Q423" s="465">
        <v>1</v>
      </c>
      <c r="R423" s="465" t="s">
        <v>515</v>
      </c>
      <c r="S423" s="465" t="s">
        <v>1440</v>
      </c>
      <c r="T423" s="466">
        <v>45672</v>
      </c>
      <c r="U423" s="466">
        <v>45716</v>
      </c>
      <c r="V423" s="465" t="s">
        <v>1357</v>
      </c>
      <c r="W423" s="465">
        <v>100</v>
      </c>
      <c r="X423" s="465" t="s">
        <v>2040</v>
      </c>
      <c r="Y423" s="466"/>
      <c r="Z423" s="550">
        <v>100</v>
      </c>
      <c r="AA423" s="466"/>
      <c r="AB423" s="468">
        <v>100</v>
      </c>
    </row>
    <row r="424" spans="1:28 16384:16384" s="469" customFormat="1" ht="46.5" customHeight="1" x14ac:dyDescent="0.25">
      <c r="A424" s="559" t="s">
        <v>1441</v>
      </c>
      <c r="B424" s="465" t="s">
        <v>1357</v>
      </c>
      <c r="C424" s="465">
        <v>3</v>
      </c>
      <c r="D424" s="465" t="s">
        <v>517</v>
      </c>
      <c r="E424" s="465" t="s">
        <v>1441</v>
      </c>
      <c r="F424" s="465" t="s">
        <v>19</v>
      </c>
      <c r="G424" s="465" t="s">
        <v>19</v>
      </c>
      <c r="H424" s="465" t="s">
        <v>19</v>
      </c>
      <c r="I424" s="465" t="s">
        <v>19</v>
      </c>
      <c r="J424" s="465">
        <v>0</v>
      </c>
      <c r="K424" s="465" t="s">
        <v>19</v>
      </c>
      <c r="L424" s="465" t="s">
        <v>19</v>
      </c>
      <c r="M424" s="465" t="s">
        <v>19</v>
      </c>
      <c r="N424" s="465" t="s">
        <v>2614</v>
      </c>
      <c r="O424" s="465" t="s">
        <v>264</v>
      </c>
      <c r="P424" s="465">
        <v>80</v>
      </c>
      <c r="Q424" s="465">
        <v>8</v>
      </c>
      <c r="R424" s="465" t="s">
        <v>515</v>
      </c>
      <c r="S424" s="465" t="s">
        <v>1438</v>
      </c>
      <c r="T424" s="466">
        <v>45719</v>
      </c>
      <c r="U424" s="466">
        <v>46021</v>
      </c>
      <c r="V424" s="465" t="s">
        <v>1357</v>
      </c>
      <c r="W424" s="465">
        <v>37.5</v>
      </c>
      <c r="X424" s="465" t="s">
        <v>2523</v>
      </c>
      <c r="Y424" s="466"/>
      <c r="Z424" s="550">
        <v>37.5</v>
      </c>
      <c r="AA424" s="466"/>
      <c r="AB424" s="468">
        <v>0</v>
      </c>
    </row>
    <row r="425" spans="1:28 16384:16384" s="469" customFormat="1" ht="46.5" customHeight="1" x14ac:dyDescent="0.25">
      <c r="A425" s="561" t="s">
        <v>1442</v>
      </c>
      <c r="B425" s="68" t="s">
        <v>1357</v>
      </c>
      <c r="C425" s="68">
        <v>3</v>
      </c>
      <c r="D425" s="68" t="s">
        <v>509</v>
      </c>
      <c r="E425" s="68" t="s">
        <v>1442</v>
      </c>
      <c r="F425" s="68" t="s">
        <v>511</v>
      </c>
      <c r="G425" s="68" t="s">
        <v>10</v>
      </c>
      <c r="H425" s="68" t="s">
        <v>1520</v>
      </c>
      <c r="I425" s="68" t="s">
        <v>1521</v>
      </c>
      <c r="J425" s="68" t="s">
        <v>1617</v>
      </c>
      <c r="K425" s="68" t="s">
        <v>532</v>
      </c>
      <c r="L425" s="68" t="s">
        <v>19</v>
      </c>
      <c r="M425" s="68" t="s">
        <v>680</v>
      </c>
      <c r="N425" s="68" t="s">
        <v>1695</v>
      </c>
      <c r="O425" s="68" t="s">
        <v>2414</v>
      </c>
      <c r="P425" s="68">
        <v>20</v>
      </c>
      <c r="Q425" s="68">
        <v>4</v>
      </c>
      <c r="R425" s="68" t="s">
        <v>515</v>
      </c>
      <c r="S425" s="154" t="s">
        <v>1443</v>
      </c>
      <c r="T425" s="154">
        <v>45672</v>
      </c>
      <c r="U425" s="68">
        <v>46021</v>
      </c>
      <c r="V425" s="68" t="s">
        <v>1444</v>
      </c>
      <c r="W425" s="68"/>
      <c r="X425" s="154"/>
      <c r="Y425" s="551"/>
      <c r="Z425" s="154"/>
      <c r="AA425" s="154"/>
      <c r="AB425" s="562"/>
      <c r="XFD425" s="68"/>
    </row>
    <row r="426" spans="1:28 16384:16384" s="469" customFormat="1" ht="46.5" customHeight="1" x14ac:dyDescent="0.25">
      <c r="A426" s="559" t="s">
        <v>1445</v>
      </c>
      <c r="B426" s="465" t="s">
        <v>1357</v>
      </c>
      <c r="C426" s="465">
        <v>3</v>
      </c>
      <c r="D426" s="465" t="s">
        <v>517</v>
      </c>
      <c r="E426" s="465" t="s">
        <v>1445</v>
      </c>
      <c r="F426" s="465" t="s">
        <v>19</v>
      </c>
      <c r="G426" s="465" t="s">
        <v>19</v>
      </c>
      <c r="H426" s="465" t="s">
        <v>19</v>
      </c>
      <c r="I426" s="465" t="s">
        <v>19</v>
      </c>
      <c r="J426" s="465">
        <v>0</v>
      </c>
      <c r="K426" s="465" t="s">
        <v>19</v>
      </c>
      <c r="L426" s="465" t="s">
        <v>19</v>
      </c>
      <c r="M426" s="465" t="s">
        <v>19</v>
      </c>
      <c r="N426" s="465" t="s">
        <v>2614</v>
      </c>
      <c r="O426" s="465" t="s">
        <v>265</v>
      </c>
      <c r="P426" s="465">
        <v>50</v>
      </c>
      <c r="Q426" s="465">
        <v>1</v>
      </c>
      <c r="R426" s="465" t="s">
        <v>515</v>
      </c>
      <c r="S426" s="465" t="s">
        <v>1446</v>
      </c>
      <c r="T426" s="466">
        <v>45672</v>
      </c>
      <c r="U426" s="466">
        <v>45716</v>
      </c>
      <c r="V426" s="465" t="s">
        <v>1447</v>
      </c>
      <c r="W426" s="465">
        <v>100</v>
      </c>
      <c r="X426" s="465" t="s">
        <v>2042</v>
      </c>
      <c r="Y426" s="466"/>
      <c r="Z426" s="550">
        <v>100</v>
      </c>
      <c r="AA426" s="466"/>
      <c r="AB426" s="468">
        <v>100</v>
      </c>
    </row>
    <row r="427" spans="1:28 16384:16384" s="469" customFormat="1" ht="46.5" customHeight="1" x14ac:dyDescent="0.25">
      <c r="A427" s="561" t="s">
        <v>1448</v>
      </c>
      <c r="B427" s="465" t="s">
        <v>1357</v>
      </c>
      <c r="C427" s="465">
        <v>3</v>
      </c>
      <c r="D427" s="465" t="s">
        <v>1609</v>
      </c>
      <c r="E427" s="465" t="s">
        <v>1448</v>
      </c>
      <c r="F427" s="465" t="s">
        <v>19</v>
      </c>
      <c r="G427" s="465" t="s">
        <v>19</v>
      </c>
      <c r="H427" s="465" t="s">
        <v>19</v>
      </c>
      <c r="I427" s="465" t="s">
        <v>19</v>
      </c>
      <c r="J427" s="465">
        <v>0</v>
      </c>
      <c r="K427" s="465" t="s">
        <v>19</v>
      </c>
      <c r="L427" s="465" t="s">
        <v>19</v>
      </c>
      <c r="M427" s="465" t="s">
        <v>19</v>
      </c>
      <c r="N427" s="465" t="s">
        <v>2614</v>
      </c>
      <c r="O427" s="465" t="s">
        <v>266</v>
      </c>
      <c r="P427" s="465">
        <v>0</v>
      </c>
      <c r="Q427" s="465">
        <v>4</v>
      </c>
      <c r="R427" s="465" t="s">
        <v>515</v>
      </c>
      <c r="S427" s="465" t="s">
        <v>1871</v>
      </c>
      <c r="T427" s="466">
        <v>45719</v>
      </c>
      <c r="U427" s="466">
        <v>45989</v>
      </c>
      <c r="V427" s="552" t="s">
        <v>652</v>
      </c>
      <c r="W427" s="552">
        <v>25</v>
      </c>
      <c r="X427" s="552" t="s">
        <v>2353</v>
      </c>
      <c r="Y427" s="553"/>
      <c r="Z427" s="554">
        <v>50</v>
      </c>
      <c r="AA427" s="553"/>
      <c r="AB427" s="562">
        <v>0</v>
      </c>
    </row>
    <row r="428" spans="1:28 16384:16384" s="469" customFormat="1" ht="46.5" customHeight="1" x14ac:dyDescent="0.25">
      <c r="A428" s="559" t="s">
        <v>1449</v>
      </c>
      <c r="B428" s="465" t="s">
        <v>1357</v>
      </c>
      <c r="C428" s="465">
        <v>3</v>
      </c>
      <c r="D428" s="465" t="s">
        <v>517</v>
      </c>
      <c r="E428" s="465" t="s">
        <v>1449</v>
      </c>
      <c r="F428" s="465" t="s">
        <v>19</v>
      </c>
      <c r="G428" s="465" t="s">
        <v>19</v>
      </c>
      <c r="H428" s="465" t="s">
        <v>19</v>
      </c>
      <c r="I428" s="465" t="s">
        <v>19</v>
      </c>
      <c r="J428" s="465">
        <v>0</v>
      </c>
      <c r="K428" s="465" t="s">
        <v>19</v>
      </c>
      <c r="L428" s="465" t="s">
        <v>19</v>
      </c>
      <c r="M428" s="465" t="s">
        <v>19</v>
      </c>
      <c r="N428" s="465" t="s">
        <v>2614</v>
      </c>
      <c r="O428" s="465" t="s">
        <v>267</v>
      </c>
      <c r="P428" s="465">
        <v>50</v>
      </c>
      <c r="Q428" s="465">
        <v>4</v>
      </c>
      <c r="R428" s="465" t="s">
        <v>515</v>
      </c>
      <c r="S428" s="465" t="s">
        <v>1872</v>
      </c>
      <c r="T428" s="466">
        <v>45719</v>
      </c>
      <c r="U428" s="466">
        <v>45989</v>
      </c>
      <c r="V428" s="465" t="s">
        <v>1357</v>
      </c>
      <c r="W428" s="465">
        <v>25</v>
      </c>
      <c r="X428" s="465" t="s">
        <v>2392</v>
      </c>
      <c r="Y428" s="466"/>
      <c r="Z428" s="550">
        <v>50</v>
      </c>
      <c r="AA428" s="466"/>
      <c r="AB428" s="468"/>
    </row>
    <row r="429" spans="1:28 16384:16384" s="469" customFormat="1" ht="46.5" customHeight="1" x14ac:dyDescent="0.25">
      <c r="A429" s="456" t="s">
        <v>1450</v>
      </c>
      <c r="B429" s="465" t="s">
        <v>1357</v>
      </c>
      <c r="C429" s="465">
        <v>3</v>
      </c>
      <c r="D429" s="465" t="s">
        <v>1609</v>
      </c>
      <c r="E429" s="465" t="s">
        <v>1450</v>
      </c>
      <c r="F429" s="465" t="s">
        <v>19</v>
      </c>
      <c r="G429" s="465">
        <v>0</v>
      </c>
      <c r="H429" s="465">
        <v>0</v>
      </c>
      <c r="I429" s="465">
        <v>0</v>
      </c>
      <c r="J429" s="465">
        <v>0</v>
      </c>
      <c r="K429" s="465" t="s">
        <v>19</v>
      </c>
      <c r="L429" s="465" t="s">
        <v>19</v>
      </c>
      <c r="M429" s="465" t="s">
        <v>680</v>
      </c>
      <c r="N429" s="465" t="s">
        <v>2614</v>
      </c>
      <c r="O429" s="465" t="s">
        <v>2415</v>
      </c>
      <c r="P429" s="465">
        <v>0</v>
      </c>
      <c r="Q429" s="465">
        <v>4</v>
      </c>
      <c r="R429" s="465" t="s">
        <v>515</v>
      </c>
      <c r="S429" s="465" t="s">
        <v>1443</v>
      </c>
      <c r="T429" s="466">
        <v>45719</v>
      </c>
      <c r="U429" s="466">
        <v>46021</v>
      </c>
      <c r="V429" s="552" t="s">
        <v>652</v>
      </c>
      <c r="W429" s="552"/>
      <c r="X429" s="552"/>
      <c r="Y429" s="553"/>
      <c r="Z429" s="554"/>
      <c r="AA429" s="553"/>
      <c r="AB429" s="562"/>
    </row>
    <row r="430" spans="1:28 16384:16384" s="469" customFormat="1" ht="46.5" customHeight="1" x14ac:dyDescent="0.25">
      <c r="A430" s="561" t="s">
        <v>1451</v>
      </c>
      <c r="B430" s="68" t="s">
        <v>1357</v>
      </c>
      <c r="C430" s="68">
        <v>3</v>
      </c>
      <c r="D430" s="68" t="s">
        <v>509</v>
      </c>
      <c r="E430" s="68" t="s">
        <v>1451</v>
      </c>
      <c r="F430" s="68" t="s">
        <v>511</v>
      </c>
      <c r="G430" s="68" t="s">
        <v>1594</v>
      </c>
      <c r="H430" s="68" t="s">
        <v>1595</v>
      </c>
      <c r="I430" s="68" t="s">
        <v>1596</v>
      </c>
      <c r="J430" s="68" t="s">
        <v>1615</v>
      </c>
      <c r="K430" s="68" t="s">
        <v>532</v>
      </c>
      <c r="L430" s="68" t="s">
        <v>19</v>
      </c>
      <c r="M430" s="68" t="s">
        <v>819</v>
      </c>
      <c r="N430" s="68" t="s">
        <v>2614</v>
      </c>
      <c r="O430" s="68" t="s">
        <v>144</v>
      </c>
      <c r="P430" s="68">
        <v>20</v>
      </c>
      <c r="Q430" s="68">
        <v>8</v>
      </c>
      <c r="R430" s="68" t="s">
        <v>515</v>
      </c>
      <c r="S430" s="154" t="s">
        <v>1438</v>
      </c>
      <c r="T430" s="154">
        <v>45672</v>
      </c>
      <c r="U430" s="68">
        <v>46021</v>
      </c>
      <c r="V430" s="68" t="s">
        <v>1447</v>
      </c>
      <c r="W430" s="68"/>
      <c r="X430" s="154"/>
      <c r="Y430" s="551"/>
      <c r="Z430" s="154"/>
      <c r="AA430" s="154"/>
      <c r="AB430" s="562"/>
      <c r="XFD430" s="68"/>
    </row>
    <row r="431" spans="1:28 16384:16384" s="469" customFormat="1" ht="46.5" customHeight="1" x14ac:dyDescent="0.25">
      <c r="A431" s="561" t="s">
        <v>1452</v>
      </c>
      <c r="B431" s="465" t="s">
        <v>1357</v>
      </c>
      <c r="C431" s="465">
        <v>3</v>
      </c>
      <c r="D431" s="465" t="s">
        <v>517</v>
      </c>
      <c r="E431" s="465" t="s">
        <v>1452</v>
      </c>
      <c r="F431" s="465" t="s">
        <v>19</v>
      </c>
      <c r="G431" s="465" t="s">
        <v>19</v>
      </c>
      <c r="H431" s="465" t="s">
        <v>19</v>
      </c>
      <c r="I431" s="465" t="s">
        <v>19</v>
      </c>
      <c r="J431" s="465">
        <v>0</v>
      </c>
      <c r="K431" s="465" t="s">
        <v>19</v>
      </c>
      <c r="L431" s="465" t="s">
        <v>19</v>
      </c>
      <c r="M431" s="465" t="s">
        <v>19</v>
      </c>
      <c r="N431" s="465" t="s">
        <v>2614</v>
      </c>
      <c r="O431" s="465" t="s">
        <v>145</v>
      </c>
      <c r="P431" s="465">
        <v>20</v>
      </c>
      <c r="Q431" s="465">
        <v>1</v>
      </c>
      <c r="R431" s="465" t="s">
        <v>515</v>
      </c>
      <c r="S431" s="465" t="s">
        <v>1440</v>
      </c>
      <c r="T431" s="466">
        <v>45672</v>
      </c>
      <c r="U431" s="466">
        <v>45716</v>
      </c>
      <c r="V431" s="552" t="s">
        <v>1447</v>
      </c>
      <c r="W431" s="552">
        <v>100</v>
      </c>
      <c r="X431" s="552" t="s">
        <v>2044</v>
      </c>
      <c r="Y431" s="553"/>
      <c r="Z431" s="554">
        <v>100</v>
      </c>
      <c r="AA431" s="553"/>
      <c r="AB431" s="562">
        <v>100</v>
      </c>
    </row>
    <row r="432" spans="1:28 16384:16384" s="469" customFormat="1" ht="46.5" customHeight="1" x14ac:dyDescent="0.25">
      <c r="A432" s="559" t="s">
        <v>1453</v>
      </c>
      <c r="B432" s="465" t="s">
        <v>1357</v>
      </c>
      <c r="C432" s="465">
        <v>3</v>
      </c>
      <c r="D432" s="465" t="s">
        <v>517</v>
      </c>
      <c r="E432" s="465" t="s">
        <v>1453</v>
      </c>
      <c r="F432" s="465" t="s">
        <v>19</v>
      </c>
      <c r="G432" s="465" t="s">
        <v>19</v>
      </c>
      <c r="H432" s="465" t="s">
        <v>19</v>
      </c>
      <c r="I432" s="465" t="s">
        <v>19</v>
      </c>
      <c r="J432" s="465">
        <v>0</v>
      </c>
      <c r="K432" s="465" t="s">
        <v>19</v>
      </c>
      <c r="L432" s="465" t="s">
        <v>19</v>
      </c>
      <c r="M432" s="465" t="s">
        <v>19</v>
      </c>
      <c r="N432" s="465" t="s">
        <v>2614</v>
      </c>
      <c r="O432" s="465" t="s">
        <v>146</v>
      </c>
      <c r="P432" s="465">
        <v>80</v>
      </c>
      <c r="Q432" s="465">
        <v>8</v>
      </c>
      <c r="R432" s="465" t="s">
        <v>515</v>
      </c>
      <c r="S432" s="465" t="s">
        <v>1438</v>
      </c>
      <c r="T432" s="466">
        <v>45719</v>
      </c>
      <c r="U432" s="466">
        <v>46021</v>
      </c>
      <c r="V432" s="465" t="s">
        <v>1447</v>
      </c>
      <c r="W432" s="465">
        <v>87.5</v>
      </c>
      <c r="X432" s="465" t="s">
        <v>2525</v>
      </c>
      <c r="Y432" s="466"/>
      <c r="Z432" s="550">
        <v>87.5</v>
      </c>
      <c r="AA432" s="466"/>
      <c r="AB432" s="468">
        <v>0</v>
      </c>
    </row>
    <row r="433" spans="1:28 16384:16384" s="469" customFormat="1" ht="46.5" customHeight="1" x14ac:dyDescent="0.25">
      <c r="A433" s="561" t="s">
        <v>1350</v>
      </c>
      <c r="B433" s="68" t="s">
        <v>1349</v>
      </c>
      <c r="C433" s="68">
        <v>2</v>
      </c>
      <c r="D433" s="68" t="s">
        <v>509</v>
      </c>
      <c r="E433" s="68" t="s">
        <v>1350</v>
      </c>
      <c r="F433" s="68" t="s">
        <v>511</v>
      </c>
      <c r="G433" s="68" t="s">
        <v>1600</v>
      </c>
      <c r="H433" s="68" t="s">
        <v>1601</v>
      </c>
      <c r="I433" s="68" t="s">
        <v>1602</v>
      </c>
      <c r="J433" s="68" t="s">
        <v>1617</v>
      </c>
      <c r="K433" s="68" t="s">
        <v>532</v>
      </c>
      <c r="L433" s="68" t="s">
        <v>31</v>
      </c>
      <c r="M433" s="68" t="s">
        <v>680</v>
      </c>
      <c r="N433" s="68" t="s">
        <v>1694</v>
      </c>
      <c r="O433" s="68" t="s">
        <v>272</v>
      </c>
      <c r="P433" s="68">
        <v>20</v>
      </c>
      <c r="Q433" s="68">
        <v>100</v>
      </c>
      <c r="R433" s="68" t="s">
        <v>546</v>
      </c>
      <c r="S433" s="154" t="s">
        <v>1351</v>
      </c>
      <c r="T433" s="154">
        <v>45670</v>
      </c>
      <c r="U433" s="68">
        <v>46022</v>
      </c>
      <c r="V433" s="68" t="s">
        <v>1352</v>
      </c>
      <c r="W433" s="68">
        <v>13</v>
      </c>
      <c r="X433" s="154" t="s">
        <v>1945</v>
      </c>
      <c r="Y433" s="551"/>
      <c r="Z433" s="549">
        <v>13</v>
      </c>
      <c r="AA433" s="154"/>
      <c r="AB433" s="562">
        <v>0</v>
      </c>
      <c r="XFD433" s="68"/>
    </row>
    <row r="434" spans="1:28 16384:16384" s="469" customFormat="1" ht="46.5" customHeight="1" x14ac:dyDescent="0.25">
      <c r="A434" s="456" t="s">
        <v>1353</v>
      </c>
      <c r="B434" s="465" t="s">
        <v>1349</v>
      </c>
      <c r="C434" s="465">
        <v>2</v>
      </c>
      <c r="D434" s="465" t="s">
        <v>517</v>
      </c>
      <c r="E434" s="465" t="s">
        <v>1353</v>
      </c>
      <c r="F434" s="465" t="s">
        <v>19</v>
      </c>
      <c r="G434" s="465">
        <v>0</v>
      </c>
      <c r="H434" s="465">
        <v>0</v>
      </c>
      <c r="I434" s="465">
        <v>0</v>
      </c>
      <c r="J434" s="465">
        <v>0</v>
      </c>
      <c r="K434" s="465" t="s">
        <v>19</v>
      </c>
      <c r="L434" s="465" t="s">
        <v>19</v>
      </c>
      <c r="M434" s="465" t="s">
        <v>680</v>
      </c>
      <c r="N434" s="465" t="s">
        <v>2614</v>
      </c>
      <c r="O434" s="465" t="s">
        <v>273</v>
      </c>
      <c r="P434" s="465">
        <v>30</v>
      </c>
      <c r="Q434" s="465">
        <v>1</v>
      </c>
      <c r="R434" s="465" t="s">
        <v>515</v>
      </c>
      <c r="S434" s="465" t="s">
        <v>1354</v>
      </c>
      <c r="T434" s="466">
        <v>45670</v>
      </c>
      <c r="U434" s="466">
        <v>45691</v>
      </c>
      <c r="V434" s="552" t="s">
        <v>1349</v>
      </c>
      <c r="W434" s="552">
        <v>100</v>
      </c>
      <c r="X434" s="552" t="s">
        <v>2388</v>
      </c>
      <c r="Y434" s="553"/>
      <c r="Z434" s="554">
        <v>100</v>
      </c>
      <c r="AA434" s="553"/>
      <c r="AB434" s="562">
        <v>100</v>
      </c>
    </row>
    <row r="435" spans="1:28 16384:16384" s="469" customFormat="1" ht="46.5" customHeight="1" x14ac:dyDescent="0.25">
      <c r="A435" s="561" t="s">
        <v>1355</v>
      </c>
      <c r="B435" s="465" t="s">
        <v>1349</v>
      </c>
      <c r="C435" s="465">
        <v>2</v>
      </c>
      <c r="D435" s="465" t="s">
        <v>1609</v>
      </c>
      <c r="E435" s="465" t="s">
        <v>1355</v>
      </c>
      <c r="F435" s="465" t="s">
        <v>19</v>
      </c>
      <c r="G435" s="465" t="s">
        <v>19</v>
      </c>
      <c r="H435" s="465" t="s">
        <v>19</v>
      </c>
      <c r="I435" s="465" t="s">
        <v>19</v>
      </c>
      <c r="J435" s="465">
        <v>0</v>
      </c>
      <c r="K435" s="465" t="s">
        <v>19</v>
      </c>
      <c r="L435" s="465" t="s">
        <v>19</v>
      </c>
      <c r="M435" s="465" t="s">
        <v>19</v>
      </c>
      <c r="N435" s="465" t="s">
        <v>2614</v>
      </c>
      <c r="O435" s="465" t="s">
        <v>274</v>
      </c>
      <c r="P435" s="465">
        <v>0</v>
      </c>
      <c r="Q435" s="465">
        <v>1</v>
      </c>
      <c r="R435" s="465" t="s">
        <v>515</v>
      </c>
      <c r="S435" s="465" t="s">
        <v>1356</v>
      </c>
      <c r="T435" s="466">
        <v>45691</v>
      </c>
      <c r="U435" s="466">
        <v>45716</v>
      </c>
      <c r="V435" s="552" t="s">
        <v>1357</v>
      </c>
      <c r="W435" s="552">
        <v>100</v>
      </c>
      <c r="X435" s="552" t="s">
        <v>2389</v>
      </c>
      <c r="Y435" s="553"/>
      <c r="Z435" s="554">
        <v>100</v>
      </c>
      <c r="AA435" s="553"/>
      <c r="AB435" s="562">
        <v>100</v>
      </c>
    </row>
    <row r="436" spans="1:28 16384:16384" s="469" customFormat="1" ht="46.5" customHeight="1" x14ac:dyDescent="0.25">
      <c r="A436" s="559" t="s">
        <v>1358</v>
      </c>
      <c r="B436" s="465" t="s">
        <v>1349</v>
      </c>
      <c r="C436" s="465">
        <v>2</v>
      </c>
      <c r="D436" s="465" t="s">
        <v>517</v>
      </c>
      <c r="E436" s="465" t="s">
        <v>1358</v>
      </c>
      <c r="F436" s="465" t="s">
        <v>19</v>
      </c>
      <c r="G436" s="465" t="s">
        <v>19</v>
      </c>
      <c r="H436" s="465" t="s">
        <v>19</v>
      </c>
      <c r="I436" s="465" t="s">
        <v>19</v>
      </c>
      <c r="J436" s="465">
        <v>0</v>
      </c>
      <c r="K436" s="465" t="s">
        <v>19</v>
      </c>
      <c r="L436" s="465" t="s">
        <v>19</v>
      </c>
      <c r="M436" s="465" t="s">
        <v>19</v>
      </c>
      <c r="N436" s="465" t="s">
        <v>2614</v>
      </c>
      <c r="O436" s="465" t="s">
        <v>275</v>
      </c>
      <c r="P436" s="465">
        <v>70</v>
      </c>
      <c r="Q436" s="465">
        <v>1</v>
      </c>
      <c r="R436" s="465" t="s">
        <v>546</v>
      </c>
      <c r="S436" s="465" t="s">
        <v>1359</v>
      </c>
      <c r="T436" s="466">
        <v>45691</v>
      </c>
      <c r="U436" s="466">
        <v>46022</v>
      </c>
      <c r="V436" s="465" t="s">
        <v>1349</v>
      </c>
      <c r="W436" s="465">
        <v>30</v>
      </c>
      <c r="X436" s="465" t="s">
        <v>2427</v>
      </c>
      <c r="Y436" s="466"/>
      <c r="Z436" s="550">
        <v>30</v>
      </c>
      <c r="AA436" s="466"/>
      <c r="AB436" s="468"/>
    </row>
    <row r="437" spans="1:28 16384:16384" s="469" customFormat="1" ht="46.5" customHeight="1" x14ac:dyDescent="0.25">
      <c r="A437" s="561" t="s">
        <v>1360</v>
      </c>
      <c r="B437" s="68" t="s">
        <v>1349</v>
      </c>
      <c r="C437" s="68">
        <v>2</v>
      </c>
      <c r="D437" s="68" t="s">
        <v>509</v>
      </c>
      <c r="E437" s="68" t="s">
        <v>1360</v>
      </c>
      <c r="F437" s="68" t="s">
        <v>511</v>
      </c>
      <c r="G437" s="68" t="s">
        <v>1606</v>
      </c>
      <c r="H437" s="68" t="s">
        <v>1607</v>
      </c>
      <c r="I437" s="68" t="s">
        <v>1608</v>
      </c>
      <c r="J437" s="68" t="s">
        <v>1615</v>
      </c>
      <c r="K437" s="68" t="s">
        <v>512</v>
      </c>
      <c r="L437" s="68" t="s">
        <v>31</v>
      </c>
      <c r="M437" s="68" t="s">
        <v>680</v>
      </c>
      <c r="N437" s="68" t="s">
        <v>2614</v>
      </c>
      <c r="O437" s="68" t="s">
        <v>276</v>
      </c>
      <c r="P437" s="68">
        <v>10</v>
      </c>
      <c r="Q437" s="68">
        <v>40</v>
      </c>
      <c r="R437" s="68" t="s">
        <v>546</v>
      </c>
      <c r="S437" s="154" t="s">
        <v>1361</v>
      </c>
      <c r="T437" s="154">
        <v>45691</v>
      </c>
      <c r="U437" s="68">
        <v>46022</v>
      </c>
      <c r="V437" s="68" t="s">
        <v>1349</v>
      </c>
      <c r="W437" s="68"/>
      <c r="X437" s="154" t="s">
        <v>1948</v>
      </c>
      <c r="Y437" s="551"/>
      <c r="Z437" s="549">
        <v>0</v>
      </c>
      <c r="AA437" s="154"/>
      <c r="AB437" s="562"/>
      <c r="XFD437" s="68"/>
    </row>
    <row r="438" spans="1:28 16384:16384" s="469" customFormat="1" ht="46.5" customHeight="1" x14ac:dyDescent="0.25">
      <c r="A438" s="559" t="s">
        <v>1362</v>
      </c>
      <c r="B438" s="465" t="s">
        <v>1349</v>
      </c>
      <c r="C438" s="465">
        <v>2</v>
      </c>
      <c r="D438" s="465" t="s">
        <v>517</v>
      </c>
      <c r="E438" s="465" t="s">
        <v>1362</v>
      </c>
      <c r="F438" s="465" t="s">
        <v>19</v>
      </c>
      <c r="G438" s="465" t="s">
        <v>19</v>
      </c>
      <c r="H438" s="465" t="s">
        <v>19</v>
      </c>
      <c r="I438" s="465" t="s">
        <v>19</v>
      </c>
      <c r="J438" s="465">
        <v>0</v>
      </c>
      <c r="K438" s="465" t="s">
        <v>19</v>
      </c>
      <c r="L438" s="465" t="s">
        <v>19</v>
      </c>
      <c r="M438" s="465" t="s">
        <v>19</v>
      </c>
      <c r="N438" s="465" t="s">
        <v>2614</v>
      </c>
      <c r="O438" s="465" t="s">
        <v>277</v>
      </c>
      <c r="P438" s="465">
        <v>30</v>
      </c>
      <c r="Q438" s="465">
        <v>4000</v>
      </c>
      <c r="R438" s="465" t="s">
        <v>515</v>
      </c>
      <c r="S438" s="465" t="s">
        <v>1363</v>
      </c>
      <c r="T438" s="466">
        <v>45691</v>
      </c>
      <c r="U438" s="466">
        <v>46022</v>
      </c>
      <c r="V438" s="465" t="s">
        <v>1349</v>
      </c>
      <c r="W438" s="465">
        <v>24</v>
      </c>
      <c r="X438" s="465" t="s">
        <v>1950</v>
      </c>
      <c r="Y438" s="466"/>
      <c r="Z438" s="550">
        <v>24</v>
      </c>
      <c r="AA438" s="466"/>
      <c r="AB438" s="468">
        <v>0</v>
      </c>
    </row>
    <row r="439" spans="1:28 16384:16384" s="469" customFormat="1" ht="46.5" customHeight="1" x14ac:dyDescent="0.25">
      <c r="A439" s="559" t="s">
        <v>1364</v>
      </c>
      <c r="B439" s="465" t="s">
        <v>1349</v>
      </c>
      <c r="C439" s="465">
        <v>2</v>
      </c>
      <c r="D439" s="465" t="s">
        <v>517</v>
      </c>
      <c r="E439" s="465" t="s">
        <v>1364</v>
      </c>
      <c r="F439" s="465" t="s">
        <v>19</v>
      </c>
      <c r="G439" s="465" t="s">
        <v>19</v>
      </c>
      <c r="H439" s="465" t="s">
        <v>19</v>
      </c>
      <c r="I439" s="465" t="s">
        <v>19</v>
      </c>
      <c r="J439" s="465">
        <v>0</v>
      </c>
      <c r="K439" s="465" t="s">
        <v>19</v>
      </c>
      <c r="L439" s="465" t="s">
        <v>19</v>
      </c>
      <c r="M439" s="465" t="s">
        <v>19</v>
      </c>
      <c r="N439" s="465" t="s">
        <v>2614</v>
      </c>
      <c r="O439" s="465" t="s">
        <v>278</v>
      </c>
      <c r="P439" s="465">
        <v>30</v>
      </c>
      <c r="Q439" s="465">
        <v>4</v>
      </c>
      <c r="R439" s="465" t="s">
        <v>515</v>
      </c>
      <c r="S439" s="465" t="s">
        <v>1365</v>
      </c>
      <c r="T439" s="466">
        <v>45691</v>
      </c>
      <c r="U439" s="466">
        <v>46022</v>
      </c>
      <c r="V439" s="465" t="s">
        <v>1349</v>
      </c>
      <c r="W439" s="465">
        <v>25</v>
      </c>
      <c r="X439" s="465" t="s">
        <v>1952</v>
      </c>
      <c r="Y439" s="466"/>
      <c r="Z439" s="550">
        <v>25</v>
      </c>
      <c r="AA439" s="466"/>
      <c r="AB439" s="468">
        <v>0</v>
      </c>
    </row>
    <row r="440" spans="1:28 16384:16384" s="469" customFormat="1" ht="46.5" customHeight="1" x14ac:dyDescent="0.25">
      <c r="A440" s="561" t="s">
        <v>1366</v>
      </c>
      <c r="B440" s="465" t="s">
        <v>1349</v>
      </c>
      <c r="C440" s="465">
        <v>2</v>
      </c>
      <c r="D440" s="465" t="s">
        <v>517</v>
      </c>
      <c r="E440" s="465" t="s">
        <v>1366</v>
      </c>
      <c r="F440" s="465" t="s">
        <v>19</v>
      </c>
      <c r="G440" s="465" t="s">
        <v>19</v>
      </c>
      <c r="H440" s="465" t="s">
        <v>19</v>
      </c>
      <c r="I440" s="465" t="s">
        <v>19</v>
      </c>
      <c r="J440" s="465">
        <v>0</v>
      </c>
      <c r="K440" s="465" t="s">
        <v>19</v>
      </c>
      <c r="L440" s="465" t="s">
        <v>19</v>
      </c>
      <c r="M440" s="465" t="s">
        <v>19</v>
      </c>
      <c r="N440" s="465" t="s">
        <v>2614</v>
      </c>
      <c r="O440" s="465" t="s">
        <v>279</v>
      </c>
      <c r="P440" s="465">
        <v>40</v>
      </c>
      <c r="Q440" s="465">
        <v>40</v>
      </c>
      <c r="R440" s="465" t="s">
        <v>546</v>
      </c>
      <c r="S440" s="465" t="s">
        <v>1367</v>
      </c>
      <c r="T440" s="466">
        <v>45691</v>
      </c>
      <c r="U440" s="466">
        <v>46022</v>
      </c>
      <c r="V440" s="552" t="s">
        <v>1349</v>
      </c>
      <c r="W440" s="552"/>
      <c r="X440" s="552"/>
      <c r="Y440" s="553"/>
      <c r="Z440" s="554"/>
      <c r="AA440" s="553"/>
      <c r="AB440" s="562"/>
    </row>
    <row r="441" spans="1:28 16384:16384" s="469" customFormat="1" ht="46.5" customHeight="1" x14ac:dyDescent="0.25">
      <c r="A441" s="561" t="s">
        <v>1368</v>
      </c>
      <c r="B441" s="68" t="s">
        <v>1349</v>
      </c>
      <c r="C441" s="68">
        <v>2</v>
      </c>
      <c r="D441" s="68" t="s">
        <v>509</v>
      </c>
      <c r="E441" s="68" t="s">
        <v>1368</v>
      </c>
      <c r="F441" s="68" t="s">
        <v>530</v>
      </c>
      <c r="G441" s="68" t="s">
        <v>1603</v>
      </c>
      <c r="H441" s="68" t="s">
        <v>1604</v>
      </c>
      <c r="I441" s="68" t="s">
        <v>1605</v>
      </c>
      <c r="J441" s="68" t="s">
        <v>1618</v>
      </c>
      <c r="K441" s="68" t="s">
        <v>512</v>
      </c>
      <c r="L441" s="68" t="s">
        <v>31</v>
      </c>
      <c r="M441" s="68" t="s">
        <v>766</v>
      </c>
      <c r="N441" s="68" t="s">
        <v>1867</v>
      </c>
      <c r="O441" s="68" t="s">
        <v>391</v>
      </c>
      <c r="P441" s="68">
        <v>20</v>
      </c>
      <c r="Q441" s="68">
        <v>440</v>
      </c>
      <c r="R441" s="68" t="s">
        <v>515</v>
      </c>
      <c r="S441" s="154" t="s">
        <v>1369</v>
      </c>
      <c r="T441" s="154">
        <v>45691</v>
      </c>
      <c r="U441" s="68">
        <v>46022</v>
      </c>
      <c r="V441" s="68" t="s">
        <v>1349</v>
      </c>
      <c r="W441" s="68"/>
      <c r="X441" s="154"/>
      <c r="Y441" s="551"/>
      <c r="Z441" s="154"/>
      <c r="AA441" s="154"/>
      <c r="AB441" s="562"/>
      <c r="XFD441" s="68"/>
    </row>
    <row r="442" spans="1:28 16384:16384" s="469" customFormat="1" ht="46.5" customHeight="1" x14ac:dyDescent="0.25">
      <c r="A442" s="559" t="s">
        <v>1370</v>
      </c>
      <c r="B442" s="465" t="s">
        <v>1349</v>
      </c>
      <c r="C442" s="465">
        <v>2</v>
      </c>
      <c r="D442" s="465" t="s">
        <v>517</v>
      </c>
      <c r="E442" s="465" t="s">
        <v>1370</v>
      </c>
      <c r="F442" s="465" t="s">
        <v>19</v>
      </c>
      <c r="G442" s="465" t="s">
        <v>19</v>
      </c>
      <c r="H442" s="465" t="s">
        <v>19</v>
      </c>
      <c r="I442" s="465" t="s">
        <v>19</v>
      </c>
      <c r="J442" s="465">
        <v>0</v>
      </c>
      <c r="K442" s="465" t="s">
        <v>19</v>
      </c>
      <c r="L442" s="465" t="s">
        <v>19</v>
      </c>
      <c r="M442" s="465" t="s">
        <v>19</v>
      </c>
      <c r="N442" s="465" t="s">
        <v>2614</v>
      </c>
      <c r="O442" s="465" t="s">
        <v>392</v>
      </c>
      <c r="P442" s="465">
        <v>20</v>
      </c>
      <c r="Q442" s="465">
        <v>1</v>
      </c>
      <c r="R442" s="465" t="s">
        <v>515</v>
      </c>
      <c r="S442" s="465" t="s">
        <v>1371</v>
      </c>
      <c r="T442" s="466">
        <v>45691</v>
      </c>
      <c r="U442" s="466">
        <v>45716</v>
      </c>
      <c r="V442" s="465" t="s">
        <v>1349</v>
      </c>
      <c r="W442" s="465">
        <v>100</v>
      </c>
      <c r="X442" s="465" t="s">
        <v>2429</v>
      </c>
      <c r="Y442" s="466"/>
      <c r="Z442" s="550">
        <v>100</v>
      </c>
      <c r="AA442" s="466"/>
      <c r="AB442" s="468">
        <v>100</v>
      </c>
    </row>
    <row r="443" spans="1:28 16384:16384" s="469" customFormat="1" ht="46.5" customHeight="1" x14ac:dyDescent="0.25">
      <c r="A443" s="456" t="s">
        <v>1372</v>
      </c>
      <c r="B443" s="465" t="s">
        <v>1349</v>
      </c>
      <c r="C443" s="465">
        <v>2</v>
      </c>
      <c r="D443" s="465" t="s">
        <v>517</v>
      </c>
      <c r="E443" s="465" t="s">
        <v>1372</v>
      </c>
      <c r="F443" s="465" t="s">
        <v>19</v>
      </c>
      <c r="G443" s="465">
        <v>0</v>
      </c>
      <c r="H443" s="465">
        <v>0</v>
      </c>
      <c r="I443" s="465">
        <v>0</v>
      </c>
      <c r="J443" s="465">
        <v>0</v>
      </c>
      <c r="K443" s="465" t="s">
        <v>19</v>
      </c>
      <c r="L443" s="465" t="s">
        <v>19</v>
      </c>
      <c r="M443" s="465" t="s">
        <v>766</v>
      </c>
      <c r="N443" s="465" t="s">
        <v>2614</v>
      </c>
      <c r="O443" s="465" t="s">
        <v>393</v>
      </c>
      <c r="P443" s="465">
        <v>80</v>
      </c>
      <c r="Q443" s="465">
        <v>440</v>
      </c>
      <c r="R443" s="465" t="s">
        <v>515</v>
      </c>
      <c r="S443" s="465" t="s">
        <v>1373</v>
      </c>
      <c r="T443" s="466">
        <v>45691</v>
      </c>
      <c r="U443" s="466">
        <v>46022</v>
      </c>
      <c r="V443" s="552" t="s">
        <v>1349</v>
      </c>
      <c r="W443" s="552">
        <v>8</v>
      </c>
      <c r="X443" s="552" t="s">
        <v>1955</v>
      </c>
      <c r="Y443" s="553"/>
      <c r="Z443" s="554">
        <v>8</v>
      </c>
      <c r="AA443" s="553"/>
      <c r="AB443" s="562">
        <v>0</v>
      </c>
    </row>
    <row r="444" spans="1:28 16384:16384" s="469" customFormat="1" ht="46.5" customHeight="1" x14ac:dyDescent="0.25">
      <c r="A444" s="561" t="s">
        <v>1374</v>
      </c>
      <c r="B444" s="68" t="s">
        <v>1349</v>
      </c>
      <c r="C444" s="68">
        <v>2</v>
      </c>
      <c r="D444" s="68" t="s">
        <v>509</v>
      </c>
      <c r="E444" s="68" t="s">
        <v>1374</v>
      </c>
      <c r="F444" s="68" t="s">
        <v>511</v>
      </c>
      <c r="G444" s="68" t="s">
        <v>1603</v>
      </c>
      <c r="H444" s="68" t="s">
        <v>1604</v>
      </c>
      <c r="I444" s="68" t="s">
        <v>1605</v>
      </c>
      <c r="J444" s="68" t="s">
        <v>1618</v>
      </c>
      <c r="K444" s="68" t="s">
        <v>532</v>
      </c>
      <c r="L444" s="68" t="s">
        <v>31</v>
      </c>
      <c r="M444" s="68" t="s">
        <v>680</v>
      </c>
      <c r="N444" s="68" t="s">
        <v>1695</v>
      </c>
      <c r="O444" s="68" t="s">
        <v>280</v>
      </c>
      <c r="P444" s="68">
        <v>15</v>
      </c>
      <c r="Q444" s="68">
        <v>5</v>
      </c>
      <c r="R444" s="68" t="s">
        <v>515</v>
      </c>
      <c r="S444" s="154" t="s">
        <v>1375</v>
      </c>
      <c r="T444" s="154">
        <v>45691</v>
      </c>
      <c r="U444" s="68">
        <v>46010</v>
      </c>
      <c r="V444" s="68" t="s">
        <v>1376</v>
      </c>
      <c r="W444" s="68"/>
      <c r="X444" s="154"/>
      <c r="Y444" s="551"/>
      <c r="Z444" s="154"/>
      <c r="AA444" s="154"/>
      <c r="AB444" s="562"/>
      <c r="XFD444" s="68"/>
    </row>
    <row r="445" spans="1:28 16384:16384" s="469" customFormat="1" ht="46.5" customHeight="1" x14ac:dyDescent="0.25">
      <c r="A445" s="559" t="s">
        <v>1377</v>
      </c>
      <c r="B445" s="465" t="s">
        <v>1349</v>
      </c>
      <c r="C445" s="465">
        <v>2</v>
      </c>
      <c r="D445" s="465" t="s">
        <v>517</v>
      </c>
      <c r="E445" s="465" t="s">
        <v>1377</v>
      </c>
      <c r="F445" s="465" t="s">
        <v>19</v>
      </c>
      <c r="G445" s="465" t="s">
        <v>19</v>
      </c>
      <c r="H445" s="465" t="s">
        <v>19</v>
      </c>
      <c r="I445" s="465" t="s">
        <v>19</v>
      </c>
      <c r="J445" s="465">
        <v>0</v>
      </c>
      <c r="K445" s="465" t="s">
        <v>19</v>
      </c>
      <c r="L445" s="465" t="s">
        <v>19</v>
      </c>
      <c r="M445" s="465" t="s">
        <v>19</v>
      </c>
      <c r="N445" s="465" t="s">
        <v>2614</v>
      </c>
      <c r="O445" s="465" t="s">
        <v>281</v>
      </c>
      <c r="P445" s="465">
        <v>20</v>
      </c>
      <c r="Q445" s="465">
        <v>5</v>
      </c>
      <c r="R445" s="465" t="s">
        <v>515</v>
      </c>
      <c r="S445" s="465" t="s">
        <v>1378</v>
      </c>
      <c r="T445" s="466">
        <v>45691</v>
      </c>
      <c r="U445" s="466">
        <v>46010</v>
      </c>
      <c r="V445" s="465" t="s">
        <v>1349</v>
      </c>
      <c r="W445" s="465">
        <v>40</v>
      </c>
      <c r="X445" s="465" t="s">
        <v>2430</v>
      </c>
      <c r="Y445" s="466"/>
      <c r="Z445" s="550">
        <v>40</v>
      </c>
      <c r="AA445" s="466"/>
      <c r="AB445" s="468"/>
    </row>
    <row r="446" spans="1:28 16384:16384" s="469" customFormat="1" ht="46.5" customHeight="1" x14ac:dyDescent="0.25">
      <c r="A446" s="561" t="s">
        <v>1379</v>
      </c>
      <c r="B446" s="465" t="s">
        <v>1349</v>
      </c>
      <c r="C446" s="465">
        <v>2</v>
      </c>
      <c r="D446" s="465" t="s">
        <v>517</v>
      </c>
      <c r="E446" s="465" t="s">
        <v>1379</v>
      </c>
      <c r="F446" s="465" t="s">
        <v>19</v>
      </c>
      <c r="G446" s="465" t="s">
        <v>19</v>
      </c>
      <c r="H446" s="465" t="s">
        <v>19</v>
      </c>
      <c r="I446" s="465" t="s">
        <v>19</v>
      </c>
      <c r="J446" s="465">
        <v>0</v>
      </c>
      <c r="K446" s="465" t="s">
        <v>19</v>
      </c>
      <c r="L446" s="465" t="s">
        <v>19</v>
      </c>
      <c r="M446" s="465" t="s">
        <v>19</v>
      </c>
      <c r="N446" s="465" t="s">
        <v>2614</v>
      </c>
      <c r="O446" s="465" t="s">
        <v>282</v>
      </c>
      <c r="P446" s="465">
        <v>20</v>
      </c>
      <c r="Q446" s="465">
        <v>5</v>
      </c>
      <c r="R446" s="465" t="s">
        <v>515</v>
      </c>
      <c r="S446" s="465" t="s">
        <v>1380</v>
      </c>
      <c r="T446" s="466">
        <v>45691</v>
      </c>
      <c r="U446" s="466">
        <v>46010</v>
      </c>
      <c r="V446" s="552" t="s">
        <v>1381</v>
      </c>
      <c r="W446" s="552"/>
      <c r="X446" s="552"/>
      <c r="Y446" s="553"/>
      <c r="Z446" s="554"/>
      <c r="AA446" s="553"/>
      <c r="AB446" s="562"/>
    </row>
    <row r="447" spans="1:28 16384:16384" s="469" customFormat="1" ht="46.5" customHeight="1" x14ac:dyDescent="0.25">
      <c r="A447" s="456" t="s">
        <v>1382</v>
      </c>
      <c r="B447" s="465" t="s">
        <v>1349</v>
      </c>
      <c r="C447" s="465">
        <v>2</v>
      </c>
      <c r="D447" s="465" t="s">
        <v>517</v>
      </c>
      <c r="E447" s="465" t="s">
        <v>1382</v>
      </c>
      <c r="F447" s="465" t="s">
        <v>19</v>
      </c>
      <c r="G447" s="465">
        <v>0</v>
      </c>
      <c r="H447" s="465">
        <v>0</v>
      </c>
      <c r="I447" s="465">
        <v>0</v>
      </c>
      <c r="J447" s="465">
        <v>0</v>
      </c>
      <c r="K447" s="465" t="s">
        <v>19</v>
      </c>
      <c r="L447" s="465" t="s">
        <v>19</v>
      </c>
      <c r="M447" s="465" t="s">
        <v>680</v>
      </c>
      <c r="N447" s="465" t="s">
        <v>2614</v>
      </c>
      <c r="O447" s="465" t="s">
        <v>283</v>
      </c>
      <c r="P447" s="465">
        <v>60</v>
      </c>
      <c r="Q447" s="465">
        <v>5</v>
      </c>
      <c r="R447" s="465" t="s">
        <v>515</v>
      </c>
      <c r="S447" s="465" t="s">
        <v>1375</v>
      </c>
      <c r="T447" s="466">
        <v>45691</v>
      </c>
      <c r="U447" s="466">
        <v>46010</v>
      </c>
      <c r="V447" s="552" t="s">
        <v>1383</v>
      </c>
      <c r="W447" s="552"/>
      <c r="X447" s="552"/>
      <c r="Y447" s="553"/>
      <c r="Z447" s="554"/>
      <c r="AA447" s="553"/>
      <c r="AB447" s="562"/>
    </row>
    <row r="448" spans="1:28 16384:16384" s="469" customFormat="1" ht="46.5" customHeight="1" x14ac:dyDescent="0.25">
      <c r="A448" s="561" t="s">
        <v>1384</v>
      </c>
      <c r="B448" s="68" t="s">
        <v>1349</v>
      </c>
      <c r="C448" s="68">
        <v>2</v>
      </c>
      <c r="D448" s="68" t="s">
        <v>509</v>
      </c>
      <c r="E448" s="68" t="s">
        <v>1384</v>
      </c>
      <c r="F448" s="68" t="s">
        <v>530</v>
      </c>
      <c r="G448" s="68" t="s">
        <v>1600</v>
      </c>
      <c r="H448" s="68" t="s">
        <v>1601</v>
      </c>
      <c r="I448" s="68" t="s">
        <v>1602</v>
      </c>
      <c r="J448" s="68" t="s">
        <v>1617</v>
      </c>
      <c r="K448" s="68" t="s">
        <v>532</v>
      </c>
      <c r="L448" s="68" t="s">
        <v>31</v>
      </c>
      <c r="M448" s="68" t="s">
        <v>819</v>
      </c>
      <c r="N448" s="68" t="s">
        <v>1696</v>
      </c>
      <c r="O448" s="68" t="s">
        <v>150</v>
      </c>
      <c r="P448" s="68">
        <v>20</v>
      </c>
      <c r="Q448" s="68">
        <v>1</v>
      </c>
      <c r="R448" s="68" t="s">
        <v>515</v>
      </c>
      <c r="S448" s="154" t="s">
        <v>1385</v>
      </c>
      <c r="T448" s="154">
        <v>45691</v>
      </c>
      <c r="U448" s="68">
        <v>46006</v>
      </c>
      <c r="V448" s="68" t="s">
        <v>1386</v>
      </c>
      <c r="W448" s="68"/>
      <c r="X448" s="154"/>
      <c r="Y448" s="551"/>
      <c r="Z448" s="154"/>
      <c r="AA448" s="154"/>
      <c r="AB448" s="562"/>
      <c r="XFD448" s="68"/>
    </row>
    <row r="449" spans="1:28 16384:16384" s="469" customFormat="1" ht="46.5" customHeight="1" x14ac:dyDescent="0.25">
      <c r="A449" s="559" t="s">
        <v>1387</v>
      </c>
      <c r="B449" s="465" t="s">
        <v>1349</v>
      </c>
      <c r="C449" s="465">
        <v>2</v>
      </c>
      <c r="D449" s="465" t="s">
        <v>517</v>
      </c>
      <c r="E449" s="465" t="s">
        <v>1387</v>
      </c>
      <c r="F449" s="465" t="s">
        <v>19</v>
      </c>
      <c r="G449" s="465" t="s">
        <v>19</v>
      </c>
      <c r="H449" s="465" t="s">
        <v>19</v>
      </c>
      <c r="I449" s="465" t="s">
        <v>19</v>
      </c>
      <c r="J449" s="465">
        <v>0</v>
      </c>
      <c r="K449" s="465" t="s">
        <v>19</v>
      </c>
      <c r="L449" s="465" t="s">
        <v>19</v>
      </c>
      <c r="M449" s="465" t="s">
        <v>19</v>
      </c>
      <c r="N449" s="465" t="s">
        <v>2614</v>
      </c>
      <c r="O449" s="465" t="s">
        <v>151</v>
      </c>
      <c r="P449" s="465">
        <v>10</v>
      </c>
      <c r="Q449" s="465">
        <v>1</v>
      </c>
      <c r="R449" s="465" t="s">
        <v>515</v>
      </c>
      <c r="S449" s="465" t="s">
        <v>1388</v>
      </c>
      <c r="T449" s="466">
        <v>45691</v>
      </c>
      <c r="U449" s="466">
        <v>45747</v>
      </c>
      <c r="V449" s="465" t="s">
        <v>1389</v>
      </c>
      <c r="W449" s="465">
        <v>100</v>
      </c>
      <c r="X449" s="465" t="s">
        <v>1957</v>
      </c>
      <c r="Y449" s="466">
        <v>45743</v>
      </c>
      <c r="Z449" s="550">
        <v>100</v>
      </c>
      <c r="AA449" s="466">
        <v>45743</v>
      </c>
      <c r="AB449" s="468">
        <v>100</v>
      </c>
    </row>
    <row r="450" spans="1:28 16384:16384" s="469" customFormat="1" ht="46.5" customHeight="1" x14ac:dyDescent="0.25">
      <c r="A450" s="561" t="s">
        <v>1390</v>
      </c>
      <c r="B450" s="465" t="s">
        <v>1349</v>
      </c>
      <c r="C450" s="465">
        <v>2</v>
      </c>
      <c r="D450" s="465" t="s">
        <v>517</v>
      </c>
      <c r="E450" s="465" t="s">
        <v>1390</v>
      </c>
      <c r="F450" s="465" t="s">
        <v>19</v>
      </c>
      <c r="G450" s="465" t="s">
        <v>19</v>
      </c>
      <c r="H450" s="465" t="s">
        <v>19</v>
      </c>
      <c r="I450" s="465" t="s">
        <v>19</v>
      </c>
      <c r="J450" s="465">
        <v>0</v>
      </c>
      <c r="K450" s="465" t="s">
        <v>19</v>
      </c>
      <c r="L450" s="465" t="s">
        <v>19</v>
      </c>
      <c r="M450" s="465" t="s">
        <v>19</v>
      </c>
      <c r="N450" s="465" t="s">
        <v>2614</v>
      </c>
      <c r="O450" s="465" t="s">
        <v>152</v>
      </c>
      <c r="P450" s="465">
        <v>50</v>
      </c>
      <c r="Q450" s="465">
        <v>1</v>
      </c>
      <c r="R450" s="465" t="s">
        <v>515</v>
      </c>
      <c r="S450" s="465" t="s">
        <v>1391</v>
      </c>
      <c r="T450" s="466">
        <v>45748</v>
      </c>
      <c r="U450" s="466">
        <v>45839</v>
      </c>
      <c r="V450" s="552" t="s">
        <v>1349</v>
      </c>
      <c r="W450" s="552"/>
      <c r="X450" s="552" t="s">
        <v>2431</v>
      </c>
      <c r="Y450" s="553"/>
      <c r="Z450" s="554">
        <v>0</v>
      </c>
      <c r="AA450" s="553"/>
      <c r="AB450" s="562">
        <v>0</v>
      </c>
    </row>
    <row r="451" spans="1:28 16384:16384" s="469" customFormat="1" ht="46.5" customHeight="1" x14ac:dyDescent="0.25">
      <c r="A451" s="559" t="s">
        <v>1392</v>
      </c>
      <c r="B451" s="465" t="s">
        <v>1349</v>
      </c>
      <c r="C451" s="465">
        <v>2</v>
      </c>
      <c r="D451" s="465" t="s">
        <v>517</v>
      </c>
      <c r="E451" s="465" t="s">
        <v>1392</v>
      </c>
      <c r="F451" s="465" t="s">
        <v>19</v>
      </c>
      <c r="G451" s="465" t="s">
        <v>19</v>
      </c>
      <c r="H451" s="465" t="s">
        <v>19</v>
      </c>
      <c r="I451" s="465" t="s">
        <v>19</v>
      </c>
      <c r="J451" s="465">
        <v>0</v>
      </c>
      <c r="K451" s="465" t="s">
        <v>19</v>
      </c>
      <c r="L451" s="465" t="s">
        <v>19</v>
      </c>
      <c r="M451" s="465" t="s">
        <v>19</v>
      </c>
      <c r="N451" s="465" t="s">
        <v>2614</v>
      </c>
      <c r="O451" s="465" t="s">
        <v>153</v>
      </c>
      <c r="P451" s="465">
        <v>20</v>
      </c>
      <c r="Q451" s="465">
        <v>1</v>
      </c>
      <c r="R451" s="465" t="s">
        <v>515</v>
      </c>
      <c r="S451" s="465" t="s">
        <v>1393</v>
      </c>
      <c r="T451" s="466">
        <v>45811</v>
      </c>
      <c r="U451" s="466">
        <v>45839</v>
      </c>
      <c r="V451" s="465" t="s">
        <v>1383</v>
      </c>
      <c r="W451" s="465"/>
      <c r="X451" s="465"/>
      <c r="Y451" s="466"/>
      <c r="Z451" s="550"/>
      <c r="AA451" s="466"/>
      <c r="AB451" s="468"/>
    </row>
    <row r="452" spans="1:28 16384:16384" s="469" customFormat="1" ht="46.5" customHeight="1" x14ac:dyDescent="0.25">
      <c r="A452" s="559" t="s">
        <v>1394</v>
      </c>
      <c r="B452" s="465" t="s">
        <v>1349</v>
      </c>
      <c r="C452" s="465">
        <v>2</v>
      </c>
      <c r="D452" s="465" t="s">
        <v>517</v>
      </c>
      <c r="E452" s="465" t="s">
        <v>1394</v>
      </c>
      <c r="F452" s="465" t="s">
        <v>19</v>
      </c>
      <c r="G452" s="465" t="s">
        <v>19</v>
      </c>
      <c r="H452" s="465" t="s">
        <v>19</v>
      </c>
      <c r="I452" s="465" t="s">
        <v>19</v>
      </c>
      <c r="J452" s="465">
        <v>0</v>
      </c>
      <c r="K452" s="465" t="s">
        <v>19</v>
      </c>
      <c r="L452" s="465" t="s">
        <v>19</v>
      </c>
      <c r="M452" s="465" t="s">
        <v>19</v>
      </c>
      <c r="N452" s="465" t="s">
        <v>2614</v>
      </c>
      <c r="O452" s="465" t="s">
        <v>154</v>
      </c>
      <c r="P452" s="465">
        <v>20</v>
      </c>
      <c r="Q452" s="465">
        <v>1</v>
      </c>
      <c r="R452" s="465" t="s">
        <v>515</v>
      </c>
      <c r="S452" s="465" t="s">
        <v>1395</v>
      </c>
      <c r="T452" s="466">
        <v>45839</v>
      </c>
      <c r="U452" s="466">
        <v>46006</v>
      </c>
      <c r="V452" s="465" t="s">
        <v>1349</v>
      </c>
      <c r="W452" s="465"/>
      <c r="X452" s="465"/>
      <c r="Y452" s="466"/>
      <c r="Z452" s="550"/>
      <c r="AA452" s="466"/>
      <c r="AB452" s="468"/>
    </row>
    <row r="453" spans="1:28 16384:16384" s="469" customFormat="1" ht="46.5" customHeight="1" x14ac:dyDescent="0.25">
      <c r="A453" s="561" t="s">
        <v>1396</v>
      </c>
      <c r="B453" s="68" t="s">
        <v>1349</v>
      </c>
      <c r="C453" s="68">
        <v>2</v>
      </c>
      <c r="D453" s="68" t="s">
        <v>509</v>
      </c>
      <c r="E453" s="68" t="s">
        <v>1396</v>
      </c>
      <c r="F453" s="68" t="s">
        <v>530</v>
      </c>
      <c r="G453" s="68" t="s">
        <v>1603</v>
      </c>
      <c r="H453" s="68" t="s">
        <v>1604</v>
      </c>
      <c r="I453" s="68" t="s">
        <v>1605</v>
      </c>
      <c r="J453" s="68" t="s">
        <v>1618</v>
      </c>
      <c r="K453" s="68" t="s">
        <v>532</v>
      </c>
      <c r="L453" s="68" t="s">
        <v>31</v>
      </c>
      <c r="M453" s="68" t="s">
        <v>766</v>
      </c>
      <c r="N453" s="68" t="s">
        <v>1695</v>
      </c>
      <c r="O453" s="68" t="s">
        <v>1959</v>
      </c>
      <c r="P453" s="68">
        <v>15</v>
      </c>
      <c r="Q453" s="68">
        <v>10</v>
      </c>
      <c r="R453" s="68" t="s">
        <v>515</v>
      </c>
      <c r="S453" s="154" t="s">
        <v>1960</v>
      </c>
      <c r="T453" s="154">
        <v>45691</v>
      </c>
      <c r="U453" s="68">
        <v>46006</v>
      </c>
      <c r="V453" s="68" t="s">
        <v>1397</v>
      </c>
      <c r="W453" s="68"/>
      <c r="X453" s="154"/>
      <c r="Y453" s="551"/>
      <c r="Z453" s="154"/>
      <c r="AA453" s="154"/>
      <c r="AB453" s="562"/>
      <c r="XFD453" s="68"/>
    </row>
    <row r="454" spans="1:28 16384:16384" s="469" customFormat="1" ht="46.5" customHeight="1" x14ac:dyDescent="0.25">
      <c r="A454" s="559" t="s">
        <v>1398</v>
      </c>
      <c r="B454" s="465" t="s">
        <v>1349</v>
      </c>
      <c r="C454" s="465">
        <v>2</v>
      </c>
      <c r="D454" s="465" t="s">
        <v>517</v>
      </c>
      <c r="E454" s="465" t="s">
        <v>1398</v>
      </c>
      <c r="F454" s="465" t="s">
        <v>19</v>
      </c>
      <c r="G454" s="465">
        <v>0</v>
      </c>
      <c r="H454" s="465">
        <v>0</v>
      </c>
      <c r="I454" s="465">
        <v>0</v>
      </c>
      <c r="J454" s="465">
        <v>0</v>
      </c>
      <c r="K454" s="465" t="s">
        <v>19</v>
      </c>
      <c r="L454" s="465" t="s">
        <v>19</v>
      </c>
      <c r="M454" s="465" t="s">
        <v>766</v>
      </c>
      <c r="N454" s="465" t="s">
        <v>2614</v>
      </c>
      <c r="O454" s="465" t="s">
        <v>394</v>
      </c>
      <c r="P454" s="465">
        <v>10</v>
      </c>
      <c r="Q454" s="465">
        <v>1</v>
      </c>
      <c r="R454" s="465" t="s">
        <v>515</v>
      </c>
      <c r="S454" s="465" t="s">
        <v>1399</v>
      </c>
      <c r="T454" s="466">
        <v>45691</v>
      </c>
      <c r="U454" s="466">
        <v>45761</v>
      </c>
      <c r="V454" s="465" t="s">
        <v>1349</v>
      </c>
      <c r="W454" s="465">
        <v>100</v>
      </c>
      <c r="X454" s="465" t="s">
        <v>2433</v>
      </c>
      <c r="Y454" s="466"/>
      <c r="Z454" s="550">
        <v>100</v>
      </c>
      <c r="AA454" s="466"/>
      <c r="AB454" s="468">
        <v>95</v>
      </c>
    </row>
    <row r="455" spans="1:28 16384:16384" s="469" customFormat="1" ht="46.5" customHeight="1" x14ac:dyDescent="0.25">
      <c r="A455" s="559" t="s">
        <v>1400</v>
      </c>
      <c r="B455" s="465" t="s">
        <v>1349</v>
      </c>
      <c r="C455" s="465">
        <v>2</v>
      </c>
      <c r="D455" s="465" t="s">
        <v>517</v>
      </c>
      <c r="E455" s="465" t="s">
        <v>1400</v>
      </c>
      <c r="F455" s="465" t="s">
        <v>19</v>
      </c>
      <c r="G455" s="465" t="s">
        <v>19</v>
      </c>
      <c r="H455" s="465" t="s">
        <v>19</v>
      </c>
      <c r="I455" s="465" t="s">
        <v>19</v>
      </c>
      <c r="J455" s="465">
        <v>0</v>
      </c>
      <c r="K455" s="465" t="s">
        <v>19</v>
      </c>
      <c r="L455" s="465" t="s">
        <v>19</v>
      </c>
      <c r="M455" s="465" t="s">
        <v>19</v>
      </c>
      <c r="N455" s="465" t="s">
        <v>2614</v>
      </c>
      <c r="O455" s="465" t="s">
        <v>395</v>
      </c>
      <c r="P455" s="465">
        <v>10</v>
      </c>
      <c r="Q455" s="465">
        <v>1</v>
      </c>
      <c r="R455" s="465" t="s">
        <v>515</v>
      </c>
      <c r="S455" s="465" t="s">
        <v>1401</v>
      </c>
      <c r="T455" s="466">
        <v>45748</v>
      </c>
      <c r="U455" s="466">
        <v>45777</v>
      </c>
      <c r="V455" s="465" t="s">
        <v>1349</v>
      </c>
      <c r="W455" s="465">
        <v>100</v>
      </c>
      <c r="X455" s="465" t="s">
        <v>2338</v>
      </c>
      <c r="Y455" s="466">
        <v>45777</v>
      </c>
      <c r="Z455" s="550">
        <v>100</v>
      </c>
      <c r="AA455" s="466">
        <v>45777</v>
      </c>
      <c r="AB455" s="468">
        <v>100</v>
      </c>
    </row>
    <row r="456" spans="1:28 16384:16384" s="469" customFormat="1" ht="46.5" customHeight="1" x14ac:dyDescent="0.25">
      <c r="A456" s="561" t="s">
        <v>1402</v>
      </c>
      <c r="B456" s="465" t="s">
        <v>1349</v>
      </c>
      <c r="C456" s="465">
        <v>2</v>
      </c>
      <c r="D456" s="465" t="s">
        <v>517</v>
      </c>
      <c r="E456" s="465" t="s">
        <v>1402</v>
      </c>
      <c r="F456" s="465" t="s">
        <v>19</v>
      </c>
      <c r="G456" s="465" t="s">
        <v>19</v>
      </c>
      <c r="H456" s="465" t="s">
        <v>19</v>
      </c>
      <c r="I456" s="465" t="s">
        <v>19</v>
      </c>
      <c r="J456" s="465">
        <v>0</v>
      </c>
      <c r="K456" s="465" t="s">
        <v>19</v>
      </c>
      <c r="L456" s="465" t="s">
        <v>19</v>
      </c>
      <c r="M456" s="465" t="s">
        <v>19</v>
      </c>
      <c r="N456" s="465" t="s">
        <v>2614</v>
      </c>
      <c r="O456" s="465" t="s">
        <v>396</v>
      </c>
      <c r="P456" s="465">
        <v>20</v>
      </c>
      <c r="Q456" s="465">
        <v>1</v>
      </c>
      <c r="R456" s="465" t="s">
        <v>515</v>
      </c>
      <c r="S456" s="465" t="s">
        <v>1403</v>
      </c>
      <c r="T456" s="466">
        <v>45779</v>
      </c>
      <c r="U456" s="466">
        <v>45869</v>
      </c>
      <c r="V456" s="552" t="s">
        <v>1349</v>
      </c>
      <c r="W456" s="552"/>
      <c r="X456" s="552"/>
      <c r="Y456" s="553"/>
      <c r="Z456" s="554"/>
      <c r="AA456" s="553"/>
      <c r="AB456" s="562"/>
    </row>
    <row r="457" spans="1:28 16384:16384" s="469" customFormat="1" ht="46.5" customHeight="1" x14ac:dyDescent="0.25">
      <c r="A457" s="456" t="s">
        <v>1404</v>
      </c>
      <c r="B457" s="465" t="s">
        <v>1349</v>
      </c>
      <c r="C457" s="465">
        <v>2</v>
      </c>
      <c r="D457" s="465" t="s">
        <v>517</v>
      </c>
      <c r="E457" s="465" t="s">
        <v>1404</v>
      </c>
      <c r="F457" s="465" t="s">
        <v>19</v>
      </c>
      <c r="G457" s="465">
        <v>0</v>
      </c>
      <c r="H457" s="465">
        <v>0</v>
      </c>
      <c r="I457" s="465">
        <v>0</v>
      </c>
      <c r="J457" s="465">
        <v>0</v>
      </c>
      <c r="K457" s="465" t="s">
        <v>19</v>
      </c>
      <c r="L457" s="465" t="s">
        <v>19</v>
      </c>
      <c r="M457" s="465" t="s">
        <v>766</v>
      </c>
      <c r="N457" s="465" t="s">
        <v>2614</v>
      </c>
      <c r="O457" s="465" t="s">
        <v>397</v>
      </c>
      <c r="P457" s="465">
        <v>10</v>
      </c>
      <c r="Q457" s="465">
        <v>1</v>
      </c>
      <c r="R457" s="465" t="s">
        <v>515</v>
      </c>
      <c r="S457" s="465" t="s">
        <v>1405</v>
      </c>
      <c r="T457" s="466">
        <v>45779</v>
      </c>
      <c r="U457" s="466">
        <v>45869</v>
      </c>
      <c r="V457" s="552" t="s">
        <v>1349</v>
      </c>
      <c r="W457" s="552"/>
      <c r="X457" s="552"/>
      <c r="Y457" s="553"/>
      <c r="Z457" s="554"/>
      <c r="AA457" s="553"/>
      <c r="AB457" s="562"/>
    </row>
    <row r="458" spans="1:28 16384:16384" s="469" customFormat="1" ht="46.5" customHeight="1" x14ac:dyDescent="0.25">
      <c r="A458" s="559" t="s">
        <v>1406</v>
      </c>
      <c r="B458" s="465" t="s">
        <v>1349</v>
      </c>
      <c r="C458" s="465">
        <v>2</v>
      </c>
      <c r="D458" s="465" t="s">
        <v>1609</v>
      </c>
      <c r="E458" s="465" t="s">
        <v>1406</v>
      </c>
      <c r="F458" s="465" t="s">
        <v>19</v>
      </c>
      <c r="G458" s="465" t="s">
        <v>19</v>
      </c>
      <c r="H458" s="465" t="s">
        <v>19</v>
      </c>
      <c r="I458" s="465" t="s">
        <v>19</v>
      </c>
      <c r="J458" s="465">
        <v>0</v>
      </c>
      <c r="K458" s="465" t="s">
        <v>19</v>
      </c>
      <c r="L458" s="465" t="s">
        <v>19</v>
      </c>
      <c r="M458" s="465" t="s">
        <v>19</v>
      </c>
      <c r="N458" s="465" t="s">
        <v>2614</v>
      </c>
      <c r="O458" s="465" t="s">
        <v>398</v>
      </c>
      <c r="P458" s="465">
        <v>0</v>
      </c>
      <c r="Q458" s="465">
        <v>1</v>
      </c>
      <c r="R458" s="465" t="s">
        <v>515</v>
      </c>
      <c r="S458" s="465" t="s">
        <v>1407</v>
      </c>
      <c r="T458" s="466">
        <v>45870</v>
      </c>
      <c r="U458" s="466">
        <v>45884</v>
      </c>
      <c r="V458" s="465" t="s">
        <v>747</v>
      </c>
      <c r="W458" s="465"/>
      <c r="X458" s="465"/>
      <c r="Y458" s="466"/>
      <c r="Z458" s="550"/>
      <c r="AA458" s="466"/>
      <c r="AB458" s="468"/>
    </row>
    <row r="459" spans="1:28 16384:16384" s="469" customFormat="1" ht="46.5" customHeight="1" x14ac:dyDescent="0.25">
      <c r="A459" s="561" t="s">
        <v>1408</v>
      </c>
      <c r="B459" s="465" t="s">
        <v>1349</v>
      </c>
      <c r="C459" s="465">
        <v>2</v>
      </c>
      <c r="D459" s="465" t="s">
        <v>1609</v>
      </c>
      <c r="E459" s="465" t="s">
        <v>1408</v>
      </c>
      <c r="F459" s="465" t="s">
        <v>19</v>
      </c>
      <c r="G459" s="465" t="s">
        <v>19</v>
      </c>
      <c r="H459" s="465" t="s">
        <v>19</v>
      </c>
      <c r="I459" s="465" t="s">
        <v>19</v>
      </c>
      <c r="J459" s="465">
        <v>0</v>
      </c>
      <c r="K459" s="465" t="s">
        <v>19</v>
      </c>
      <c r="L459" s="465" t="s">
        <v>19</v>
      </c>
      <c r="M459" s="465" t="s">
        <v>19</v>
      </c>
      <c r="N459" s="465" t="s">
        <v>2614</v>
      </c>
      <c r="O459" s="465" t="s">
        <v>399</v>
      </c>
      <c r="P459" s="465">
        <v>0</v>
      </c>
      <c r="Q459" s="465">
        <v>1</v>
      </c>
      <c r="R459" s="465" t="s">
        <v>515</v>
      </c>
      <c r="S459" s="465" t="s">
        <v>1409</v>
      </c>
      <c r="T459" s="466">
        <v>45888</v>
      </c>
      <c r="U459" s="466">
        <v>45898</v>
      </c>
      <c r="V459" s="552" t="s">
        <v>747</v>
      </c>
      <c r="W459" s="552"/>
      <c r="X459" s="552"/>
      <c r="Y459" s="553"/>
      <c r="Z459" s="554"/>
      <c r="AA459" s="553"/>
      <c r="AB459" s="562"/>
    </row>
    <row r="460" spans="1:28 16384:16384" s="469" customFormat="1" ht="46.5" customHeight="1" x14ac:dyDescent="0.25">
      <c r="A460" s="559" t="s">
        <v>1410</v>
      </c>
      <c r="B460" s="465" t="s">
        <v>1349</v>
      </c>
      <c r="C460" s="465">
        <v>2</v>
      </c>
      <c r="D460" s="465" t="s">
        <v>1609</v>
      </c>
      <c r="E460" s="465" t="s">
        <v>1410</v>
      </c>
      <c r="F460" s="465" t="s">
        <v>19</v>
      </c>
      <c r="G460" s="465" t="s">
        <v>19</v>
      </c>
      <c r="H460" s="465" t="s">
        <v>19</v>
      </c>
      <c r="I460" s="465" t="s">
        <v>19</v>
      </c>
      <c r="J460" s="465">
        <v>0</v>
      </c>
      <c r="K460" s="465" t="s">
        <v>19</v>
      </c>
      <c r="L460" s="465" t="s">
        <v>19</v>
      </c>
      <c r="M460" s="465" t="s">
        <v>19</v>
      </c>
      <c r="N460" s="465" t="s">
        <v>2614</v>
      </c>
      <c r="O460" s="465" t="s">
        <v>1962</v>
      </c>
      <c r="P460" s="465">
        <v>0</v>
      </c>
      <c r="Q460" s="465">
        <v>10</v>
      </c>
      <c r="R460" s="465" t="s">
        <v>515</v>
      </c>
      <c r="S460" s="465" t="s">
        <v>1960</v>
      </c>
      <c r="T460" s="466">
        <v>45898</v>
      </c>
      <c r="U460" s="466">
        <v>45930</v>
      </c>
      <c r="V460" s="465" t="s">
        <v>747</v>
      </c>
      <c r="W460" s="465"/>
      <c r="X460" s="465"/>
      <c r="Y460" s="466"/>
      <c r="Z460" s="550"/>
      <c r="AA460" s="466"/>
      <c r="AB460" s="468"/>
    </row>
    <row r="461" spans="1:28 16384:16384" s="469" customFormat="1" ht="46.5" customHeight="1" x14ac:dyDescent="0.25">
      <c r="A461" s="559" t="s">
        <v>1411</v>
      </c>
      <c r="B461" s="465" t="s">
        <v>1349</v>
      </c>
      <c r="C461" s="465">
        <v>2</v>
      </c>
      <c r="D461" s="465" t="s">
        <v>517</v>
      </c>
      <c r="E461" s="465" t="s">
        <v>1411</v>
      </c>
      <c r="F461" s="465" t="s">
        <v>19</v>
      </c>
      <c r="G461" s="465" t="s">
        <v>19</v>
      </c>
      <c r="H461" s="465" t="s">
        <v>19</v>
      </c>
      <c r="I461" s="465" t="s">
        <v>19</v>
      </c>
      <c r="J461" s="465">
        <v>0</v>
      </c>
      <c r="K461" s="465" t="s">
        <v>19</v>
      </c>
      <c r="L461" s="465" t="s">
        <v>19</v>
      </c>
      <c r="M461" s="465" t="s">
        <v>19</v>
      </c>
      <c r="N461" s="465" t="s">
        <v>2614</v>
      </c>
      <c r="O461" s="465" t="s">
        <v>400</v>
      </c>
      <c r="P461" s="465">
        <v>50</v>
      </c>
      <c r="Q461" s="465">
        <v>4</v>
      </c>
      <c r="R461" s="465" t="s">
        <v>515</v>
      </c>
      <c r="S461" s="465" t="s">
        <v>1412</v>
      </c>
      <c r="T461" s="466">
        <v>45930</v>
      </c>
      <c r="U461" s="466">
        <v>46006</v>
      </c>
      <c r="V461" s="465" t="s">
        <v>1349</v>
      </c>
      <c r="W461" s="465"/>
      <c r="X461" s="465"/>
      <c r="Y461" s="466"/>
      <c r="Z461" s="550"/>
      <c r="AA461" s="466"/>
      <c r="AB461" s="468"/>
    </row>
    <row r="462" spans="1:28 16384:16384" s="469" customFormat="1" ht="46.5" customHeight="1" x14ac:dyDescent="0.25">
      <c r="A462" s="561" t="s">
        <v>908</v>
      </c>
      <c r="B462" s="68" t="s">
        <v>907</v>
      </c>
      <c r="C462" s="68">
        <v>1</v>
      </c>
      <c r="D462" s="68" t="s">
        <v>509</v>
      </c>
      <c r="E462" s="68" t="s">
        <v>908</v>
      </c>
      <c r="F462" s="68" t="s">
        <v>530</v>
      </c>
      <c r="G462" s="68" t="s">
        <v>12</v>
      </c>
      <c r="H462" s="68" t="s">
        <v>1516</v>
      </c>
      <c r="I462" s="68" t="s">
        <v>1517</v>
      </c>
      <c r="J462" s="68" t="s">
        <v>1615</v>
      </c>
      <c r="K462" s="68" t="s">
        <v>512</v>
      </c>
      <c r="L462" s="68" t="s">
        <v>20</v>
      </c>
      <c r="M462" s="68" t="s">
        <v>1563</v>
      </c>
      <c r="N462" s="68" t="s">
        <v>2614</v>
      </c>
      <c r="O462" s="68" t="s">
        <v>158</v>
      </c>
      <c r="P462" s="68">
        <v>10</v>
      </c>
      <c r="Q462" s="68">
        <v>1</v>
      </c>
      <c r="R462" s="68" t="s">
        <v>515</v>
      </c>
      <c r="S462" s="154" t="s">
        <v>911</v>
      </c>
      <c r="T462" s="154">
        <v>45691</v>
      </c>
      <c r="U462" s="68">
        <v>45987</v>
      </c>
      <c r="V462" s="68" t="s">
        <v>907</v>
      </c>
      <c r="W462" s="68"/>
      <c r="X462" s="154"/>
      <c r="Y462" s="551"/>
      <c r="Z462" s="154"/>
      <c r="AA462" s="154"/>
      <c r="AB462" s="562"/>
      <c r="XFD462" s="68"/>
    </row>
    <row r="463" spans="1:28 16384:16384" s="469" customFormat="1" ht="46.5" customHeight="1" x14ac:dyDescent="0.25">
      <c r="A463" s="559" t="s">
        <v>912</v>
      </c>
      <c r="B463" s="465" t="s">
        <v>907</v>
      </c>
      <c r="C463" s="465">
        <v>1</v>
      </c>
      <c r="D463" s="465" t="s">
        <v>517</v>
      </c>
      <c r="E463" s="465" t="s">
        <v>912</v>
      </c>
      <c r="F463" s="465" t="s">
        <v>19</v>
      </c>
      <c r="G463" s="465" t="s">
        <v>19</v>
      </c>
      <c r="H463" s="465" t="s">
        <v>19</v>
      </c>
      <c r="I463" s="465" t="s">
        <v>19</v>
      </c>
      <c r="J463" s="465">
        <v>0</v>
      </c>
      <c r="K463" s="465" t="s">
        <v>19</v>
      </c>
      <c r="L463" s="465" t="s">
        <v>19</v>
      </c>
      <c r="M463" s="465" t="s">
        <v>19</v>
      </c>
      <c r="N463" s="465" t="s">
        <v>2614</v>
      </c>
      <c r="O463" s="465" t="s">
        <v>159</v>
      </c>
      <c r="P463" s="465">
        <v>30</v>
      </c>
      <c r="Q463" s="465">
        <v>1</v>
      </c>
      <c r="R463" s="465" t="s">
        <v>515</v>
      </c>
      <c r="S463" s="465" t="s">
        <v>913</v>
      </c>
      <c r="T463" s="466">
        <v>45691</v>
      </c>
      <c r="U463" s="466">
        <v>45789</v>
      </c>
      <c r="V463" s="465" t="s">
        <v>907</v>
      </c>
      <c r="W463" s="465">
        <v>100</v>
      </c>
      <c r="X463" s="465" t="s">
        <v>2548</v>
      </c>
      <c r="Y463" s="466"/>
      <c r="Z463" s="550">
        <v>100</v>
      </c>
      <c r="AA463" s="466"/>
      <c r="AB463" s="468">
        <v>100</v>
      </c>
    </row>
    <row r="464" spans="1:28 16384:16384" s="469" customFormat="1" ht="46.5" customHeight="1" x14ac:dyDescent="0.25">
      <c r="A464" s="559" t="s">
        <v>914</v>
      </c>
      <c r="B464" s="465" t="s">
        <v>907</v>
      </c>
      <c r="C464" s="465">
        <v>1</v>
      </c>
      <c r="D464" s="465" t="s">
        <v>517</v>
      </c>
      <c r="E464" s="465" t="s">
        <v>914</v>
      </c>
      <c r="F464" s="465" t="s">
        <v>19</v>
      </c>
      <c r="G464" s="465" t="s">
        <v>19</v>
      </c>
      <c r="H464" s="465" t="s">
        <v>19</v>
      </c>
      <c r="I464" s="465" t="s">
        <v>19</v>
      </c>
      <c r="J464" s="465">
        <v>0</v>
      </c>
      <c r="K464" s="465" t="s">
        <v>19</v>
      </c>
      <c r="L464" s="465" t="s">
        <v>19</v>
      </c>
      <c r="M464" s="465" t="s">
        <v>19</v>
      </c>
      <c r="N464" s="465" t="s">
        <v>2614</v>
      </c>
      <c r="O464" s="465" t="s">
        <v>160</v>
      </c>
      <c r="P464" s="465">
        <v>60</v>
      </c>
      <c r="Q464" s="465">
        <v>1</v>
      </c>
      <c r="R464" s="465" t="s">
        <v>515</v>
      </c>
      <c r="S464" s="465" t="s">
        <v>915</v>
      </c>
      <c r="T464" s="466">
        <v>45790</v>
      </c>
      <c r="U464" s="466">
        <v>45947</v>
      </c>
      <c r="V464" s="465" t="s">
        <v>907</v>
      </c>
      <c r="W464" s="465"/>
      <c r="X464" s="465"/>
      <c r="Y464" s="466"/>
      <c r="Z464" s="550"/>
      <c r="AA464" s="466"/>
      <c r="AB464" s="468"/>
    </row>
    <row r="465" spans="1:28 16384:16384" s="469" customFormat="1" ht="46.5" customHeight="1" x14ac:dyDescent="0.25">
      <c r="A465" s="456" t="s">
        <v>916</v>
      </c>
      <c r="B465" s="465" t="s">
        <v>907</v>
      </c>
      <c r="C465" s="465">
        <v>1</v>
      </c>
      <c r="D465" s="465" t="s">
        <v>517</v>
      </c>
      <c r="E465" s="465" t="s">
        <v>916</v>
      </c>
      <c r="F465" s="465" t="s">
        <v>19</v>
      </c>
      <c r="G465" s="465">
        <v>0</v>
      </c>
      <c r="H465" s="465">
        <v>0</v>
      </c>
      <c r="I465" s="465">
        <v>0</v>
      </c>
      <c r="J465" s="465">
        <v>0</v>
      </c>
      <c r="K465" s="465" t="s">
        <v>19</v>
      </c>
      <c r="L465" s="465" t="s">
        <v>19</v>
      </c>
      <c r="M465" s="465" t="s">
        <v>1563</v>
      </c>
      <c r="N465" s="465" t="s">
        <v>2614</v>
      </c>
      <c r="O465" s="465" t="s">
        <v>161</v>
      </c>
      <c r="P465" s="465">
        <v>10</v>
      </c>
      <c r="Q465" s="465">
        <v>1</v>
      </c>
      <c r="R465" s="465" t="s">
        <v>515</v>
      </c>
      <c r="S465" s="465" t="s">
        <v>911</v>
      </c>
      <c r="T465" s="466">
        <v>45947</v>
      </c>
      <c r="U465" s="466">
        <v>45987</v>
      </c>
      <c r="V465" s="552" t="s">
        <v>907</v>
      </c>
      <c r="W465" s="552"/>
      <c r="X465" s="552"/>
      <c r="Y465" s="553"/>
      <c r="Z465" s="554"/>
      <c r="AA465" s="553"/>
      <c r="AB465" s="562"/>
    </row>
    <row r="466" spans="1:28 16384:16384" s="469" customFormat="1" ht="46.5" customHeight="1" x14ac:dyDescent="0.25">
      <c r="A466" s="561" t="s">
        <v>917</v>
      </c>
      <c r="B466" s="68" t="s">
        <v>907</v>
      </c>
      <c r="C466" s="68">
        <v>1</v>
      </c>
      <c r="D466" s="68" t="s">
        <v>509</v>
      </c>
      <c r="E466" s="68" t="s">
        <v>917</v>
      </c>
      <c r="F466" s="68" t="s">
        <v>530</v>
      </c>
      <c r="G466" s="68" t="s">
        <v>1600</v>
      </c>
      <c r="H466" s="68" t="s">
        <v>1601</v>
      </c>
      <c r="I466" s="68" t="s">
        <v>1602</v>
      </c>
      <c r="J466" s="68" t="s">
        <v>1864</v>
      </c>
      <c r="K466" s="68" t="s">
        <v>512</v>
      </c>
      <c r="L466" s="68" t="s">
        <v>23</v>
      </c>
      <c r="M466" s="68" t="s">
        <v>819</v>
      </c>
      <c r="N466" s="68" t="s">
        <v>1682</v>
      </c>
      <c r="O466" s="68" t="s">
        <v>162</v>
      </c>
      <c r="P466" s="68">
        <v>10</v>
      </c>
      <c r="Q466" s="68">
        <v>1</v>
      </c>
      <c r="R466" s="68" t="s">
        <v>515</v>
      </c>
      <c r="S466" s="154" t="s">
        <v>919</v>
      </c>
      <c r="T466" s="154">
        <v>45720</v>
      </c>
      <c r="U466" s="68">
        <v>45926</v>
      </c>
      <c r="V466" s="68" t="s">
        <v>907</v>
      </c>
      <c r="W466" s="68"/>
      <c r="X466" s="154"/>
      <c r="Y466" s="551"/>
      <c r="Z466" s="154"/>
      <c r="AA466" s="154"/>
      <c r="AB466" s="562"/>
      <c r="XFD466" s="68"/>
    </row>
    <row r="467" spans="1:28 16384:16384" s="469" customFormat="1" ht="46.5" customHeight="1" x14ac:dyDescent="0.25">
      <c r="A467" s="559" t="s">
        <v>920</v>
      </c>
      <c r="B467" s="465" t="s">
        <v>907</v>
      </c>
      <c r="C467" s="465">
        <v>1</v>
      </c>
      <c r="D467" s="465" t="s">
        <v>517</v>
      </c>
      <c r="E467" s="465" t="s">
        <v>920</v>
      </c>
      <c r="F467" s="465" t="s">
        <v>19</v>
      </c>
      <c r="G467" s="465" t="s">
        <v>19</v>
      </c>
      <c r="H467" s="465" t="s">
        <v>19</v>
      </c>
      <c r="I467" s="465" t="s">
        <v>19</v>
      </c>
      <c r="J467" s="465">
        <v>0</v>
      </c>
      <c r="K467" s="465" t="s">
        <v>19</v>
      </c>
      <c r="L467" s="465" t="s">
        <v>19</v>
      </c>
      <c r="M467" s="465" t="s">
        <v>19</v>
      </c>
      <c r="N467" s="465" t="s">
        <v>2614</v>
      </c>
      <c r="O467" s="465" t="s">
        <v>163</v>
      </c>
      <c r="P467" s="465">
        <v>50</v>
      </c>
      <c r="Q467" s="465">
        <v>1</v>
      </c>
      <c r="R467" s="465" t="s">
        <v>515</v>
      </c>
      <c r="S467" s="465" t="s">
        <v>919</v>
      </c>
      <c r="T467" s="466">
        <v>45720</v>
      </c>
      <c r="U467" s="466">
        <v>45898</v>
      </c>
      <c r="V467" s="465" t="s">
        <v>907</v>
      </c>
      <c r="W467" s="465"/>
      <c r="X467" s="465" t="s">
        <v>2549</v>
      </c>
      <c r="Y467" s="466"/>
      <c r="Z467" s="550">
        <v>0</v>
      </c>
      <c r="AA467" s="466"/>
      <c r="AB467" s="468">
        <v>0</v>
      </c>
    </row>
    <row r="468" spans="1:28 16384:16384" s="469" customFormat="1" ht="46.5" customHeight="1" x14ac:dyDescent="0.25">
      <c r="A468" s="559" t="s">
        <v>921</v>
      </c>
      <c r="B468" s="465" t="s">
        <v>907</v>
      </c>
      <c r="C468" s="465">
        <v>1</v>
      </c>
      <c r="D468" s="465" t="s">
        <v>517</v>
      </c>
      <c r="E468" s="465" t="s">
        <v>921</v>
      </c>
      <c r="F468" s="465" t="s">
        <v>19</v>
      </c>
      <c r="G468" s="465" t="s">
        <v>19</v>
      </c>
      <c r="H468" s="465" t="s">
        <v>19</v>
      </c>
      <c r="I468" s="465" t="s">
        <v>19</v>
      </c>
      <c r="J468" s="465">
        <v>0</v>
      </c>
      <c r="K468" s="465" t="s">
        <v>19</v>
      </c>
      <c r="L468" s="465" t="s">
        <v>19</v>
      </c>
      <c r="M468" s="465" t="s">
        <v>19</v>
      </c>
      <c r="N468" s="465" t="s">
        <v>2614</v>
      </c>
      <c r="O468" s="465" t="s">
        <v>164</v>
      </c>
      <c r="P468" s="465">
        <v>50</v>
      </c>
      <c r="Q468" s="465">
        <v>1</v>
      </c>
      <c r="R468" s="465" t="s">
        <v>515</v>
      </c>
      <c r="S468" s="465" t="s">
        <v>913</v>
      </c>
      <c r="T468" s="466">
        <v>45839</v>
      </c>
      <c r="U468" s="466">
        <v>45926</v>
      </c>
      <c r="V468" s="465" t="s">
        <v>907</v>
      </c>
      <c r="W468" s="465"/>
      <c r="X468" s="465"/>
      <c r="Y468" s="466"/>
      <c r="Z468" s="550"/>
      <c r="AA468" s="466"/>
      <c r="AB468" s="468"/>
    </row>
    <row r="469" spans="1:28 16384:16384" s="469" customFormat="1" ht="46.5" customHeight="1" x14ac:dyDescent="0.25">
      <c r="A469" s="561" t="s">
        <v>922</v>
      </c>
      <c r="B469" s="68" t="s">
        <v>907</v>
      </c>
      <c r="C469" s="68">
        <v>1</v>
      </c>
      <c r="D469" s="68" t="s">
        <v>509</v>
      </c>
      <c r="E469" s="68" t="s">
        <v>922</v>
      </c>
      <c r="F469" s="68" t="s">
        <v>530</v>
      </c>
      <c r="G469" s="68" t="s">
        <v>13</v>
      </c>
      <c r="H469" s="68" t="s">
        <v>1523</v>
      </c>
      <c r="I469" s="68" t="s">
        <v>1562</v>
      </c>
      <c r="J469" s="68" t="s">
        <v>1618</v>
      </c>
      <c r="K469" s="68" t="s">
        <v>512</v>
      </c>
      <c r="L469" s="68" t="s">
        <v>20</v>
      </c>
      <c r="M469" s="68" t="s">
        <v>766</v>
      </c>
      <c r="N469" s="68" t="s">
        <v>1683</v>
      </c>
      <c r="O469" s="68" t="s">
        <v>311</v>
      </c>
      <c r="P469" s="68">
        <v>10</v>
      </c>
      <c r="Q469" s="68">
        <v>1</v>
      </c>
      <c r="R469" s="68" t="s">
        <v>515</v>
      </c>
      <c r="S469" s="154" t="s">
        <v>924</v>
      </c>
      <c r="T469" s="154">
        <v>45748</v>
      </c>
      <c r="U469" s="68">
        <v>45897</v>
      </c>
      <c r="V469" s="68" t="s">
        <v>907</v>
      </c>
      <c r="W469" s="68"/>
      <c r="X469" s="154"/>
      <c r="Y469" s="551"/>
      <c r="Z469" s="154"/>
      <c r="AA469" s="154"/>
      <c r="AB469" s="562"/>
      <c r="XFD469" s="68"/>
    </row>
    <row r="470" spans="1:28 16384:16384" s="469" customFormat="1" ht="46.5" customHeight="1" x14ac:dyDescent="0.25">
      <c r="A470" s="559" t="s">
        <v>925</v>
      </c>
      <c r="B470" s="465" t="s">
        <v>907</v>
      </c>
      <c r="C470" s="465">
        <v>1</v>
      </c>
      <c r="D470" s="465" t="s">
        <v>517</v>
      </c>
      <c r="E470" s="465" t="s">
        <v>925</v>
      </c>
      <c r="F470" s="465" t="s">
        <v>19</v>
      </c>
      <c r="G470" s="465" t="s">
        <v>19</v>
      </c>
      <c r="H470" s="465" t="s">
        <v>19</v>
      </c>
      <c r="I470" s="465" t="s">
        <v>19</v>
      </c>
      <c r="J470" s="465">
        <v>0</v>
      </c>
      <c r="K470" s="465" t="s">
        <v>19</v>
      </c>
      <c r="L470" s="465" t="s">
        <v>19</v>
      </c>
      <c r="M470" s="465" t="s">
        <v>19</v>
      </c>
      <c r="N470" s="465" t="s">
        <v>2614</v>
      </c>
      <c r="O470" s="465" t="s">
        <v>312</v>
      </c>
      <c r="P470" s="465">
        <v>50</v>
      </c>
      <c r="Q470" s="465">
        <v>1</v>
      </c>
      <c r="R470" s="465" t="s">
        <v>515</v>
      </c>
      <c r="S470" s="465" t="s">
        <v>926</v>
      </c>
      <c r="T470" s="466">
        <v>45748</v>
      </c>
      <c r="U470" s="466">
        <v>45835</v>
      </c>
      <c r="V470" s="465" t="s">
        <v>907</v>
      </c>
      <c r="W470" s="465">
        <v>100</v>
      </c>
      <c r="X470" s="465" t="s">
        <v>2551</v>
      </c>
      <c r="Y470" s="466"/>
      <c r="Z470" s="550">
        <v>100</v>
      </c>
      <c r="AA470" s="466"/>
      <c r="AB470" s="468">
        <v>0</v>
      </c>
    </row>
    <row r="471" spans="1:28 16384:16384" s="469" customFormat="1" ht="46.5" customHeight="1" x14ac:dyDescent="0.25">
      <c r="A471" s="559" t="s">
        <v>927</v>
      </c>
      <c r="B471" s="465" t="s">
        <v>907</v>
      </c>
      <c r="C471" s="465">
        <v>1</v>
      </c>
      <c r="D471" s="465" t="s">
        <v>517</v>
      </c>
      <c r="E471" s="465" t="s">
        <v>927</v>
      </c>
      <c r="F471" s="465" t="s">
        <v>19</v>
      </c>
      <c r="G471" s="465" t="s">
        <v>19</v>
      </c>
      <c r="H471" s="465" t="s">
        <v>19</v>
      </c>
      <c r="I471" s="465" t="s">
        <v>19</v>
      </c>
      <c r="J471" s="465">
        <v>0</v>
      </c>
      <c r="K471" s="465" t="s">
        <v>19</v>
      </c>
      <c r="L471" s="465" t="s">
        <v>19</v>
      </c>
      <c r="M471" s="465" t="s">
        <v>19</v>
      </c>
      <c r="N471" s="465" t="s">
        <v>2614</v>
      </c>
      <c r="O471" s="465" t="s">
        <v>313</v>
      </c>
      <c r="P471" s="465">
        <v>50</v>
      </c>
      <c r="Q471" s="465">
        <v>1</v>
      </c>
      <c r="R471" s="465" t="s">
        <v>515</v>
      </c>
      <c r="S471" s="465" t="s">
        <v>913</v>
      </c>
      <c r="T471" s="466">
        <v>45839</v>
      </c>
      <c r="U471" s="466">
        <v>45897</v>
      </c>
      <c r="V471" s="465" t="s">
        <v>907</v>
      </c>
      <c r="W471" s="465"/>
      <c r="X471" s="465"/>
      <c r="Y471" s="466"/>
      <c r="Z471" s="550"/>
      <c r="AA471" s="466"/>
      <c r="AB471" s="468"/>
    </row>
    <row r="472" spans="1:28 16384:16384" s="469" customFormat="1" ht="46.5" customHeight="1" x14ac:dyDescent="0.25">
      <c r="A472" s="561" t="s">
        <v>928</v>
      </c>
      <c r="B472" s="68" t="s">
        <v>907</v>
      </c>
      <c r="C472" s="68">
        <v>1</v>
      </c>
      <c r="D472" s="68" t="s">
        <v>509</v>
      </c>
      <c r="E472" s="68" t="s">
        <v>928</v>
      </c>
      <c r="F472" s="68" t="s">
        <v>511</v>
      </c>
      <c r="G472" s="68" t="s">
        <v>1600</v>
      </c>
      <c r="H472" s="68" t="s">
        <v>1601</v>
      </c>
      <c r="I472" s="68" t="s">
        <v>1602</v>
      </c>
      <c r="J472" s="68" t="s">
        <v>1864</v>
      </c>
      <c r="K472" s="68" t="s">
        <v>532</v>
      </c>
      <c r="L472" s="68" t="s">
        <v>23</v>
      </c>
      <c r="M472" s="68" t="s">
        <v>766</v>
      </c>
      <c r="N472" s="68" t="s">
        <v>1684</v>
      </c>
      <c r="O472" s="68" t="s">
        <v>314</v>
      </c>
      <c r="P472" s="68">
        <v>40</v>
      </c>
      <c r="Q472" s="68">
        <v>2</v>
      </c>
      <c r="R472" s="68" t="s">
        <v>515</v>
      </c>
      <c r="S472" s="154" t="s">
        <v>929</v>
      </c>
      <c r="T472" s="154">
        <v>45692</v>
      </c>
      <c r="U472" s="68">
        <v>45989</v>
      </c>
      <c r="V472" s="68" t="s">
        <v>930</v>
      </c>
      <c r="W472" s="68"/>
      <c r="X472" s="154"/>
      <c r="Y472" s="551"/>
      <c r="Z472" s="154"/>
      <c r="AA472" s="154"/>
      <c r="AB472" s="562"/>
      <c r="XFD472" s="68"/>
    </row>
    <row r="473" spans="1:28 16384:16384" s="469" customFormat="1" ht="46.5" customHeight="1" x14ac:dyDescent="0.25">
      <c r="A473" s="559" t="s">
        <v>931</v>
      </c>
      <c r="B473" s="465" t="s">
        <v>907</v>
      </c>
      <c r="C473" s="465">
        <v>1</v>
      </c>
      <c r="D473" s="465" t="s">
        <v>517</v>
      </c>
      <c r="E473" s="465" t="s">
        <v>931</v>
      </c>
      <c r="F473" s="465" t="s">
        <v>19</v>
      </c>
      <c r="G473" s="465">
        <v>0</v>
      </c>
      <c r="H473" s="465">
        <v>0</v>
      </c>
      <c r="I473" s="465">
        <v>0</v>
      </c>
      <c r="J473" s="465">
        <v>0</v>
      </c>
      <c r="K473" s="465" t="s">
        <v>19</v>
      </c>
      <c r="L473" s="465" t="s">
        <v>19</v>
      </c>
      <c r="M473" s="465" t="s">
        <v>766</v>
      </c>
      <c r="N473" s="465" t="s">
        <v>2614</v>
      </c>
      <c r="O473" s="465" t="s">
        <v>315</v>
      </c>
      <c r="P473" s="465">
        <v>5</v>
      </c>
      <c r="Q473" s="465">
        <v>2</v>
      </c>
      <c r="R473" s="465" t="s">
        <v>515</v>
      </c>
      <c r="S473" s="465" t="s">
        <v>932</v>
      </c>
      <c r="T473" s="466">
        <v>45692</v>
      </c>
      <c r="U473" s="466">
        <v>45898</v>
      </c>
      <c r="V473" s="465" t="s">
        <v>907</v>
      </c>
      <c r="W473" s="465"/>
      <c r="X473" s="465"/>
      <c r="Y473" s="466"/>
      <c r="Z473" s="550"/>
      <c r="AA473" s="466"/>
      <c r="AB473" s="468"/>
    </row>
    <row r="474" spans="1:28 16384:16384" s="469" customFormat="1" ht="46.5" customHeight="1" x14ac:dyDescent="0.25">
      <c r="A474" s="559" t="s">
        <v>933</v>
      </c>
      <c r="B474" s="465" t="s">
        <v>907</v>
      </c>
      <c r="C474" s="465">
        <v>1</v>
      </c>
      <c r="D474" s="465" t="s">
        <v>517</v>
      </c>
      <c r="E474" s="465" t="s">
        <v>933</v>
      </c>
      <c r="F474" s="465" t="s">
        <v>19</v>
      </c>
      <c r="G474" s="465" t="s">
        <v>19</v>
      </c>
      <c r="H474" s="465" t="s">
        <v>19</v>
      </c>
      <c r="I474" s="465" t="s">
        <v>19</v>
      </c>
      <c r="J474" s="465">
        <v>0</v>
      </c>
      <c r="K474" s="465" t="s">
        <v>19</v>
      </c>
      <c r="L474" s="465" t="s">
        <v>19</v>
      </c>
      <c r="M474" s="465" t="s">
        <v>19</v>
      </c>
      <c r="N474" s="465" t="s">
        <v>2614</v>
      </c>
      <c r="O474" s="465" t="s">
        <v>316</v>
      </c>
      <c r="P474" s="465">
        <v>15</v>
      </c>
      <c r="Q474" s="465">
        <v>2</v>
      </c>
      <c r="R474" s="465" t="s">
        <v>515</v>
      </c>
      <c r="S474" s="465" t="s">
        <v>934</v>
      </c>
      <c r="T474" s="466">
        <v>45901</v>
      </c>
      <c r="U474" s="466">
        <v>45925</v>
      </c>
      <c r="V474" s="465" t="s">
        <v>907</v>
      </c>
      <c r="W474" s="465"/>
      <c r="X474" s="465"/>
      <c r="Y474" s="466"/>
      <c r="Z474" s="550"/>
      <c r="AA474" s="466"/>
      <c r="AB474" s="468"/>
    </row>
    <row r="475" spans="1:28 16384:16384" s="469" customFormat="1" ht="46.5" customHeight="1" x14ac:dyDescent="0.25">
      <c r="A475" s="559" t="s">
        <v>935</v>
      </c>
      <c r="B475" s="465" t="s">
        <v>907</v>
      </c>
      <c r="C475" s="465">
        <v>1</v>
      </c>
      <c r="D475" s="465" t="s">
        <v>517</v>
      </c>
      <c r="E475" s="465" t="s">
        <v>935</v>
      </c>
      <c r="F475" s="465" t="s">
        <v>19</v>
      </c>
      <c r="G475" s="465" t="s">
        <v>19</v>
      </c>
      <c r="H475" s="465" t="s">
        <v>19</v>
      </c>
      <c r="I475" s="465" t="s">
        <v>19</v>
      </c>
      <c r="J475" s="465">
        <v>0</v>
      </c>
      <c r="K475" s="465" t="s">
        <v>19</v>
      </c>
      <c r="L475" s="465" t="s">
        <v>19</v>
      </c>
      <c r="M475" s="465" t="s">
        <v>19</v>
      </c>
      <c r="N475" s="465" t="s">
        <v>2614</v>
      </c>
      <c r="O475" s="465" t="s">
        <v>317</v>
      </c>
      <c r="P475" s="465">
        <v>20</v>
      </c>
      <c r="Q475" s="465">
        <v>2</v>
      </c>
      <c r="R475" s="465" t="s">
        <v>515</v>
      </c>
      <c r="S475" s="465" t="s">
        <v>936</v>
      </c>
      <c r="T475" s="466">
        <v>45926</v>
      </c>
      <c r="U475" s="466">
        <v>45944</v>
      </c>
      <c r="V475" s="465" t="s">
        <v>907</v>
      </c>
      <c r="W475" s="465"/>
      <c r="X475" s="465"/>
      <c r="Y475" s="466"/>
      <c r="Z475" s="550"/>
      <c r="AA475" s="466"/>
      <c r="AB475" s="468"/>
    </row>
    <row r="476" spans="1:28 16384:16384" s="469" customFormat="1" ht="46.5" customHeight="1" x14ac:dyDescent="0.25">
      <c r="A476" s="559" t="s">
        <v>937</v>
      </c>
      <c r="B476" s="465" t="s">
        <v>907</v>
      </c>
      <c r="C476" s="465">
        <v>1</v>
      </c>
      <c r="D476" s="465" t="s">
        <v>1609</v>
      </c>
      <c r="E476" s="465" t="s">
        <v>937</v>
      </c>
      <c r="F476" s="465" t="s">
        <v>19</v>
      </c>
      <c r="G476" s="465" t="s">
        <v>19</v>
      </c>
      <c r="H476" s="465" t="s">
        <v>19</v>
      </c>
      <c r="I476" s="465" t="s">
        <v>19</v>
      </c>
      <c r="J476" s="465">
        <v>0</v>
      </c>
      <c r="K476" s="465" t="s">
        <v>19</v>
      </c>
      <c r="L476" s="465" t="s">
        <v>19</v>
      </c>
      <c r="M476" s="465" t="s">
        <v>19</v>
      </c>
      <c r="N476" s="465" t="s">
        <v>2614</v>
      </c>
      <c r="O476" s="465" t="s">
        <v>318</v>
      </c>
      <c r="P476" s="465">
        <v>0</v>
      </c>
      <c r="Q476" s="465">
        <v>2</v>
      </c>
      <c r="R476" s="465" t="s">
        <v>515</v>
      </c>
      <c r="S476" s="465" t="s">
        <v>938</v>
      </c>
      <c r="T476" s="466">
        <v>45945</v>
      </c>
      <c r="U476" s="466">
        <v>45952</v>
      </c>
      <c r="V476" s="465" t="s">
        <v>652</v>
      </c>
      <c r="W476" s="465"/>
      <c r="X476" s="465"/>
      <c r="Y476" s="466"/>
      <c r="Z476" s="550"/>
      <c r="AA476" s="466"/>
      <c r="AB476" s="468"/>
    </row>
    <row r="477" spans="1:28 16384:16384" s="469" customFormat="1" ht="46.5" customHeight="1" x14ac:dyDescent="0.25">
      <c r="A477" s="559" t="s">
        <v>939</v>
      </c>
      <c r="B477" s="465" t="s">
        <v>907</v>
      </c>
      <c r="C477" s="465">
        <v>1</v>
      </c>
      <c r="D477" s="465" t="s">
        <v>517</v>
      </c>
      <c r="E477" s="465" t="s">
        <v>939</v>
      </c>
      <c r="F477" s="465" t="s">
        <v>19</v>
      </c>
      <c r="G477" s="465" t="s">
        <v>19</v>
      </c>
      <c r="H477" s="465" t="s">
        <v>19</v>
      </c>
      <c r="I477" s="465" t="s">
        <v>19</v>
      </c>
      <c r="J477" s="465">
        <v>0</v>
      </c>
      <c r="K477" s="465" t="s">
        <v>19</v>
      </c>
      <c r="L477" s="465" t="s">
        <v>19</v>
      </c>
      <c r="M477" s="465" t="s">
        <v>19</v>
      </c>
      <c r="N477" s="465" t="s">
        <v>2614</v>
      </c>
      <c r="O477" s="465" t="s">
        <v>319</v>
      </c>
      <c r="P477" s="465">
        <v>60</v>
      </c>
      <c r="Q477" s="465">
        <v>2</v>
      </c>
      <c r="R477" s="465" t="s">
        <v>515</v>
      </c>
      <c r="S477" s="465" t="s">
        <v>940</v>
      </c>
      <c r="T477" s="466">
        <v>45953</v>
      </c>
      <c r="U477" s="466">
        <v>45989</v>
      </c>
      <c r="V477" s="465" t="s">
        <v>930</v>
      </c>
      <c r="W477" s="465"/>
      <c r="X477" s="465"/>
      <c r="Y477" s="466"/>
      <c r="Z477" s="550"/>
      <c r="AA477" s="466"/>
      <c r="AB477" s="468"/>
    </row>
    <row r="478" spans="1:28 16384:16384" s="469" customFormat="1" ht="46.5" customHeight="1" x14ac:dyDescent="0.25">
      <c r="A478" s="561" t="s">
        <v>941</v>
      </c>
      <c r="B478" s="68" t="s">
        <v>907</v>
      </c>
      <c r="C478" s="68">
        <v>1</v>
      </c>
      <c r="D478" s="68" t="s">
        <v>509</v>
      </c>
      <c r="E478" s="68" t="s">
        <v>941</v>
      </c>
      <c r="F478" s="68" t="s">
        <v>511</v>
      </c>
      <c r="G478" s="68" t="s">
        <v>10</v>
      </c>
      <c r="H478" s="68" t="s">
        <v>1520</v>
      </c>
      <c r="I478" s="68" t="s">
        <v>1521</v>
      </c>
      <c r="J478" s="68" t="s">
        <v>1864</v>
      </c>
      <c r="K478" s="68" t="s">
        <v>532</v>
      </c>
      <c r="L478" s="68" t="s">
        <v>20</v>
      </c>
      <c r="M478" s="68" t="s">
        <v>680</v>
      </c>
      <c r="N478" s="68" t="s">
        <v>1684</v>
      </c>
      <c r="O478" s="68" t="s">
        <v>300</v>
      </c>
      <c r="P478" s="68">
        <v>30</v>
      </c>
      <c r="Q478" s="68">
        <v>1</v>
      </c>
      <c r="R478" s="68" t="s">
        <v>515</v>
      </c>
      <c r="S478" s="154" t="s">
        <v>942</v>
      </c>
      <c r="T478" s="154">
        <v>45691</v>
      </c>
      <c r="U478" s="68">
        <v>45868</v>
      </c>
      <c r="V478" s="68" t="s">
        <v>930</v>
      </c>
      <c r="W478" s="68"/>
      <c r="X478" s="154"/>
      <c r="Y478" s="551"/>
      <c r="Z478" s="154"/>
      <c r="AA478" s="154"/>
      <c r="AB478" s="562"/>
      <c r="XFD478" s="68"/>
    </row>
    <row r="479" spans="1:28 16384:16384" s="469" customFormat="1" ht="46.5" customHeight="1" x14ac:dyDescent="0.25">
      <c r="A479" s="559" t="s">
        <v>943</v>
      </c>
      <c r="B479" s="465" t="s">
        <v>907</v>
      </c>
      <c r="C479" s="465">
        <v>1</v>
      </c>
      <c r="D479" s="465" t="s">
        <v>517</v>
      </c>
      <c r="E479" s="465" t="s">
        <v>943</v>
      </c>
      <c r="F479" s="465" t="s">
        <v>19</v>
      </c>
      <c r="G479" s="465" t="s">
        <v>19</v>
      </c>
      <c r="H479" s="465" t="s">
        <v>19</v>
      </c>
      <c r="I479" s="465" t="s">
        <v>19</v>
      </c>
      <c r="J479" s="465">
        <v>0</v>
      </c>
      <c r="K479" s="465" t="s">
        <v>19</v>
      </c>
      <c r="L479" s="465" t="s">
        <v>19</v>
      </c>
      <c r="M479" s="465" t="s">
        <v>19</v>
      </c>
      <c r="N479" s="465" t="s">
        <v>2614</v>
      </c>
      <c r="O479" s="465" t="s">
        <v>38</v>
      </c>
      <c r="P479" s="465">
        <v>50</v>
      </c>
      <c r="Q479" s="465">
        <v>1</v>
      </c>
      <c r="R479" s="465" t="s">
        <v>515</v>
      </c>
      <c r="S479" s="465" t="s">
        <v>944</v>
      </c>
      <c r="T479" s="466">
        <v>45691</v>
      </c>
      <c r="U479" s="466">
        <v>45736</v>
      </c>
      <c r="V479" s="465" t="s">
        <v>907</v>
      </c>
      <c r="W479" s="465">
        <v>100</v>
      </c>
      <c r="X479" s="465" t="s">
        <v>2071</v>
      </c>
      <c r="Y479" s="466">
        <v>45728</v>
      </c>
      <c r="Z479" s="550">
        <v>100</v>
      </c>
      <c r="AA479" s="466">
        <v>45728</v>
      </c>
      <c r="AB479" s="468">
        <v>100</v>
      </c>
    </row>
    <row r="480" spans="1:28 16384:16384" s="469" customFormat="1" ht="46.5" customHeight="1" x14ac:dyDescent="0.25">
      <c r="A480" s="561" t="s">
        <v>945</v>
      </c>
      <c r="B480" s="465" t="s">
        <v>907</v>
      </c>
      <c r="C480" s="465">
        <v>1</v>
      </c>
      <c r="D480" s="465" t="s">
        <v>1609</v>
      </c>
      <c r="E480" s="465" t="s">
        <v>945</v>
      </c>
      <c r="F480" s="465" t="s">
        <v>19</v>
      </c>
      <c r="G480" s="465" t="s">
        <v>19</v>
      </c>
      <c r="H480" s="465" t="s">
        <v>19</v>
      </c>
      <c r="I480" s="465" t="s">
        <v>19</v>
      </c>
      <c r="J480" s="465">
        <v>0</v>
      </c>
      <c r="K480" s="465" t="s">
        <v>19</v>
      </c>
      <c r="L480" s="465" t="s">
        <v>19</v>
      </c>
      <c r="M480" s="465" t="s">
        <v>19</v>
      </c>
      <c r="N480" s="465" t="s">
        <v>2614</v>
      </c>
      <c r="O480" s="465" t="s">
        <v>301</v>
      </c>
      <c r="P480" s="465">
        <v>0</v>
      </c>
      <c r="Q480" s="465">
        <v>1</v>
      </c>
      <c r="R480" s="465" t="s">
        <v>515</v>
      </c>
      <c r="S480" s="465" t="s">
        <v>946</v>
      </c>
      <c r="T480" s="466">
        <v>45737</v>
      </c>
      <c r="U480" s="466">
        <v>45782</v>
      </c>
      <c r="V480" s="552" t="s">
        <v>652</v>
      </c>
      <c r="W480" s="552">
        <v>100</v>
      </c>
      <c r="X480" s="552" t="s">
        <v>2553</v>
      </c>
      <c r="Y480" s="553">
        <v>45796</v>
      </c>
      <c r="Z480" s="554">
        <v>100</v>
      </c>
      <c r="AA480" s="553">
        <v>45796</v>
      </c>
      <c r="AB480" s="562">
        <v>95</v>
      </c>
    </row>
    <row r="481" spans="1:28 16384:16384" s="469" customFormat="1" ht="46.5" customHeight="1" x14ac:dyDescent="0.25">
      <c r="A481" s="559" t="s">
        <v>947</v>
      </c>
      <c r="B481" s="465" t="s">
        <v>907</v>
      </c>
      <c r="C481" s="465">
        <v>1</v>
      </c>
      <c r="D481" s="465" t="s">
        <v>517</v>
      </c>
      <c r="E481" s="465" t="s">
        <v>947</v>
      </c>
      <c r="F481" s="465" t="s">
        <v>19</v>
      </c>
      <c r="G481" s="465" t="s">
        <v>19</v>
      </c>
      <c r="H481" s="465" t="s">
        <v>19</v>
      </c>
      <c r="I481" s="465" t="s">
        <v>19</v>
      </c>
      <c r="J481" s="465">
        <v>0</v>
      </c>
      <c r="K481" s="465" t="s">
        <v>19</v>
      </c>
      <c r="L481" s="465" t="s">
        <v>19</v>
      </c>
      <c r="M481" s="465" t="s">
        <v>19</v>
      </c>
      <c r="N481" s="465" t="s">
        <v>2614</v>
      </c>
      <c r="O481" s="465" t="s">
        <v>302</v>
      </c>
      <c r="P481" s="465">
        <v>50</v>
      </c>
      <c r="Q481" s="465">
        <v>1</v>
      </c>
      <c r="R481" s="465" t="s">
        <v>515</v>
      </c>
      <c r="S481" s="465" t="s">
        <v>948</v>
      </c>
      <c r="T481" s="466">
        <v>45783</v>
      </c>
      <c r="U481" s="466">
        <v>45785</v>
      </c>
      <c r="V481" s="465" t="s">
        <v>907</v>
      </c>
      <c r="W481" s="465">
        <v>100</v>
      </c>
      <c r="X481" s="465" t="s">
        <v>2555</v>
      </c>
      <c r="Y481" s="466"/>
      <c r="Z481" s="550">
        <v>100</v>
      </c>
      <c r="AA481" s="466"/>
      <c r="AB481" s="468">
        <v>95</v>
      </c>
    </row>
    <row r="482" spans="1:28 16384:16384" s="469" customFormat="1" ht="46.5" customHeight="1" x14ac:dyDescent="0.25">
      <c r="A482" s="559" t="s">
        <v>949</v>
      </c>
      <c r="B482" s="465" t="s">
        <v>907</v>
      </c>
      <c r="C482" s="465">
        <v>1</v>
      </c>
      <c r="D482" s="465" t="s">
        <v>1609</v>
      </c>
      <c r="E482" s="465" t="s">
        <v>949</v>
      </c>
      <c r="F482" s="465" t="s">
        <v>19</v>
      </c>
      <c r="G482" s="465" t="s">
        <v>19</v>
      </c>
      <c r="H482" s="465" t="s">
        <v>19</v>
      </c>
      <c r="I482" s="465" t="s">
        <v>19</v>
      </c>
      <c r="J482" s="465">
        <v>0</v>
      </c>
      <c r="K482" s="465" t="s">
        <v>19</v>
      </c>
      <c r="L482" s="465" t="s">
        <v>19</v>
      </c>
      <c r="M482" s="465" t="s">
        <v>19</v>
      </c>
      <c r="N482" s="465" t="s">
        <v>2614</v>
      </c>
      <c r="O482" s="465" t="s">
        <v>303</v>
      </c>
      <c r="P482" s="465">
        <v>0</v>
      </c>
      <c r="Q482" s="465">
        <v>1</v>
      </c>
      <c r="R482" s="465" t="s">
        <v>515</v>
      </c>
      <c r="S482" s="465" t="s">
        <v>950</v>
      </c>
      <c r="T482" s="466">
        <v>45786</v>
      </c>
      <c r="U482" s="466">
        <v>45868</v>
      </c>
      <c r="V482" s="465" t="s">
        <v>652</v>
      </c>
      <c r="W482" s="465"/>
      <c r="X482" s="465"/>
      <c r="Y482" s="466"/>
      <c r="Z482" s="550"/>
      <c r="AA482" s="466"/>
      <c r="AB482" s="468"/>
    </row>
    <row r="483" spans="1:28 16384:16384" s="469" customFormat="1" ht="46.5" customHeight="1" x14ac:dyDescent="0.25">
      <c r="A483" s="561" t="s">
        <v>1272</v>
      </c>
      <c r="B483" s="68" t="s">
        <v>1271</v>
      </c>
      <c r="C483" s="68">
        <v>1</v>
      </c>
      <c r="D483" s="68" t="s">
        <v>509</v>
      </c>
      <c r="E483" s="68" t="s">
        <v>1272</v>
      </c>
      <c r="F483" s="68" t="s">
        <v>530</v>
      </c>
      <c r="G483" s="68" t="s">
        <v>1591</v>
      </c>
      <c r="H483" s="68" t="s">
        <v>1595</v>
      </c>
      <c r="I483" s="68" t="s">
        <v>1593</v>
      </c>
      <c r="J483" s="68" t="s">
        <v>1615</v>
      </c>
      <c r="K483" s="68" t="s">
        <v>532</v>
      </c>
      <c r="L483" s="68" t="s">
        <v>19</v>
      </c>
      <c r="M483" s="68" t="s">
        <v>1166</v>
      </c>
      <c r="N483" s="68" t="s">
        <v>2614</v>
      </c>
      <c r="O483" s="68" t="s">
        <v>102</v>
      </c>
      <c r="P483" s="68">
        <v>100</v>
      </c>
      <c r="Q483" s="68">
        <v>1</v>
      </c>
      <c r="R483" s="68" t="s">
        <v>515</v>
      </c>
      <c r="S483" s="154" t="s">
        <v>1273</v>
      </c>
      <c r="T483" s="154">
        <v>45705</v>
      </c>
      <c r="U483" s="68">
        <v>45978</v>
      </c>
      <c r="V483" s="68" t="s">
        <v>1274</v>
      </c>
      <c r="W483" s="68"/>
      <c r="X483" s="154"/>
      <c r="Y483" s="551"/>
      <c r="Z483" s="154"/>
      <c r="AA483" s="154"/>
      <c r="AB483" s="562"/>
      <c r="XFD483" s="68"/>
    </row>
    <row r="484" spans="1:28 16384:16384" s="469" customFormat="1" ht="46.5" customHeight="1" x14ac:dyDescent="0.25">
      <c r="A484" s="456" t="s">
        <v>1275</v>
      </c>
      <c r="B484" s="465" t="s">
        <v>1271</v>
      </c>
      <c r="C484" s="465">
        <v>1</v>
      </c>
      <c r="D484" s="465" t="s">
        <v>517</v>
      </c>
      <c r="E484" s="465" t="s">
        <v>1275</v>
      </c>
      <c r="F484" s="465" t="s">
        <v>19</v>
      </c>
      <c r="G484" s="465" t="s">
        <v>19</v>
      </c>
      <c r="H484" s="465">
        <v>0</v>
      </c>
      <c r="I484" s="465">
        <v>0</v>
      </c>
      <c r="J484" s="465">
        <v>0</v>
      </c>
      <c r="K484" s="465" t="s">
        <v>19</v>
      </c>
      <c r="L484" s="465" t="s">
        <v>19</v>
      </c>
      <c r="M484" s="465" t="s">
        <v>1166</v>
      </c>
      <c r="N484" s="465" t="s">
        <v>2614</v>
      </c>
      <c r="O484" s="465" t="s">
        <v>2417</v>
      </c>
      <c r="P484" s="465">
        <v>10</v>
      </c>
      <c r="Q484" s="465">
        <v>6</v>
      </c>
      <c r="R484" s="465" t="s">
        <v>515</v>
      </c>
      <c r="S484" s="465" t="s">
        <v>2418</v>
      </c>
      <c r="T484" s="466">
        <v>45705</v>
      </c>
      <c r="U484" s="466">
        <v>45978</v>
      </c>
      <c r="V484" s="552" t="s">
        <v>1276</v>
      </c>
      <c r="W484" s="552">
        <v>16</v>
      </c>
      <c r="X484" s="552" t="s">
        <v>2589</v>
      </c>
      <c r="Y484" s="553"/>
      <c r="Z484" s="554">
        <v>16</v>
      </c>
      <c r="AA484" s="553"/>
      <c r="AB484" s="562">
        <v>0</v>
      </c>
    </row>
    <row r="485" spans="1:28 16384:16384" s="469" customFormat="1" ht="46.5" customHeight="1" x14ac:dyDescent="0.25">
      <c r="A485" s="559" t="s">
        <v>1277</v>
      </c>
      <c r="B485" s="465" t="s">
        <v>1271</v>
      </c>
      <c r="C485" s="465">
        <v>1</v>
      </c>
      <c r="D485" s="465" t="s">
        <v>517</v>
      </c>
      <c r="E485" s="465" t="s">
        <v>1277</v>
      </c>
      <c r="F485" s="465" t="s">
        <v>19</v>
      </c>
      <c r="G485" s="465" t="s">
        <v>19</v>
      </c>
      <c r="H485" s="465" t="s">
        <v>19</v>
      </c>
      <c r="I485" s="465" t="s">
        <v>19</v>
      </c>
      <c r="J485" s="465">
        <v>0</v>
      </c>
      <c r="K485" s="465" t="s">
        <v>19</v>
      </c>
      <c r="L485" s="465" t="s">
        <v>19</v>
      </c>
      <c r="M485" s="465" t="s">
        <v>19</v>
      </c>
      <c r="N485" s="465" t="s">
        <v>2614</v>
      </c>
      <c r="O485" s="465" t="s">
        <v>103</v>
      </c>
      <c r="P485" s="465">
        <v>30</v>
      </c>
      <c r="Q485" s="465">
        <v>1</v>
      </c>
      <c r="R485" s="465" t="s">
        <v>515</v>
      </c>
      <c r="S485" s="465" t="s">
        <v>1278</v>
      </c>
      <c r="T485" s="466">
        <v>45705</v>
      </c>
      <c r="U485" s="466">
        <v>45930</v>
      </c>
      <c r="V485" s="465" t="s">
        <v>1279</v>
      </c>
      <c r="W485" s="465"/>
      <c r="X485" s="465" t="s">
        <v>2609</v>
      </c>
      <c r="Y485" s="466"/>
      <c r="Z485" s="550">
        <v>0</v>
      </c>
      <c r="AA485" s="466"/>
      <c r="AB485" s="468">
        <v>0</v>
      </c>
    </row>
    <row r="486" spans="1:28 16384:16384" s="469" customFormat="1" ht="46.5" customHeight="1" x14ac:dyDescent="0.25">
      <c r="A486" s="559" t="s">
        <v>1280</v>
      </c>
      <c r="B486" s="465" t="s">
        <v>1271</v>
      </c>
      <c r="C486" s="465">
        <v>1</v>
      </c>
      <c r="D486" s="465" t="s">
        <v>1609</v>
      </c>
      <c r="E486" s="465" t="s">
        <v>1280</v>
      </c>
      <c r="F486" s="465" t="s">
        <v>19</v>
      </c>
      <c r="G486" s="465" t="s">
        <v>19</v>
      </c>
      <c r="H486" s="465" t="s">
        <v>19</v>
      </c>
      <c r="I486" s="465" t="s">
        <v>19</v>
      </c>
      <c r="J486" s="465">
        <v>0</v>
      </c>
      <c r="K486" s="465" t="s">
        <v>19</v>
      </c>
      <c r="L486" s="465" t="s">
        <v>19</v>
      </c>
      <c r="M486" s="465" t="s">
        <v>19</v>
      </c>
      <c r="N486" s="465" t="s">
        <v>2614</v>
      </c>
      <c r="O486" s="465" t="s">
        <v>104</v>
      </c>
      <c r="P486" s="465">
        <v>0</v>
      </c>
      <c r="Q486" s="465">
        <v>1</v>
      </c>
      <c r="R486" s="465" t="s">
        <v>515</v>
      </c>
      <c r="S486" s="465" t="s">
        <v>1273</v>
      </c>
      <c r="T486" s="466">
        <v>45705</v>
      </c>
      <c r="U486" s="466">
        <v>45961</v>
      </c>
      <c r="V486" s="465" t="s">
        <v>1281</v>
      </c>
      <c r="W486" s="465"/>
      <c r="X486" s="465" t="s">
        <v>2592</v>
      </c>
      <c r="Y486" s="466"/>
      <c r="Z486" s="550">
        <v>0</v>
      </c>
      <c r="AA486" s="466"/>
      <c r="AB486" s="468">
        <v>0</v>
      </c>
    </row>
    <row r="487" spans="1:28 16384:16384" s="469" customFormat="1" ht="46.5" customHeight="1" x14ac:dyDescent="0.25">
      <c r="A487" s="559" t="s">
        <v>1282</v>
      </c>
      <c r="B487" s="465" t="s">
        <v>1271</v>
      </c>
      <c r="C487" s="465">
        <v>1</v>
      </c>
      <c r="D487" s="465" t="s">
        <v>517</v>
      </c>
      <c r="E487" s="465" t="s">
        <v>1282</v>
      </c>
      <c r="F487" s="465" t="s">
        <v>19</v>
      </c>
      <c r="G487" s="465" t="s">
        <v>19</v>
      </c>
      <c r="H487" s="465" t="s">
        <v>19</v>
      </c>
      <c r="I487" s="465" t="s">
        <v>19</v>
      </c>
      <c r="J487" s="465">
        <v>0</v>
      </c>
      <c r="K487" s="465" t="s">
        <v>19</v>
      </c>
      <c r="L487" s="465" t="s">
        <v>19</v>
      </c>
      <c r="M487" s="465" t="s">
        <v>19</v>
      </c>
      <c r="N487" s="465" t="s">
        <v>2614</v>
      </c>
      <c r="O487" s="465" t="s">
        <v>105</v>
      </c>
      <c r="P487" s="465">
        <v>30</v>
      </c>
      <c r="Q487" s="465">
        <v>1</v>
      </c>
      <c r="R487" s="465" t="s">
        <v>515</v>
      </c>
      <c r="S487" s="465" t="s">
        <v>1273</v>
      </c>
      <c r="T487" s="466">
        <v>45705</v>
      </c>
      <c r="U487" s="466">
        <v>45807</v>
      </c>
      <c r="V487" s="465" t="s">
        <v>1283</v>
      </c>
      <c r="W487" s="465">
        <v>100</v>
      </c>
      <c r="X487" s="465" t="s">
        <v>2610</v>
      </c>
      <c r="Y487" s="466"/>
      <c r="Z487" s="550">
        <v>100</v>
      </c>
      <c r="AA487" s="466"/>
      <c r="AB487" s="468">
        <v>100</v>
      </c>
    </row>
    <row r="488" spans="1:28 16384:16384" s="469" customFormat="1" ht="46.5" customHeight="1" x14ac:dyDescent="0.25">
      <c r="A488" s="561" t="s">
        <v>1284</v>
      </c>
      <c r="B488" s="465" t="s">
        <v>1271</v>
      </c>
      <c r="C488" s="465">
        <v>1</v>
      </c>
      <c r="D488" s="465" t="s">
        <v>517</v>
      </c>
      <c r="E488" s="465" t="s">
        <v>1284</v>
      </c>
      <c r="F488" s="465" t="s">
        <v>19</v>
      </c>
      <c r="G488" s="465" t="s">
        <v>19</v>
      </c>
      <c r="H488" s="465">
        <v>0</v>
      </c>
      <c r="I488" s="465">
        <v>0</v>
      </c>
      <c r="J488" s="465">
        <v>0</v>
      </c>
      <c r="K488" s="465" t="s">
        <v>19</v>
      </c>
      <c r="L488" s="465" t="s">
        <v>19</v>
      </c>
      <c r="M488" s="465" t="s">
        <v>1166</v>
      </c>
      <c r="N488" s="465" t="s">
        <v>2614</v>
      </c>
      <c r="O488" s="465" t="s">
        <v>106</v>
      </c>
      <c r="P488" s="465">
        <v>30</v>
      </c>
      <c r="Q488" s="465">
        <v>2</v>
      </c>
      <c r="R488" s="465" t="s">
        <v>515</v>
      </c>
      <c r="S488" s="465" t="s">
        <v>1285</v>
      </c>
      <c r="T488" s="466">
        <v>45810</v>
      </c>
      <c r="U488" s="466">
        <v>45978</v>
      </c>
      <c r="V488" s="552" t="s">
        <v>1286</v>
      </c>
      <c r="W488" s="552"/>
      <c r="X488" s="552"/>
      <c r="Y488" s="553"/>
      <c r="Z488" s="554"/>
      <c r="AA488" s="553"/>
      <c r="AB488" s="562"/>
    </row>
    <row r="489" spans="1:28 16384:16384" s="469" customFormat="1" ht="46.5" customHeight="1" x14ac:dyDescent="0.25">
      <c r="A489" s="561" t="s">
        <v>1455</v>
      </c>
      <c r="B489" s="68" t="s">
        <v>1454</v>
      </c>
      <c r="C489" s="68">
        <v>1</v>
      </c>
      <c r="D489" s="68" t="s">
        <v>509</v>
      </c>
      <c r="E489" s="68" t="s">
        <v>1455</v>
      </c>
      <c r="F489" s="68" t="s">
        <v>530</v>
      </c>
      <c r="G489" s="68" t="s">
        <v>1597</v>
      </c>
      <c r="H489" s="68" t="s">
        <v>1598</v>
      </c>
      <c r="I489" s="68" t="s">
        <v>1599</v>
      </c>
      <c r="J489" s="68" t="s">
        <v>1616</v>
      </c>
      <c r="K489" s="68" t="s">
        <v>532</v>
      </c>
      <c r="L489" s="68" t="s">
        <v>20</v>
      </c>
      <c r="M489" s="68" t="s">
        <v>567</v>
      </c>
      <c r="N489" s="68" t="s">
        <v>2614</v>
      </c>
      <c r="O489" s="68" t="s">
        <v>417</v>
      </c>
      <c r="P489" s="68">
        <v>25</v>
      </c>
      <c r="Q489" s="68">
        <v>100</v>
      </c>
      <c r="R489" s="68" t="s">
        <v>546</v>
      </c>
      <c r="S489" s="154" t="s">
        <v>1456</v>
      </c>
      <c r="T489" s="154">
        <v>45719</v>
      </c>
      <c r="U489" s="68">
        <v>46007</v>
      </c>
      <c r="V489" s="68" t="s">
        <v>1457</v>
      </c>
      <c r="W489" s="68"/>
      <c r="X489" s="154"/>
      <c r="Y489" s="551"/>
      <c r="Z489" s="154"/>
      <c r="AA489" s="154"/>
      <c r="AB489" s="562"/>
      <c r="XFD489" s="68"/>
    </row>
    <row r="490" spans="1:28 16384:16384" s="469" customFormat="1" ht="46.5" customHeight="1" x14ac:dyDescent="0.25">
      <c r="A490" s="559" t="s">
        <v>1458</v>
      </c>
      <c r="B490" s="465" t="s">
        <v>1454</v>
      </c>
      <c r="C490" s="465">
        <v>1</v>
      </c>
      <c r="D490" s="465" t="s">
        <v>517</v>
      </c>
      <c r="E490" s="465" t="s">
        <v>1458</v>
      </c>
      <c r="F490" s="465" t="s">
        <v>19</v>
      </c>
      <c r="G490" s="465" t="s">
        <v>19</v>
      </c>
      <c r="H490" s="465" t="s">
        <v>19</v>
      </c>
      <c r="I490" s="465" t="s">
        <v>19</v>
      </c>
      <c r="J490" s="465">
        <v>0</v>
      </c>
      <c r="K490" s="465" t="s">
        <v>19</v>
      </c>
      <c r="L490" s="465" t="s">
        <v>19</v>
      </c>
      <c r="M490" s="465" t="s">
        <v>19</v>
      </c>
      <c r="N490" s="465" t="s">
        <v>2614</v>
      </c>
      <c r="O490" s="465" t="s">
        <v>418</v>
      </c>
      <c r="P490" s="465">
        <v>25</v>
      </c>
      <c r="Q490" s="465">
        <v>1</v>
      </c>
      <c r="R490" s="465" t="s">
        <v>515</v>
      </c>
      <c r="S490" s="465" t="s">
        <v>1459</v>
      </c>
      <c r="T490" s="466">
        <v>45719</v>
      </c>
      <c r="U490" s="466">
        <v>45747</v>
      </c>
      <c r="V490" s="465" t="s">
        <v>1460</v>
      </c>
      <c r="W490" s="465">
        <v>100</v>
      </c>
      <c r="X490" s="465" t="s">
        <v>2054</v>
      </c>
      <c r="Y490" s="466">
        <v>45741</v>
      </c>
      <c r="Z490" s="550">
        <v>100</v>
      </c>
      <c r="AA490" s="466">
        <v>45741</v>
      </c>
      <c r="AB490" s="468">
        <v>100</v>
      </c>
    </row>
    <row r="491" spans="1:28 16384:16384" s="469" customFormat="1" ht="46.5" customHeight="1" x14ac:dyDescent="0.25">
      <c r="A491" s="561" t="s">
        <v>1461</v>
      </c>
      <c r="B491" s="465" t="s">
        <v>1454</v>
      </c>
      <c r="C491" s="465">
        <v>1</v>
      </c>
      <c r="D491" s="465" t="s">
        <v>517</v>
      </c>
      <c r="E491" s="465" t="s">
        <v>1461</v>
      </c>
      <c r="F491" s="465" t="s">
        <v>19</v>
      </c>
      <c r="G491" s="465" t="s">
        <v>19</v>
      </c>
      <c r="H491" s="465" t="s">
        <v>19</v>
      </c>
      <c r="I491" s="465" t="s">
        <v>19</v>
      </c>
      <c r="J491" s="465">
        <v>0</v>
      </c>
      <c r="K491" s="465" t="s">
        <v>19</v>
      </c>
      <c r="L491" s="465" t="s">
        <v>19</v>
      </c>
      <c r="M491" s="465" t="s">
        <v>19</v>
      </c>
      <c r="N491" s="465" t="s">
        <v>2614</v>
      </c>
      <c r="O491" s="465" t="s">
        <v>419</v>
      </c>
      <c r="P491" s="465">
        <v>15</v>
      </c>
      <c r="Q491" s="465">
        <v>1</v>
      </c>
      <c r="R491" s="465" t="s">
        <v>515</v>
      </c>
      <c r="S491" s="465" t="s">
        <v>1462</v>
      </c>
      <c r="T491" s="466">
        <v>45748</v>
      </c>
      <c r="U491" s="466">
        <v>45777</v>
      </c>
      <c r="V491" s="552" t="s">
        <v>1457</v>
      </c>
      <c r="W491" s="552">
        <v>100</v>
      </c>
      <c r="X491" s="552" t="s">
        <v>2364</v>
      </c>
      <c r="Y491" s="553"/>
      <c r="Z491" s="554">
        <v>100</v>
      </c>
      <c r="AA491" s="553"/>
      <c r="AB491" s="562">
        <v>100</v>
      </c>
    </row>
    <row r="492" spans="1:28 16384:16384" s="469" customFormat="1" ht="46.5" customHeight="1" x14ac:dyDescent="0.25">
      <c r="A492" s="456" t="s">
        <v>1463</v>
      </c>
      <c r="B492" s="465" t="s">
        <v>1454</v>
      </c>
      <c r="C492" s="465">
        <v>1</v>
      </c>
      <c r="D492" s="465" t="s">
        <v>517</v>
      </c>
      <c r="E492" s="465" t="s">
        <v>1463</v>
      </c>
      <c r="F492" s="465" t="s">
        <v>19</v>
      </c>
      <c r="G492" s="465">
        <v>0</v>
      </c>
      <c r="H492" s="465">
        <v>0</v>
      </c>
      <c r="I492" s="465">
        <v>0</v>
      </c>
      <c r="J492" s="465">
        <v>0</v>
      </c>
      <c r="K492" s="465" t="s">
        <v>19</v>
      </c>
      <c r="L492" s="465" t="s">
        <v>19</v>
      </c>
      <c r="M492" s="465" t="s">
        <v>567</v>
      </c>
      <c r="N492" s="465" t="s">
        <v>2614</v>
      </c>
      <c r="O492" s="465" t="s">
        <v>420</v>
      </c>
      <c r="P492" s="465">
        <v>60</v>
      </c>
      <c r="Q492" s="465">
        <v>100</v>
      </c>
      <c r="R492" s="465" t="s">
        <v>546</v>
      </c>
      <c r="S492" s="465" t="s">
        <v>1456</v>
      </c>
      <c r="T492" s="466">
        <v>45779</v>
      </c>
      <c r="U492" s="466">
        <v>46007</v>
      </c>
      <c r="V492" s="552" t="s">
        <v>1457</v>
      </c>
      <c r="W492" s="552"/>
      <c r="X492" s="552"/>
      <c r="Y492" s="553"/>
      <c r="Z492" s="554"/>
      <c r="AA492" s="553"/>
      <c r="AB492" s="562"/>
    </row>
    <row r="493" spans="1:28 16384:16384" s="469" customFormat="1" ht="46.5" customHeight="1" x14ac:dyDescent="0.25">
      <c r="A493" s="561" t="s">
        <v>1464</v>
      </c>
      <c r="B493" s="68" t="s">
        <v>1454</v>
      </c>
      <c r="C493" s="68">
        <v>1</v>
      </c>
      <c r="D493" s="68" t="s">
        <v>509</v>
      </c>
      <c r="E493" s="68" t="s">
        <v>1464</v>
      </c>
      <c r="F493" s="68" t="s">
        <v>530</v>
      </c>
      <c r="G493" s="68" t="s">
        <v>1597</v>
      </c>
      <c r="H493" s="68" t="s">
        <v>1598</v>
      </c>
      <c r="I493" s="68" t="s">
        <v>1599</v>
      </c>
      <c r="J493" s="68" t="s">
        <v>1616</v>
      </c>
      <c r="K493" s="68" t="s">
        <v>532</v>
      </c>
      <c r="L493" s="68" t="s">
        <v>22</v>
      </c>
      <c r="M493" s="68" t="s">
        <v>654</v>
      </c>
      <c r="N493" s="68" t="s">
        <v>2614</v>
      </c>
      <c r="O493" s="68" t="s">
        <v>437</v>
      </c>
      <c r="P493" s="68">
        <v>25</v>
      </c>
      <c r="Q493" s="68">
        <v>1</v>
      </c>
      <c r="R493" s="68" t="s">
        <v>515</v>
      </c>
      <c r="S493" s="154" t="s">
        <v>1465</v>
      </c>
      <c r="T493" s="154">
        <v>45691</v>
      </c>
      <c r="U493" s="68">
        <v>46007</v>
      </c>
      <c r="V493" s="68" t="s">
        <v>1466</v>
      </c>
      <c r="W493" s="68"/>
      <c r="X493" s="154"/>
      <c r="Y493" s="551"/>
      <c r="Z493" s="154"/>
      <c r="AA493" s="154"/>
      <c r="AB493" s="562"/>
      <c r="XFD493" s="68"/>
    </row>
    <row r="494" spans="1:28 16384:16384" s="469" customFormat="1" ht="46.5" customHeight="1" x14ac:dyDescent="0.25">
      <c r="A494" s="456" t="s">
        <v>1467</v>
      </c>
      <c r="B494" s="465" t="s">
        <v>1454</v>
      </c>
      <c r="C494" s="465">
        <v>1</v>
      </c>
      <c r="D494" s="465" t="s">
        <v>517</v>
      </c>
      <c r="E494" s="465" t="s">
        <v>1467</v>
      </c>
      <c r="F494" s="465" t="s">
        <v>19</v>
      </c>
      <c r="G494" s="465">
        <v>0</v>
      </c>
      <c r="H494" s="465">
        <v>0</v>
      </c>
      <c r="I494" s="465">
        <v>0</v>
      </c>
      <c r="J494" s="465">
        <v>0</v>
      </c>
      <c r="K494" s="465" t="s">
        <v>19</v>
      </c>
      <c r="L494" s="465" t="s">
        <v>19</v>
      </c>
      <c r="M494" s="465" t="s">
        <v>654</v>
      </c>
      <c r="N494" s="465" t="s">
        <v>2614</v>
      </c>
      <c r="O494" s="465" t="s">
        <v>438</v>
      </c>
      <c r="P494" s="465">
        <v>30</v>
      </c>
      <c r="Q494" s="465">
        <v>1</v>
      </c>
      <c r="R494" s="465" t="s">
        <v>515</v>
      </c>
      <c r="S494" s="465" t="s">
        <v>1468</v>
      </c>
      <c r="T494" s="466">
        <v>45691</v>
      </c>
      <c r="U494" s="466">
        <v>45709</v>
      </c>
      <c r="V494" s="552" t="s">
        <v>1469</v>
      </c>
      <c r="W494" s="552">
        <v>100</v>
      </c>
      <c r="X494" s="552" t="s">
        <v>2056</v>
      </c>
      <c r="Y494" s="553"/>
      <c r="Z494" s="554">
        <v>100</v>
      </c>
      <c r="AA494" s="553"/>
      <c r="AB494" s="562">
        <v>100</v>
      </c>
    </row>
    <row r="495" spans="1:28 16384:16384" s="469" customFormat="1" ht="46.5" customHeight="1" x14ac:dyDescent="0.25">
      <c r="A495" s="561" t="s">
        <v>1470</v>
      </c>
      <c r="B495" s="465" t="s">
        <v>1454</v>
      </c>
      <c r="C495" s="465">
        <v>1</v>
      </c>
      <c r="D495" s="465" t="s">
        <v>517</v>
      </c>
      <c r="E495" s="465" t="s">
        <v>1470</v>
      </c>
      <c r="F495" s="465" t="s">
        <v>19</v>
      </c>
      <c r="G495" s="465" t="s">
        <v>19</v>
      </c>
      <c r="H495" s="465" t="s">
        <v>19</v>
      </c>
      <c r="I495" s="465" t="s">
        <v>19</v>
      </c>
      <c r="J495" s="465">
        <v>0</v>
      </c>
      <c r="K495" s="465" t="s">
        <v>19</v>
      </c>
      <c r="L495" s="465" t="s">
        <v>19</v>
      </c>
      <c r="M495" s="465" t="s">
        <v>19</v>
      </c>
      <c r="N495" s="465" t="s">
        <v>2614</v>
      </c>
      <c r="O495" s="465" t="s">
        <v>439</v>
      </c>
      <c r="P495" s="465">
        <v>10</v>
      </c>
      <c r="Q495" s="465">
        <v>1</v>
      </c>
      <c r="R495" s="465" t="s">
        <v>515</v>
      </c>
      <c r="S495" s="465" t="s">
        <v>1471</v>
      </c>
      <c r="T495" s="466">
        <v>45705</v>
      </c>
      <c r="U495" s="466">
        <v>45730</v>
      </c>
      <c r="V495" s="552" t="s">
        <v>1466</v>
      </c>
      <c r="W495" s="552">
        <v>100</v>
      </c>
      <c r="X495" s="552" t="s">
        <v>2058</v>
      </c>
      <c r="Y495" s="553"/>
      <c r="Z495" s="554">
        <v>100</v>
      </c>
      <c r="AA495" s="553"/>
      <c r="AB495" s="562">
        <v>100</v>
      </c>
    </row>
    <row r="496" spans="1:28 16384:16384" s="469" customFormat="1" ht="46.5" customHeight="1" x14ac:dyDescent="0.25">
      <c r="A496" s="559" t="s">
        <v>1472</v>
      </c>
      <c r="B496" s="465" t="s">
        <v>1454</v>
      </c>
      <c r="C496" s="465">
        <v>1</v>
      </c>
      <c r="D496" s="465" t="s">
        <v>517</v>
      </c>
      <c r="E496" s="465" t="s">
        <v>1472</v>
      </c>
      <c r="F496" s="465" t="s">
        <v>19</v>
      </c>
      <c r="G496" s="465" t="s">
        <v>19</v>
      </c>
      <c r="H496" s="465" t="s">
        <v>19</v>
      </c>
      <c r="I496" s="465" t="s">
        <v>19</v>
      </c>
      <c r="J496" s="465">
        <v>0</v>
      </c>
      <c r="K496" s="465" t="s">
        <v>19</v>
      </c>
      <c r="L496" s="465" t="s">
        <v>19</v>
      </c>
      <c r="M496" s="465" t="s">
        <v>19</v>
      </c>
      <c r="N496" s="465" t="s">
        <v>2614</v>
      </c>
      <c r="O496" s="465" t="s">
        <v>440</v>
      </c>
      <c r="P496" s="465">
        <v>60</v>
      </c>
      <c r="Q496" s="465">
        <v>100</v>
      </c>
      <c r="R496" s="465" t="s">
        <v>546</v>
      </c>
      <c r="S496" s="465" t="s">
        <v>1456</v>
      </c>
      <c r="T496" s="466">
        <v>45733</v>
      </c>
      <c r="U496" s="466">
        <v>46007</v>
      </c>
      <c r="V496" s="465" t="s">
        <v>1466</v>
      </c>
      <c r="W496" s="465"/>
      <c r="X496" s="465"/>
      <c r="Y496" s="466"/>
      <c r="Z496" s="550"/>
      <c r="AA496" s="466"/>
      <c r="AB496" s="468"/>
    </row>
    <row r="497" spans="1:28 16384:16384" s="469" customFormat="1" ht="46.5" customHeight="1" x14ac:dyDescent="0.25">
      <c r="A497" s="561" t="s">
        <v>1473</v>
      </c>
      <c r="B497" s="68" t="s">
        <v>1454</v>
      </c>
      <c r="C497" s="68">
        <v>1</v>
      </c>
      <c r="D497" s="68" t="s">
        <v>509</v>
      </c>
      <c r="E497" s="68" t="s">
        <v>1473</v>
      </c>
      <c r="F497" s="68" t="s">
        <v>530</v>
      </c>
      <c r="G497" s="68" t="s">
        <v>1600</v>
      </c>
      <c r="H497" s="68" t="s">
        <v>1861</v>
      </c>
      <c r="I497" s="68" t="s">
        <v>1515</v>
      </c>
      <c r="J497" s="68" t="s">
        <v>1615</v>
      </c>
      <c r="K497" s="68" t="s">
        <v>532</v>
      </c>
      <c r="L497" s="68" t="s">
        <v>20</v>
      </c>
      <c r="M497" s="68" t="s">
        <v>766</v>
      </c>
      <c r="N497" s="68" t="s">
        <v>2614</v>
      </c>
      <c r="O497" s="68" t="s">
        <v>371</v>
      </c>
      <c r="P497" s="68">
        <v>25</v>
      </c>
      <c r="Q497" s="68">
        <v>1</v>
      </c>
      <c r="R497" s="68" t="s">
        <v>515</v>
      </c>
      <c r="S497" s="154" t="s">
        <v>1465</v>
      </c>
      <c r="T497" s="154">
        <v>45684</v>
      </c>
      <c r="U497" s="68">
        <v>46007</v>
      </c>
      <c r="V497" s="68" t="s">
        <v>1474</v>
      </c>
      <c r="W497" s="68"/>
      <c r="X497" s="154"/>
      <c r="Y497" s="551"/>
      <c r="Z497" s="154"/>
      <c r="AA497" s="154"/>
      <c r="AB497" s="562"/>
      <c r="XFD497" s="68"/>
    </row>
    <row r="498" spans="1:28 16384:16384" s="469" customFormat="1" ht="46.5" customHeight="1" x14ac:dyDescent="0.25">
      <c r="A498" s="559" t="s">
        <v>1475</v>
      </c>
      <c r="B498" s="465" t="s">
        <v>1454</v>
      </c>
      <c r="C498" s="465">
        <v>1</v>
      </c>
      <c r="D498" s="465" t="s">
        <v>517</v>
      </c>
      <c r="E498" s="465" t="s">
        <v>1475</v>
      </c>
      <c r="F498" s="465" t="s">
        <v>19</v>
      </c>
      <c r="G498" s="465" t="s">
        <v>19</v>
      </c>
      <c r="H498" s="465" t="s">
        <v>19</v>
      </c>
      <c r="I498" s="465" t="s">
        <v>19</v>
      </c>
      <c r="J498" s="465">
        <v>0</v>
      </c>
      <c r="K498" s="465" t="s">
        <v>19</v>
      </c>
      <c r="L498" s="465" t="s">
        <v>19</v>
      </c>
      <c r="M498" s="465" t="s">
        <v>19</v>
      </c>
      <c r="N498" s="465" t="s">
        <v>2614</v>
      </c>
      <c r="O498" s="465" t="s">
        <v>372</v>
      </c>
      <c r="P498" s="465">
        <v>20</v>
      </c>
      <c r="Q498" s="465">
        <v>1</v>
      </c>
      <c r="R498" s="465" t="s">
        <v>515</v>
      </c>
      <c r="S498" s="465" t="s">
        <v>1476</v>
      </c>
      <c r="T498" s="466">
        <v>45684</v>
      </c>
      <c r="U498" s="466">
        <v>45961</v>
      </c>
      <c r="V498" s="465" t="s">
        <v>1454</v>
      </c>
      <c r="W498" s="465"/>
      <c r="X498" s="465"/>
      <c r="Y498" s="466"/>
      <c r="Z498" s="550"/>
      <c r="AA498" s="466"/>
      <c r="AB498" s="468"/>
    </row>
    <row r="499" spans="1:28 16384:16384" s="469" customFormat="1" ht="46.5" customHeight="1" x14ac:dyDescent="0.25">
      <c r="A499" s="561" t="s">
        <v>1477</v>
      </c>
      <c r="B499" s="465" t="s">
        <v>1454</v>
      </c>
      <c r="C499" s="465">
        <v>1</v>
      </c>
      <c r="D499" s="465" t="s">
        <v>517</v>
      </c>
      <c r="E499" s="465" t="s">
        <v>1477</v>
      </c>
      <c r="F499" s="465" t="s">
        <v>19</v>
      </c>
      <c r="G499" s="465" t="s">
        <v>19</v>
      </c>
      <c r="H499" s="465" t="s">
        <v>19</v>
      </c>
      <c r="I499" s="465" t="s">
        <v>19</v>
      </c>
      <c r="J499" s="465">
        <v>0</v>
      </c>
      <c r="K499" s="465" t="s">
        <v>19</v>
      </c>
      <c r="L499" s="465" t="s">
        <v>19</v>
      </c>
      <c r="M499" s="465" t="s">
        <v>19</v>
      </c>
      <c r="N499" s="465" t="s">
        <v>2614</v>
      </c>
      <c r="O499" s="465" t="s">
        <v>373</v>
      </c>
      <c r="P499" s="465">
        <v>50</v>
      </c>
      <c r="Q499" s="465">
        <v>100</v>
      </c>
      <c r="R499" s="465" t="s">
        <v>546</v>
      </c>
      <c r="S499" s="465" t="s">
        <v>1456</v>
      </c>
      <c r="T499" s="466">
        <v>45684</v>
      </c>
      <c r="U499" s="466">
        <v>46007</v>
      </c>
      <c r="V499" s="552" t="s">
        <v>1474</v>
      </c>
      <c r="W499" s="552"/>
      <c r="X499" s="552"/>
      <c r="Y499" s="553"/>
      <c r="Z499" s="554"/>
      <c r="AA499" s="553"/>
      <c r="AB499" s="562"/>
    </row>
    <row r="500" spans="1:28 16384:16384" s="469" customFormat="1" ht="46.5" customHeight="1" x14ac:dyDescent="0.25">
      <c r="A500" s="456" t="s">
        <v>1478</v>
      </c>
      <c r="B500" s="465" t="s">
        <v>1454</v>
      </c>
      <c r="C500" s="465">
        <v>1</v>
      </c>
      <c r="D500" s="465" t="s">
        <v>517</v>
      </c>
      <c r="E500" s="465" t="s">
        <v>1478</v>
      </c>
      <c r="F500" s="465" t="s">
        <v>19</v>
      </c>
      <c r="G500" s="465">
        <v>0</v>
      </c>
      <c r="H500" s="465">
        <v>0</v>
      </c>
      <c r="I500" s="465">
        <v>0</v>
      </c>
      <c r="J500" s="465">
        <v>0</v>
      </c>
      <c r="K500" s="465" t="s">
        <v>19</v>
      </c>
      <c r="L500" s="465" t="s">
        <v>19</v>
      </c>
      <c r="M500" s="465" t="s">
        <v>766</v>
      </c>
      <c r="N500" s="465" t="s">
        <v>2614</v>
      </c>
      <c r="O500" s="465" t="s">
        <v>374</v>
      </c>
      <c r="P500" s="465">
        <v>10</v>
      </c>
      <c r="Q500" s="465">
        <v>1</v>
      </c>
      <c r="R500" s="465" t="s">
        <v>515</v>
      </c>
      <c r="S500" s="465" t="s">
        <v>1479</v>
      </c>
      <c r="T500" s="466">
        <v>45964</v>
      </c>
      <c r="U500" s="466">
        <v>46007</v>
      </c>
      <c r="V500" s="552" t="s">
        <v>1454</v>
      </c>
      <c r="W500" s="552"/>
      <c r="X500" s="552"/>
      <c r="Y500" s="553"/>
      <c r="Z500" s="554"/>
      <c r="AA500" s="553"/>
      <c r="AB500" s="562"/>
    </row>
    <row r="501" spans="1:28 16384:16384" s="469" customFormat="1" ht="46.5" customHeight="1" x14ac:dyDescent="0.25">
      <c r="A501" s="559" t="s">
        <v>1480</v>
      </c>
      <c r="B501" s="465" t="s">
        <v>1454</v>
      </c>
      <c r="C501" s="465">
        <v>1</v>
      </c>
      <c r="D501" s="465" t="s">
        <v>517</v>
      </c>
      <c r="E501" s="465" t="s">
        <v>1480</v>
      </c>
      <c r="F501" s="465" t="s">
        <v>19</v>
      </c>
      <c r="G501" s="465" t="s">
        <v>19</v>
      </c>
      <c r="H501" s="465" t="s">
        <v>19</v>
      </c>
      <c r="I501" s="465" t="s">
        <v>19</v>
      </c>
      <c r="J501" s="465">
        <v>0</v>
      </c>
      <c r="K501" s="465" t="s">
        <v>19</v>
      </c>
      <c r="L501" s="465" t="s">
        <v>19</v>
      </c>
      <c r="M501" s="465" t="s">
        <v>19</v>
      </c>
      <c r="N501" s="465" t="s">
        <v>2614</v>
      </c>
      <c r="O501" s="465" t="s">
        <v>375</v>
      </c>
      <c r="P501" s="465">
        <v>20</v>
      </c>
      <c r="Q501" s="465">
        <v>100</v>
      </c>
      <c r="R501" s="465" t="s">
        <v>546</v>
      </c>
      <c r="S501" s="465" t="s">
        <v>1456</v>
      </c>
      <c r="T501" s="466">
        <v>45866</v>
      </c>
      <c r="U501" s="466">
        <v>46007</v>
      </c>
      <c r="V501" s="465" t="s">
        <v>1481</v>
      </c>
      <c r="W501" s="465"/>
      <c r="X501" s="465"/>
      <c r="Y501" s="466"/>
      <c r="Z501" s="550"/>
      <c r="AA501" s="466"/>
      <c r="AB501" s="468"/>
    </row>
    <row r="502" spans="1:28 16384:16384" s="469" customFormat="1" ht="46.5" customHeight="1" x14ac:dyDescent="0.25">
      <c r="A502" s="561" t="s">
        <v>1482</v>
      </c>
      <c r="B502" s="68" t="s">
        <v>1454</v>
      </c>
      <c r="C502" s="68">
        <v>1</v>
      </c>
      <c r="D502" s="68" t="s">
        <v>509</v>
      </c>
      <c r="E502" s="68" t="s">
        <v>1482</v>
      </c>
      <c r="F502" s="68" t="s">
        <v>530</v>
      </c>
      <c r="G502" s="68" t="s">
        <v>1591</v>
      </c>
      <c r="H502" s="68" t="s">
        <v>1592</v>
      </c>
      <c r="I502" s="68" t="s">
        <v>1593</v>
      </c>
      <c r="J502" s="68" t="s">
        <v>1615</v>
      </c>
      <c r="K502" s="68" t="s">
        <v>532</v>
      </c>
      <c r="L502" s="68" t="s">
        <v>20</v>
      </c>
      <c r="M502" s="68" t="s">
        <v>639</v>
      </c>
      <c r="N502" s="68" t="s">
        <v>2614</v>
      </c>
      <c r="O502" s="68" t="s">
        <v>169</v>
      </c>
      <c r="P502" s="68">
        <v>25</v>
      </c>
      <c r="Q502" s="68">
        <v>100</v>
      </c>
      <c r="R502" s="68" t="s">
        <v>546</v>
      </c>
      <c r="S502" s="154" t="s">
        <v>1483</v>
      </c>
      <c r="T502" s="154">
        <v>45684</v>
      </c>
      <c r="U502" s="68">
        <v>46010</v>
      </c>
      <c r="V502" s="68" t="s">
        <v>1276</v>
      </c>
      <c r="W502" s="68"/>
      <c r="X502" s="154"/>
      <c r="Y502" s="551"/>
      <c r="Z502" s="154"/>
      <c r="AA502" s="154"/>
      <c r="AB502" s="562"/>
      <c r="XFD502" s="68"/>
    </row>
    <row r="503" spans="1:28 16384:16384" s="469" customFormat="1" ht="46.5" customHeight="1" x14ac:dyDescent="0.25">
      <c r="A503" s="559" t="s">
        <v>1484</v>
      </c>
      <c r="B503" s="465" t="s">
        <v>1454</v>
      </c>
      <c r="C503" s="465">
        <v>1</v>
      </c>
      <c r="D503" s="465" t="s">
        <v>517</v>
      </c>
      <c r="E503" s="465" t="s">
        <v>1484</v>
      </c>
      <c r="F503" s="465" t="s">
        <v>19</v>
      </c>
      <c r="G503" s="465" t="s">
        <v>19</v>
      </c>
      <c r="H503" s="465" t="s">
        <v>19</v>
      </c>
      <c r="I503" s="465" t="s">
        <v>19</v>
      </c>
      <c r="J503" s="465">
        <v>0</v>
      </c>
      <c r="K503" s="465" t="s">
        <v>19</v>
      </c>
      <c r="L503" s="465" t="s">
        <v>19</v>
      </c>
      <c r="M503" s="465" t="s">
        <v>19</v>
      </c>
      <c r="N503" s="465" t="s">
        <v>2614</v>
      </c>
      <c r="O503" s="465" t="s">
        <v>170</v>
      </c>
      <c r="P503" s="465">
        <v>10</v>
      </c>
      <c r="Q503" s="465">
        <v>1</v>
      </c>
      <c r="R503" s="465" t="s">
        <v>515</v>
      </c>
      <c r="S503" s="465" t="s">
        <v>1485</v>
      </c>
      <c r="T503" s="466">
        <v>45684</v>
      </c>
      <c r="U503" s="466">
        <v>45716</v>
      </c>
      <c r="V503" s="465" t="s">
        <v>1454</v>
      </c>
      <c r="W503" s="465">
        <v>100</v>
      </c>
      <c r="X503" s="465" t="s">
        <v>2060</v>
      </c>
      <c r="Y503" s="466"/>
      <c r="Z503" s="550">
        <v>100</v>
      </c>
      <c r="AA503" s="466"/>
      <c r="AB503" s="468">
        <v>100</v>
      </c>
    </row>
    <row r="504" spans="1:28 16384:16384" s="469" customFormat="1" ht="46.5" customHeight="1" x14ac:dyDescent="0.25">
      <c r="A504" s="559" t="s">
        <v>1486</v>
      </c>
      <c r="B504" s="465" t="s">
        <v>1454</v>
      </c>
      <c r="C504" s="465">
        <v>1</v>
      </c>
      <c r="D504" s="465" t="s">
        <v>517</v>
      </c>
      <c r="E504" s="465" t="s">
        <v>1486</v>
      </c>
      <c r="F504" s="465" t="s">
        <v>19</v>
      </c>
      <c r="G504" s="465">
        <v>0</v>
      </c>
      <c r="H504" s="465">
        <v>0</v>
      </c>
      <c r="I504" s="465">
        <v>0</v>
      </c>
      <c r="J504" s="465">
        <v>0</v>
      </c>
      <c r="K504" s="465" t="s">
        <v>19</v>
      </c>
      <c r="L504" s="465" t="s">
        <v>19</v>
      </c>
      <c r="M504" s="465" t="s">
        <v>639</v>
      </c>
      <c r="N504" s="465" t="s">
        <v>2614</v>
      </c>
      <c r="O504" s="465" t="s">
        <v>171</v>
      </c>
      <c r="P504" s="465">
        <v>20</v>
      </c>
      <c r="Q504" s="465">
        <v>1</v>
      </c>
      <c r="R504" s="465" t="s">
        <v>515</v>
      </c>
      <c r="S504" s="465" t="s">
        <v>1485</v>
      </c>
      <c r="T504" s="466">
        <v>45719</v>
      </c>
      <c r="U504" s="466">
        <v>45824</v>
      </c>
      <c r="V504" s="465" t="s">
        <v>1276</v>
      </c>
      <c r="W504" s="465"/>
      <c r="X504" s="465"/>
      <c r="Y504" s="466"/>
      <c r="Z504" s="550"/>
      <c r="AA504" s="466"/>
      <c r="AB504" s="468"/>
    </row>
    <row r="505" spans="1:28 16384:16384" s="469" customFormat="1" ht="46.5" customHeight="1" x14ac:dyDescent="0.25">
      <c r="A505" s="559" t="s">
        <v>1487</v>
      </c>
      <c r="B505" s="465" t="s">
        <v>1454</v>
      </c>
      <c r="C505" s="465">
        <v>1</v>
      </c>
      <c r="D505" s="465" t="s">
        <v>517</v>
      </c>
      <c r="E505" s="465" t="s">
        <v>1487</v>
      </c>
      <c r="F505" s="465" t="s">
        <v>19</v>
      </c>
      <c r="G505" s="465" t="s">
        <v>19</v>
      </c>
      <c r="H505" s="465" t="s">
        <v>19</v>
      </c>
      <c r="I505" s="465" t="s">
        <v>19</v>
      </c>
      <c r="J505" s="465">
        <v>0</v>
      </c>
      <c r="K505" s="465" t="s">
        <v>19</v>
      </c>
      <c r="L505" s="465" t="s">
        <v>19</v>
      </c>
      <c r="M505" s="465" t="s">
        <v>19</v>
      </c>
      <c r="N505" s="465" t="s">
        <v>2614</v>
      </c>
      <c r="O505" s="465" t="s">
        <v>172</v>
      </c>
      <c r="P505" s="465">
        <v>20</v>
      </c>
      <c r="Q505" s="465">
        <v>100</v>
      </c>
      <c r="R505" s="465" t="s">
        <v>546</v>
      </c>
      <c r="S505" s="465" t="s">
        <v>1456</v>
      </c>
      <c r="T505" s="466">
        <v>45719</v>
      </c>
      <c r="U505" s="466">
        <v>45989</v>
      </c>
      <c r="V505" s="465" t="s">
        <v>1454</v>
      </c>
      <c r="W505" s="465"/>
      <c r="X505" s="465"/>
      <c r="Y505" s="466"/>
      <c r="Z505" s="550"/>
      <c r="AA505" s="466"/>
      <c r="AB505" s="468"/>
    </row>
    <row r="506" spans="1:28 16384:16384" s="469" customFormat="1" ht="46.5" customHeight="1" x14ac:dyDescent="0.25">
      <c r="A506" s="559" t="s">
        <v>1488</v>
      </c>
      <c r="B506" s="465" t="s">
        <v>1454</v>
      </c>
      <c r="C506" s="465">
        <v>1</v>
      </c>
      <c r="D506" s="465" t="s">
        <v>517</v>
      </c>
      <c r="E506" s="465" t="s">
        <v>1488</v>
      </c>
      <c r="F506" s="465" t="s">
        <v>19</v>
      </c>
      <c r="G506" s="465" t="s">
        <v>19</v>
      </c>
      <c r="H506" s="465" t="s">
        <v>19</v>
      </c>
      <c r="I506" s="465" t="s">
        <v>19</v>
      </c>
      <c r="J506" s="465">
        <v>0</v>
      </c>
      <c r="K506" s="465" t="s">
        <v>19</v>
      </c>
      <c r="L506" s="465" t="s">
        <v>19</v>
      </c>
      <c r="M506" s="465" t="s">
        <v>19</v>
      </c>
      <c r="N506" s="465" t="s">
        <v>2614</v>
      </c>
      <c r="O506" s="465" t="s">
        <v>173</v>
      </c>
      <c r="P506" s="465">
        <v>30</v>
      </c>
      <c r="Q506" s="465">
        <v>1</v>
      </c>
      <c r="R506" s="465" t="s">
        <v>515</v>
      </c>
      <c r="S506" s="465" t="s">
        <v>1465</v>
      </c>
      <c r="T506" s="466">
        <v>45736</v>
      </c>
      <c r="U506" s="466">
        <v>45898</v>
      </c>
      <c r="V506" s="465" t="s">
        <v>1454</v>
      </c>
      <c r="W506" s="465"/>
      <c r="X506" s="465"/>
      <c r="Y506" s="466"/>
      <c r="Z506" s="550"/>
      <c r="AA506" s="466"/>
      <c r="AB506" s="468"/>
    </row>
    <row r="507" spans="1:28 16384:16384" s="469" customFormat="1" ht="46.5" customHeight="1" thickBot="1" x14ac:dyDescent="0.3">
      <c r="A507" s="564" t="s">
        <v>1489</v>
      </c>
      <c r="B507" s="565" t="s">
        <v>1454</v>
      </c>
      <c r="C507" s="565">
        <v>1</v>
      </c>
      <c r="D507" s="565" t="s">
        <v>517</v>
      </c>
      <c r="E507" s="565" t="s">
        <v>1489</v>
      </c>
      <c r="F507" s="565" t="s">
        <v>19</v>
      </c>
      <c r="G507" s="565" t="s">
        <v>19</v>
      </c>
      <c r="H507" s="565" t="s">
        <v>19</v>
      </c>
      <c r="I507" s="565" t="s">
        <v>19</v>
      </c>
      <c r="J507" s="565">
        <v>0</v>
      </c>
      <c r="K507" s="565" t="s">
        <v>19</v>
      </c>
      <c r="L507" s="565" t="s">
        <v>19</v>
      </c>
      <c r="M507" s="565" t="s">
        <v>19</v>
      </c>
      <c r="N507" s="565" t="s">
        <v>2614</v>
      </c>
      <c r="O507" s="565" t="s">
        <v>174</v>
      </c>
      <c r="P507" s="565">
        <v>20</v>
      </c>
      <c r="Q507" s="565">
        <v>1</v>
      </c>
      <c r="R507" s="565" t="s">
        <v>515</v>
      </c>
      <c r="S507" s="565" t="s">
        <v>1490</v>
      </c>
      <c r="T507" s="566">
        <v>45832</v>
      </c>
      <c r="U507" s="566">
        <v>46010</v>
      </c>
      <c r="V507" s="565" t="s">
        <v>1454</v>
      </c>
      <c r="W507" s="565"/>
      <c r="X507" s="565"/>
      <c r="Y507" s="566"/>
      <c r="Z507" s="567"/>
      <c r="AA507" s="566"/>
      <c r="AB507" s="568"/>
    </row>
  </sheetData>
  <autoFilter ref="A6:XFD507" xr:uid="{42FF16A9-EC1A-4B95-B996-96DF87FDE5DF}"/>
  <mergeCells count="2">
    <mergeCell ref="W5:Y5"/>
    <mergeCell ref="Z5:AB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J503"/>
  <sheetViews>
    <sheetView topLeftCell="A2" zoomScale="72" workbookViewId="0">
      <pane xSplit="1" ySplit="1" topLeftCell="Y3" activePane="bottomRight" state="frozen"/>
      <selection activeCell="A2" sqref="A2"/>
      <selection pane="topRight" activeCell="B2" sqref="B2"/>
      <selection pane="bottomLeft" activeCell="A3" sqref="A3"/>
      <selection pane="bottomRight" activeCell="AF4" sqref="AF4"/>
    </sheetView>
  </sheetViews>
  <sheetFormatPr baseColWidth="10" defaultColWidth="9.140625" defaultRowHeight="15" x14ac:dyDescent="0.25"/>
  <cols>
    <col min="1" max="1" width="14.5703125" style="30" customWidth="1"/>
    <col min="2" max="2" width="22.7109375" style="30" customWidth="1"/>
    <col min="3" max="4" width="24.42578125" style="30" customWidth="1"/>
    <col min="5" max="5" width="47.42578125" style="30" customWidth="1"/>
    <col min="6" max="6" width="42.7109375" style="30" customWidth="1"/>
    <col min="7" max="7" width="18.7109375" style="30" customWidth="1"/>
    <col min="8" max="8" width="47.28515625" style="30" customWidth="1"/>
    <col min="9" max="9" width="12.42578125" style="30" customWidth="1"/>
    <col min="10" max="10" width="15.5703125" style="30" customWidth="1"/>
    <col min="11" max="11" width="13.42578125" style="148" customWidth="1"/>
    <col min="12" max="12" width="10.7109375" style="148" customWidth="1"/>
    <col min="13" max="13" width="61.85546875" style="30" customWidth="1"/>
    <col min="14" max="15" width="17.5703125" style="30" customWidth="1"/>
    <col min="16" max="16" width="30.85546875" style="30" customWidth="1"/>
    <col min="17" max="17" width="48.28515625" style="30" customWidth="1"/>
    <col min="18" max="18" width="9.140625" style="30" customWidth="1"/>
    <col min="20" max="20" width="8.28515625" style="30" bestFit="1" customWidth="1"/>
    <col min="21" max="21" width="32.5703125" style="30" customWidth="1"/>
    <col min="22" max="22" width="34.7109375" style="30" customWidth="1"/>
    <col min="23" max="23" width="12.140625" style="30" customWidth="1"/>
    <col min="24" max="24" width="9.42578125" style="30" bestFit="1" customWidth="1"/>
    <col min="25" max="25" width="18.140625" style="30" customWidth="1"/>
    <col min="26" max="26" width="19" style="30" customWidth="1"/>
    <col min="27" max="27" width="36.7109375" style="30" customWidth="1"/>
    <col min="28" max="28" width="9.140625" style="30"/>
    <col min="29" max="29" width="59.85546875" style="30" bestFit="1" customWidth="1"/>
    <col min="30" max="30" width="21.5703125" style="30" customWidth="1"/>
    <col min="31" max="31" width="12.7109375" style="30" bestFit="1" customWidth="1"/>
    <col min="32" max="32" width="35.7109375" style="30" bestFit="1" customWidth="1"/>
    <col min="33" max="33" width="27" style="30" bestFit="1" customWidth="1"/>
    <col min="34" max="34" width="35.42578125" style="30" bestFit="1" customWidth="1"/>
    <col min="35" max="35" width="49.140625" style="30" bestFit="1" customWidth="1"/>
    <col min="36" max="36" width="17.85546875" style="30" bestFit="1" customWidth="1"/>
    <col min="37" max="16384" width="9.140625" style="30"/>
  </cols>
  <sheetData>
    <row r="1" spans="1:36" ht="15.75" thickBot="1" x14ac:dyDescent="0.3">
      <c r="A1" s="30">
        <v>1</v>
      </c>
      <c r="B1" s="30">
        <v>2</v>
      </c>
      <c r="C1" s="30">
        <v>3</v>
      </c>
      <c r="D1" s="30">
        <v>4</v>
      </c>
      <c r="E1" s="30">
        <v>5</v>
      </c>
      <c r="F1" s="30">
        <v>6</v>
      </c>
      <c r="G1" s="30">
        <v>7</v>
      </c>
      <c r="H1" s="30">
        <v>8</v>
      </c>
      <c r="I1" s="30">
        <v>9</v>
      </c>
      <c r="J1" s="30">
        <v>10</v>
      </c>
      <c r="K1" s="148">
        <v>11</v>
      </c>
      <c r="L1" s="148">
        <v>12</v>
      </c>
      <c r="M1" s="30">
        <v>13</v>
      </c>
      <c r="N1" s="30">
        <v>14</v>
      </c>
      <c r="O1" s="30">
        <v>15</v>
      </c>
      <c r="P1" s="30">
        <v>16</v>
      </c>
      <c r="Q1" s="30">
        <v>17</v>
      </c>
      <c r="T1" s="30">
        <v>1</v>
      </c>
      <c r="V1" s="30">
        <v>3</v>
      </c>
    </row>
    <row r="2" spans="1:36" ht="31.5" x14ac:dyDescent="0.25">
      <c r="A2" s="75" t="s">
        <v>501</v>
      </c>
      <c r="B2" s="76" t="s">
        <v>2405</v>
      </c>
      <c r="C2" s="83" t="s">
        <v>1640</v>
      </c>
      <c r="D2" s="83" t="s">
        <v>1859</v>
      </c>
      <c r="E2" s="83" t="s">
        <v>1860</v>
      </c>
      <c r="F2" s="83" t="s">
        <v>0</v>
      </c>
      <c r="G2" s="77" t="s">
        <v>1</v>
      </c>
      <c r="H2" s="77" t="s">
        <v>2</v>
      </c>
      <c r="I2" s="77" t="s">
        <v>3</v>
      </c>
      <c r="J2" s="77" t="s">
        <v>4</v>
      </c>
      <c r="K2" s="78" t="s">
        <v>5</v>
      </c>
      <c r="L2" s="78" t="s">
        <v>6</v>
      </c>
      <c r="M2" s="79" t="s">
        <v>7</v>
      </c>
      <c r="N2" s="83" t="s">
        <v>1558</v>
      </c>
      <c r="O2" s="83" t="s">
        <v>1614</v>
      </c>
      <c r="P2" s="83" t="s">
        <v>1612</v>
      </c>
      <c r="Q2" s="83" t="s">
        <v>1632</v>
      </c>
      <c r="T2" s="75" t="s">
        <v>501</v>
      </c>
      <c r="U2" s="76" t="s">
        <v>2175</v>
      </c>
      <c r="V2" s="83" t="s">
        <v>1640</v>
      </c>
      <c r="W2" s="30" t="s">
        <v>2172</v>
      </c>
      <c r="X2" s="30" t="s">
        <v>2598</v>
      </c>
      <c r="Y2" s="30" t="s">
        <v>2173</v>
      </c>
      <c r="Z2" s="30" t="s">
        <v>2174</v>
      </c>
      <c r="AC2" s="165" t="s">
        <v>2177</v>
      </c>
      <c r="AD2" s="165" t="s">
        <v>2176</v>
      </c>
      <c r="AE2"/>
      <c r="AF2"/>
      <c r="AG2"/>
      <c r="AH2"/>
      <c r="AI2"/>
      <c r="AJ2"/>
    </row>
    <row r="3" spans="1:36" x14ac:dyDescent="0.25">
      <c r="A3" s="81" t="s">
        <v>510</v>
      </c>
      <c r="B3" s="81" t="s">
        <v>509</v>
      </c>
      <c r="C3" s="82" t="s">
        <v>1643</v>
      </c>
      <c r="D3" s="82" t="s">
        <v>1642</v>
      </c>
      <c r="E3" s="82" t="s">
        <v>513</v>
      </c>
      <c r="F3" s="82" t="s">
        <v>61</v>
      </c>
      <c r="G3" s="82" t="str">
        <f>VLOOKUP(A3,'PAI 2025 GPS rempl2)'!$E$4:$L$502,8,0)</f>
        <v>N/A</v>
      </c>
      <c r="H3" s="82" t="str">
        <f>VLOOKUP(A3,'PAI 2025 GPS rempl2)'!$A$4:$V$503,15,0)</f>
        <v>Plan anual de Previsión de Recursos Humanos, Elaborado y publicado en la página web de la SIC e Intrasic (Documento del Plan anual de Previsión de Recursos Humanos)</v>
      </c>
      <c r="I3" s="82">
        <f>VLOOKUP(A3,'PAI 2025 GPS rempl2)'!$A$4:$V$503,17,0)</f>
        <v>1</v>
      </c>
      <c r="J3" s="82" t="str">
        <f>VLOOKUP(A3,'PAI 2025 GPS rempl2)'!$A$4:$V$503,18,0)</f>
        <v>Númerica</v>
      </c>
      <c r="K3" s="160" t="str">
        <f>VLOOKUP(A3,'PAI 2025 GPS rempl2)'!$A$4:$V$503,20,0)</f>
        <v>2025-01-15</v>
      </c>
      <c r="L3" s="160" t="str">
        <f>VLOOKUP(A3,'PAI 2025 GPS rempl2)'!$A$4:$V$503,21,0)</f>
        <v>2025-01-31</v>
      </c>
      <c r="M3" s="82" t="str">
        <f>VLOOKUP(A3,'PAI 2025 GPS rempl2)'!$A$4:$V$503,22,0)</f>
        <v>111-GRUPO DE TRABAJO DE ADMINISTRACIÓN DE PERSONAL</v>
      </c>
      <c r="N3" s="82" t="s">
        <v>1861</v>
      </c>
      <c r="O3" s="82" t="s">
        <v>1515</v>
      </c>
      <c r="P3" s="82" t="s">
        <v>1666</v>
      </c>
      <c r="Q3" s="82" t="s">
        <v>1615</v>
      </c>
      <c r="T3" s="81" t="s">
        <v>510</v>
      </c>
      <c r="U3" s="81" t="str">
        <f>VLOOKUP(T3,'PAI 2025 Consolidado'!$A$7:$D$507,4,0)</f>
        <v>Producto</v>
      </c>
      <c r="V3" s="82" t="s">
        <v>1643</v>
      </c>
      <c r="W3" s="30">
        <f>VLOOKUP(A3,'PAI 2025 GPS rempl2)'!$A$4:$P$503,16,0)</f>
        <v>20</v>
      </c>
      <c r="X3" s="161">
        <f>+(W3*100)/($W$4+$W$5+$W$7+$W$8+$W$10+$W$11+$W$12+$W$39+$W$40+$W$41+$W$42+$W$44+$W$45+$W$47+$W$48+$W$50+$W$51+$W$52+$W$54+$W$55+$W$56+$W$58+$W$59)</f>
        <v>2.2222222222222223</v>
      </c>
      <c r="Y3" s="30">
        <f>VLOOKUP(A3,'SEGUIMIENTO PLAN DE ACCIÓN'!$G$7:$AB$493,22,0)</f>
        <v>100</v>
      </c>
      <c r="Z3" s="164">
        <f>(Y3*X3)/10000</f>
        <v>2.2222222222222223E-2</v>
      </c>
      <c r="AA3" s="30" t="str">
        <f>VLOOKUP(A3,'SEGUIMIENTO PLAN DE ACCIÓN'!$G$7:$AC$493,20,0)</f>
        <v>Se reenvía nuevamente conforme a las instrucciones de la OAP, dando cumplimiento al producto y a las actividades propuestas dentro de los plazos establecidos.</v>
      </c>
      <c r="AC3" s="165" t="s">
        <v>1524</v>
      </c>
      <c r="AD3" t="s">
        <v>517</v>
      </c>
      <c r="AE3" t="s">
        <v>509</v>
      </c>
      <c r="AF3" t="s">
        <v>1609</v>
      </c>
      <c r="AG3" t="s">
        <v>2594</v>
      </c>
      <c r="AH3" t="s">
        <v>2595</v>
      </c>
      <c r="AI3" t="s">
        <v>2596</v>
      </c>
      <c r="AJ3" t="s">
        <v>1525</v>
      </c>
    </row>
    <row r="4" spans="1:36" x14ac:dyDescent="0.25">
      <c r="A4" s="81" t="s">
        <v>518</v>
      </c>
      <c r="B4" s="81" t="s">
        <v>517</v>
      </c>
      <c r="C4" s="82" t="s">
        <v>1643</v>
      </c>
      <c r="D4" s="82" t="s">
        <v>1642</v>
      </c>
      <c r="E4" s="82" t="s">
        <v>513</v>
      </c>
      <c r="F4" s="82"/>
      <c r="G4" s="82"/>
      <c r="H4" s="82" t="str">
        <f>VLOOKUP(A4,'PAI 2025 GPS rempl2)'!$A$4:$V$503,15,0)</f>
        <v>Elaborar el Plan anual de Previsión de Recursos Humanos (Único entregable) (Documento del Plan anual de Previsión de Recursos Humanos)</v>
      </c>
      <c r="I4" s="82">
        <f>VLOOKUP(A4,'PAI 2025 GPS rempl2)'!$A$4:$V$503,17,0)</f>
        <v>1</v>
      </c>
      <c r="J4" s="82" t="str">
        <f>VLOOKUP(A4,'PAI 2025 GPS rempl2)'!$A$4:$V$503,18,0)</f>
        <v>Númerica</v>
      </c>
      <c r="K4" s="160" t="str">
        <f>VLOOKUP(A4,'PAI 2025 GPS rempl2)'!$A$4:$V$503,20,0)</f>
        <v>2025-01-15</v>
      </c>
      <c r="L4" s="160" t="str">
        <f>VLOOKUP(A4,'PAI 2025 GPS rempl2)'!$A$4:$V$503,21,0)</f>
        <v>2025-01-31</v>
      </c>
      <c r="M4" s="82" t="str">
        <f>VLOOKUP(A4,'PAI 2025 GPS rempl2)'!$A$4:$V$503,22,0)</f>
        <v>111-GRUPO DE TRABAJO DE ADMINISTRACIÓN DE PERSONAL</v>
      </c>
      <c r="N4" s="82"/>
      <c r="O4" s="82"/>
      <c r="P4" s="82"/>
      <c r="Q4" s="82"/>
      <c r="T4" s="81" t="s">
        <v>518</v>
      </c>
      <c r="U4" s="81" t="str">
        <f>VLOOKUP(T4,'PAI 2025 Consolidado'!$A$7:$D$507,4,0)</f>
        <v>Actividad propia</v>
      </c>
      <c r="V4" s="82" t="s">
        <v>1643</v>
      </c>
      <c r="W4" s="30">
        <f>VLOOKUP(A4,'PAI 2025 GPS rempl2)'!$A$4:$P$503,16,0)</f>
        <v>50</v>
      </c>
      <c r="X4" s="161">
        <f>+(W4*100)/($W$4+$W$5+$W$7+$W$8+$W$10+$W$11+$W$12+$W$39+$W$40+$W$41+$W$42+$W$44+$W$45+$W$47+$W$48+$W$50+$W$51+$W$52+$W$54+$W$55+$W$56+$W$58+$W$59)</f>
        <v>5.5555555555555554</v>
      </c>
      <c r="Y4" s="30">
        <f>VLOOKUP(A4,'SEGUIMIENTO PLAN DE ACCIÓN'!$G$7:$AB$493,22,0)</f>
        <v>100</v>
      </c>
      <c r="Z4" s="164">
        <f t="shared" ref="Z4:Z67" si="0">(Y4*X4)/10000</f>
        <v>5.5555555555555552E-2</v>
      </c>
      <c r="AA4" s="30" t="str">
        <f>VLOOKUP(A4,'SEGUIMIENTO PLAN DE ACCIÓN'!$G$7:$AC$493,20,0)</f>
        <v>Se da cumplimento al producto y a las actividades propuestas en las fechas establecidas</v>
      </c>
      <c r="AC4" s="166" t="s">
        <v>1645</v>
      </c>
      <c r="AD4" s="167">
        <v>6.4000000000000001E-2</v>
      </c>
      <c r="AE4" s="167">
        <v>0</v>
      </c>
      <c r="AF4" s="167"/>
      <c r="AG4" s="167"/>
      <c r="AH4" s="167"/>
      <c r="AI4" s="167"/>
      <c r="AJ4" s="167">
        <v>6.4000000000000001E-2</v>
      </c>
    </row>
    <row r="5" spans="1:36" x14ac:dyDescent="0.25">
      <c r="A5" s="81" t="s">
        <v>520</v>
      </c>
      <c r="B5" s="81" t="s">
        <v>517</v>
      </c>
      <c r="C5" s="82" t="s">
        <v>1643</v>
      </c>
      <c r="D5" s="82" t="s">
        <v>1642</v>
      </c>
      <c r="E5" s="82" t="s">
        <v>513</v>
      </c>
      <c r="F5" s="82"/>
      <c r="G5" s="82"/>
      <c r="H5" s="82" t="str">
        <f>VLOOKUP(A5,'PAI 2025 GPS rempl2)'!$A$4:$V$503,15,0)</f>
        <v>Publicar el Plan anual de Previsión de Recursos Humanos (Único entregable) (Captura de pantalla de la publicación en la página web de la SIC e Intrasic)</v>
      </c>
      <c r="I5" s="82">
        <f>VLOOKUP(A5,'PAI 2025 GPS rempl2)'!$A$4:$V$503,17,0)</f>
        <v>1</v>
      </c>
      <c r="J5" s="82" t="str">
        <f>VLOOKUP(A5,'PAI 2025 GPS rempl2)'!$A$4:$V$503,18,0)</f>
        <v>Númerica</v>
      </c>
      <c r="K5" s="160" t="str">
        <f>VLOOKUP(A5,'PAI 2025 GPS rempl2)'!$A$4:$V$503,20,0)</f>
        <v>2025-01-15</v>
      </c>
      <c r="L5" s="160" t="str">
        <f>VLOOKUP(A5,'PAI 2025 GPS rempl2)'!$A$4:$V$503,21,0)</f>
        <v>2025-01-31</v>
      </c>
      <c r="M5" s="82" t="str">
        <f>VLOOKUP(A5,'PAI 2025 GPS rempl2)'!$A$4:$V$503,22,0)</f>
        <v>111-GRUPO DE TRABAJO DE ADMINISTRACIÓN DE PERSONAL</v>
      </c>
      <c r="N5" s="82"/>
      <c r="O5" s="82"/>
      <c r="P5" s="82"/>
      <c r="Q5" s="82"/>
      <c r="T5" s="81" t="s">
        <v>520</v>
      </c>
      <c r="U5" s="81" t="str">
        <f>VLOOKUP(T5,'PAI 2025 Consolidado'!$A$7:$D$507,4,0)</f>
        <v>Actividad propia</v>
      </c>
      <c r="V5" s="82" t="s">
        <v>1643</v>
      </c>
      <c r="W5" s="30">
        <f>VLOOKUP(A5,'PAI 2025 GPS rempl2)'!$A$4:$P$503,16,0)</f>
        <v>50</v>
      </c>
      <c r="X5" s="161">
        <f>+(W5*100)/($W$4+$W$5+$W$7+$W$8+$W$10+$W$11+$W$12+$W$39+$W$40+$W$41+$W$42+$W$44+$W$45+$W$47+$W$48+$W$50+$W$51+$W$52+$W$54+$W$55+$W$56+$W$58+$W$59)</f>
        <v>5.5555555555555554</v>
      </c>
      <c r="Y5" s="30">
        <f>VLOOKUP(A5,'SEGUIMIENTO PLAN DE ACCIÓN'!$G$7:$AB$493,22,0)</f>
        <v>100</v>
      </c>
      <c r="Z5" s="164">
        <f t="shared" si="0"/>
        <v>5.5555555555555552E-2</v>
      </c>
      <c r="AA5" s="30" t="str">
        <f>VLOOKUP(A5,'SEGUIMIENTO PLAN DE ACCIÓN'!$G$7:$AC$493,20,0)</f>
        <v>Se da cumplimento al producto y a las actividades propuestas en las fechas establecidas</v>
      </c>
      <c r="AC5" s="166" t="s">
        <v>1654</v>
      </c>
      <c r="AD5" s="167">
        <v>0.1032</v>
      </c>
      <c r="AE5" s="167">
        <v>0</v>
      </c>
      <c r="AF5" s="167">
        <v>0</v>
      </c>
      <c r="AG5" s="167"/>
      <c r="AH5" s="167"/>
      <c r="AI5" s="167"/>
      <c r="AJ5" s="167">
        <v>0.1032</v>
      </c>
    </row>
    <row r="6" spans="1:36" x14ac:dyDescent="0.25">
      <c r="A6" s="81" t="s">
        <v>522</v>
      </c>
      <c r="B6" s="81" t="s">
        <v>509</v>
      </c>
      <c r="C6" s="82" t="s">
        <v>1643</v>
      </c>
      <c r="D6" s="82" t="s">
        <v>1642</v>
      </c>
      <c r="E6" s="82" t="s">
        <v>513</v>
      </c>
      <c r="F6" s="82" t="s">
        <v>61</v>
      </c>
      <c r="G6" s="82" t="str">
        <f>VLOOKUP(A6,'PAI 2025 GPS rempl2)'!$E$4:$L$502,8,0)</f>
        <v>N/A</v>
      </c>
      <c r="H6" s="82" t="str">
        <f>VLOOKUP(A6,'PAI 2025 GPS rempl2)'!$A$4:$V$503,15,0)</f>
        <v>Plan anual de Vacantes, Elaborado y publicado en la página web de la SIC e Intrasic (Documento del Plan anual de Vacantes)</v>
      </c>
      <c r="I6" s="82">
        <f>VLOOKUP(A6,'PAI 2025 GPS rempl2)'!$A$4:$V$503,17,0)</f>
        <v>1</v>
      </c>
      <c r="J6" s="82" t="str">
        <f>VLOOKUP(A6,'PAI 2025 GPS rempl2)'!$A$4:$V$503,18,0)</f>
        <v>Númerica</v>
      </c>
      <c r="K6" s="160" t="str">
        <f>VLOOKUP(A6,'PAI 2025 GPS rempl2)'!$A$4:$V$503,20,0)</f>
        <v>2025-01-15</v>
      </c>
      <c r="L6" s="160" t="str">
        <f>VLOOKUP(A6,'PAI 2025 GPS rempl2)'!$A$4:$V$503,21,0)</f>
        <v>2025-01-31</v>
      </c>
      <c r="M6" s="82" t="str">
        <f>VLOOKUP(A6,'PAI 2025 GPS rempl2)'!$A$4:$V$503,22,0)</f>
        <v>111-GRUPO DE TRABAJO DE ADMINISTRACIÓN DE PERSONAL</v>
      </c>
      <c r="N6" s="82" t="s">
        <v>1861</v>
      </c>
      <c r="O6" s="82" t="s">
        <v>1515</v>
      </c>
      <c r="P6" s="82" t="s">
        <v>1666</v>
      </c>
      <c r="Q6" s="82" t="s">
        <v>1615</v>
      </c>
      <c r="T6" s="81" t="s">
        <v>522</v>
      </c>
      <c r="U6" s="81" t="str">
        <f>VLOOKUP(T6,'PAI 2025 Consolidado'!$A$7:$D$507,4,0)</f>
        <v>Producto</v>
      </c>
      <c r="V6" s="82" t="s">
        <v>1643</v>
      </c>
      <c r="W6" s="30">
        <f>VLOOKUP(A6,'PAI 2025 GPS rempl2)'!$A$4:$P$503,16,0)</f>
        <v>20</v>
      </c>
      <c r="X6" s="30">
        <f>+(W6*100)/($W$3+$W$6+$W$9+$W$38+$W$43+$W$46+$W$49+$W$53+$W$57)</f>
        <v>10</v>
      </c>
      <c r="Y6" s="30">
        <f>VLOOKUP(A6,'SEGUIMIENTO PLAN DE ACCIÓN'!$G$7:$AB$493,22,0)</f>
        <v>100</v>
      </c>
      <c r="Z6" s="164">
        <f t="shared" si="0"/>
        <v>0.1</v>
      </c>
      <c r="AA6" s="30" t="str">
        <f>VLOOKUP(A6,'SEGUIMIENTO PLAN DE ACCIÓN'!$G$7:$AC$493,20,0)</f>
        <v>Se reenvía nuevamente conforme a las instrucciones de la OAP, dando cumplimiento al producto y a las actividades propuestas dentro de los plazos establecidos.</v>
      </c>
      <c r="AC6" s="166" t="s">
        <v>1662</v>
      </c>
      <c r="AD6" s="167">
        <v>0</v>
      </c>
      <c r="AE6" s="167">
        <v>0</v>
      </c>
      <c r="AF6" s="167"/>
      <c r="AG6" s="167"/>
      <c r="AH6" s="167"/>
      <c r="AI6" s="167"/>
      <c r="AJ6" s="167">
        <v>0</v>
      </c>
    </row>
    <row r="7" spans="1:36" x14ac:dyDescent="0.25">
      <c r="A7" s="81" t="s">
        <v>525</v>
      </c>
      <c r="B7" s="81" t="s">
        <v>517</v>
      </c>
      <c r="C7" s="82" t="s">
        <v>1643</v>
      </c>
      <c r="D7" s="82" t="s">
        <v>1642</v>
      </c>
      <c r="E7" s="82" t="s">
        <v>513</v>
      </c>
      <c r="F7" s="82"/>
      <c r="G7" s="82"/>
      <c r="H7" s="82" t="str">
        <f>VLOOKUP(A7,'PAI 2025 GPS rempl2)'!$A$4:$V$503,15,0)</f>
        <v>Elaborar el Plan anual de Vacantes (Único entregable) (Documento del Plan anual de Vacantes)</v>
      </c>
      <c r="I7" s="82">
        <f>VLOOKUP(A7,'PAI 2025 GPS rempl2)'!$A$4:$V$503,17,0)</f>
        <v>1</v>
      </c>
      <c r="J7" s="82" t="str">
        <f>VLOOKUP(A7,'PAI 2025 GPS rempl2)'!$A$4:$V$503,18,0)</f>
        <v>Númerica</v>
      </c>
      <c r="K7" s="160" t="str">
        <f>VLOOKUP(A7,'PAI 2025 GPS rempl2)'!$A$4:$V$503,20,0)</f>
        <v>2025-01-15</v>
      </c>
      <c r="L7" s="160" t="str">
        <f>VLOOKUP(A7,'PAI 2025 GPS rempl2)'!$A$4:$V$503,21,0)</f>
        <v>2025-01-31</v>
      </c>
      <c r="M7" s="82" t="str">
        <f>VLOOKUP(A7,'PAI 2025 GPS rempl2)'!$A$4:$V$503,22,0)</f>
        <v>111-GRUPO DE TRABAJO DE ADMINISTRACIÓN DE PERSONAL</v>
      </c>
      <c r="N7" s="82"/>
      <c r="O7" s="82"/>
      <c r="P7" s="82"/>
      <c r="Q7" s="82"/>
      <c r="T7" s="81" t="s">
        <v>525</v>
      </c>
      <c r="U7" s="81" t="str">
        <f>VLOOKUP(T7,'PAI 2025 Consolidado'!$A$7:$D$507,4,0)</f>
        <v>Actividad propia</v>
      </c>
      <c r="V7" s="82" t="s">
        <v>1643</v>
      </c>
      <c r="W7" s="30">
        <f>VLOOKUP(A7,'PAI 2025 GPS rempl2)'!$A$4:$P$503,16,0)</f>
        <v>50</v>
      </c>
      <c r="X7" s="161">
        <f>+(W7*100)/($W$4+$W$5+$W$7+$W$8+$W$10+$W$11+$W$12+$W$39+$W$40+$W$41+$W$42+$W$44+$W$45+$W$47+$W$48+$W$50+$W$51+$W$52+$W$54+$W$55+$W$56+$W$58+$W$59)</f>
        <v>5.5555555555555554</v>
      </c>
      <c r="Y7" s="30">
        <f>VLOOKUP(A7,'SEGUIMIENTO PLAN DE ACCIÓN'!$G$7:$AB$493,22,0)</f>
        <v>100</v>
      </c>
      <c r="Z7" s="164">
        <f t="shared" si="0"/>
        <v>5.5555555555555552E-2</v>
      </c>
      <c r="AA7" s="30" t="str">
        <f>VLOOKUP(A7,'SEGUIMIENTO PLAN DE ACCIÓN'!$G$7:$AC$493,20,0)</f>
        <v>Se da cumplimento al producto y a las actividades propuestas en las fechas establecidas</v>
      </c>
      <c r="AC7" s="166" t="s">
        <v>1647</v>
      </c>
      <c r="AD7" s="167">
        <v>0.40028052585451324</v>
      </c>
      <c r="AE7" s="167">
        <v>7.567309417040359E-2</v>
      </c>
      <c r="AF7" s="167">
        <v>0</v>
      </c>
      <c r="AG7" s="167"/>
      <c r="AH7" s="167"/>
      <c r="AI7" s="167"/>
      <c r="AJ7" s="167">
        <v>0.47595362002491681</v>
      </c>
    </row>
    <row r="8" spans="1:36" x14ac:dyDescent="0.25">
      <c r="A8" s="81" t="s">
        <v>527</v>
      </c>
      <c r="B8" s="81" t="s">
        <v>517</v>
      </c>
      <c r="C8" s="82" t="s">
        <v>1643</v>
      </c>
      <c r="D8" s="82" t="s">
        <v>1642</v>
      </c>
      <c r="E8" s="82" t="s">
        <v>513</v>
      </c>
      <c r="F8" s="82"/>
      <c r="G8" s="82"/>
      <c r="H8" s="82" t="str">
        <f>VLOOKUP(A8,'PAI 2025 GPS rempl2)'!$A$4:$V$503,15,0)</f>
        <v>Publicar el Plan anual de Vacantes (Único entregable) (Captura de pantalla de la publicación en la página web de la SIC e Intrasic)</v>
      </c>
      <c r="I8" s="82">
        <f>VLOOKUP(A8,'PAI 2025 GPS rempl2)'!$A$4:$V$503,17,0)</f>
        <v>1</v>
      </c>
      <c r="J8" s="82" t="str">
        <f>VLOOKUP(A8,'PAI 2025 GPS rempl2)'!$A$4:$V$503,18,0)</f>
        <v>Númerica</v>
      </c>
      <c r="K8" s="160" t="str">
        <f>VLOOKUP(A8,'PAI 2025 GPS rempl2)'!$A$4:$V$503,20,0)</f>
        <v>2025-01-15</v>
      </c>
      <c r="L8" s="160" t="str">
        <f>VLOOKUP(A8,'PAI 2025 GPS rempl2)'!$A$4:$V$503,21,0)</f>
        <v>2025-01-31</v>
      </c>
      <c r="M8" s="82" t="str">
        <f>VLOOKUP(A8,'PAI 2025 GPS rempl2)'!$A$4:$V$503,22,0)</f>
        <v>111-GRUPO DE TRABAJO DE ADMINISTRACIÓN DE PERSONAL</v>
      </c>
      <c r="N8" s="82"/>
      <c r="O8" s="82"/>
      <c r="P8" s="82"/>
      <c r="Q8" s="82"/>
      <c r="T8" s="81" t="s">
        <v>527</v>
      </c>
      <c r="U8" s="81" t="str">
        <f>VLOOKUP(T8,'PAI 2025 Consolidado'!$A$7:$D$507,4,0)</f>
        <v>Actividad propia</v>
      </c>
      <c r="V8" s="82" t="s">
        <v>1643</v>
      </c>
      <c r="W8" s="30">
        <f>VLOOKUP(A8,'PAI 2025 GPS rempl2)'!$A$4:$P$503,16,0)</f>
        <v>50</v>
      </c>
      <c r="X8" s="161">
        <f>+(W8*100)/($W$4+$W$5+$W$7+$W$8+$W$10+$W$11+$W$12+$W$39+$W$40+$W$41+$W$42+$W$44+$W$45+$W$47+$W$48+$W$50+$W$51+$W$52+$W$54+$W$55+$W$56+$W$58+$W$59)</f>
        <v>5.5555555555555554</v>
      </c>
      <c r="Y8" s="30">
        <f>VLOOKUP(A8,'SEGUIMIENTO PLAN DE ACCIÓN'!$G$7:$AB$493,22,0)</f>
        <v>100</v>
      </c>
      <c r="Z8" s="164">
        <f t="shared" si="0"/>
        <v>5.5555555555555552E-2</v>
      </c>
      <c r="AA8" s="30" t="str">
        <f>VLOOKUP(A8,'SEGUIMIENTO PLAN DE ACCIÓN'!$G$7:$AC$493,20,0)</f>
        <v>Se da cumplimento al producto y a las actividades propuestas en las fechas establecidas</v>
      </c>
      <c r="AC8" s="166" t="s">
        <v>1657</v>
      </c>
      <c r="AD8" s="167">
        <v>0.27850909090909093</v>
      </c>
      <c r="AE8" s="167">
        <v>5.2631578947368425E-2</v>
      </c>
      <c r="AF8" s="167">
        <v>0</v>
      </c>
      <c r="AG8" s="167"/>
      <c r="AH8" s="167"/>
      <c r="AI8" s="167"/>
      <c r="AJ8" s="167">
        <v>0.33114066985645935</v>
      </c>
    </row>
    <row r="9" spans="1:36" x14ac:dyDescent="0.25">
      <c r="A9" s="81" t="s">
        <v>529</v>
      </c>
      <c r="B9" s="81" t="s">
        <v>509</v>
      </c>
      <c r="C9" s="82" t="s">
        <v>1643</v>
      </c>
      <c r="D9" s="82" t="s">
        <v>1642</v>
      </c>
      <c r="E9" s="82" t="s">
        <v>513</v>
      </c>
      <c r="F9" s="82" t="s">
        <v>12</v>
      </c>
      <c r="G9" s="82" t="str">
        <f>VLOOKUP(A9,'PAI 2025 GPS rempl2)'!$E$4:$L$502,8,0)</f>
        <v>C-3599-0200-0005-53105b</v>
      </c>
      <c r="H9" s="82" t="str">
        <f>VLOOKUP(A9,'PAI 2025 GPS rempl2)'!$A$4:$V$503,15,0)</f>
        <v>Estrategia que permita la continuidad en la prestación de servicio,  la garantía del bienestar integral y la adecuada gestión del conocimiento, implementada  (Herramienta tecnológica para retención del conocimiento)</v>
      </c>
      <c r="I9" s="82">
        <f>VLOOKUP(A9,'PAI 2025 GPS rempl2)'!$A$4:$V$503,17,0)</f>
        <v>1</v>
      </c>
      <c r="J9" s="82" t="str">
        <f>VLOOKUP(A9,'PAI 2025 GPS rempl2)'!$A$4:$V$503,18,0)</f>
        <v>Númerica</v>
      </c>
      <c r="K9" s="160" t="str">
        <f>VLOOKUP(A9,'PAI 2025 GPS rempl2)'!$A$4:$V$503,20,0)</f>
        <v>2025-01-02</v>
      </c>
      <c r="L9" s="160" t="str">
        <f>VLOOKUP(A9,'PAI 2025 GPS rempl2)'!$A$4:$V$503,21,0)</f>
        <v>2025-12-19</v>
      </c>
      <c r="M9" s="82" t="str">
        <f>VLOOKUP(A9,'PAI 2025 GPS rempl2)'!$A$4:$V$503,22,0)</f>
        <v>111-GRUPO DE TRABAJO DE ADMINISTRACIÓN DE PERSONAL;
20-OFICINA DE TECNOLOGÍA E INFORMÁTICA;
73-GRUPO DE TRABAJO DE COMUNICACION</v>
      </c>
      <c r="N9" s="82" t="s">
        <v>1516</v>
      </c>
      <c r="O9" s="82" t="s">
        <v>1517</v>
      </c>
      <c r="P9" s="82">
        <v>0</v>
      </c>
      <c r="Q9" s="82" t="s">
        <v>1615</v>
      </c>
      <c r="T9" s="81" t="s">
        <v>529</v>
      </c>
      <c r="U9" s="81" t="str">
        <f>VLOOKUP(T9,'PAI 2025 Consolidado'!$A$7:$D$507,4,0)</f>
        <v>Producto</v>
      </c>
      <c r="V9" s="82" t="s">
        <v>1643</v>
      </c>
      <c r="W9" s="30">
        <f>VLOOKUP(A9,'PAI 2025 GPS rempl2)'!$A$4:$P$503,16,0)</f>
        <v>60</v>
      </c>
      <c r="X9" s="30">
        <f>+(W9*100)/($W$3+$W$6+$W$9+$W$38+$W$43+$W$46+$W$49+$W$53+$W$57)</f>
        <v>30</v>
      </c>
      <c r="Y9" s="30">
        <f>VLOOKUP(A9,'SEGUIMIENTO PLAN DE ACCIÓN'!$G$7:$AB$493,22,0)</f>
        <v>0</v>
      </c>
      <c r="Z9" s="164">
        <f t="shared" si="0"/>
        <v>0</v>
      </c>
      <c r="AA9" s="30">
        <f>VLOOKUP(A9,'SEGUIMIENTO PLAN DE ACCIÓN'!$G$7:$AC$493,20,0)</f>
        <v>0</v>
      </c>
      <c r="AC9" s="166" t="s">
        <v>1660</v>
      </c>
      <c r="AD9" s="167">
        <v>0.51939999999999997</v>
      </c>
      <c r="AE9" s="167">
        <v>0</v>
      </c>
      <c r="AF9" s="167">
        <v>0</v>
      </c>
      <c r="AG9" s="167"/>
      <c r="AH9" s="167"/>
      <c r="AI9" s="167"/>
      <c r="AJ9" s="167">
        <v>0.51939999999999997</v>
      </c>
    </row>
    <row r="10" spans="1:36" x14ac:dyDescent="0.25">
      <c r="A10" s="81" t="s">
        <v>535</v>
      </c>
      <c r="B10" s="81" t="s">
        <v>517</v>
      </c>
      <c r="C10" s="82" t="s">
        <v>1643</v>
      </c>
      <c r="D10" s="82" t="s">
        <v>1642</v>
      </c>
      <c r="E10" s="82" t="s">
        <v>513</v>
      </c>
      <c r="F10" s="82"/>
      <c r="G10" s="82"/>
      <c r="H10" s="82" t="str">
        <f>VLOOKUP(A10,'PAI 2025 GPS rempl2)'!$A$4:$V$503,15,0)</f>
        <v>Implementar una herramienta tecnológica para retención del conocimiento de los servidores públicos  de la entidad por retiro.  (Manual de usuario y acta de entrega de la herramienta)</v>
      </c>
      <c r="I10" s="82">
        <f>VLOOKUP(A10,'PAI 2025 GPS rempl2)'!$A$4:$V$503,17,0)</f>
        <v>2</v>
      </c>
      <c r="J10" s="82" t="str">
        <f>VLOOKUP(A10,'PAI 2025 GPS rempl2)'!$A$4:$V$503,18,0)</f>
        <v>Númerica</v>
      </c>
      <c r="K10" s="160" t="str">
        <f>VLOOKUP(A10,'PAI 2025 GPS rempl2)'!$A$4:$V$503,20,0)</f>
        <v>2025-01-02</v>
      </c>
      <c r="L10" s="160" t="str">
        <f>VLOOKUP(A10,'PAI 2025 GPS rempl2)'!$A$4:$V$503,21,0)</f>
        <v>2025-02-28</v>
      </c>
      <c r="M10" s="82" t="str">
        <f>VLOOKUP(A10,'PAI 2025 GPS rempl2)'!$A$4:$V$503,22,0)</f>
        <v>111-GRUPO DE TRABAJO DE ADMINISTRACIÓN DE PERSONAL;
20-OFICINA DE TECNOLOGÍA E INFORMÁTICA</v>
      </c>
      <c r="N10" s="82"/>
      <c r="O10" s="82"/>
      <c r="P10" s="82"/>
      <c r="Q10" s="82"/>
      <c r="T10" s="81" t="s">
        <v>535</v>
      </c>
      <c r="U10" s="81" t="str">
        <f>VLOOKUP(T10,'PAI 2025 Consolidado'!$A$7:$D$507,4,0)</f>
        <v>Actividad propia</v>
      </c>
      <c r="V10" s="82" t="s">
        <v>1643</v>
      </c>
      <c r="W10" s="30">
        <f>VLOOKUP(A10,'PAI 2025 GPS rempl2)'!$A$4:$P$503,16,0)</f>
        <v>50</v>
      </c>
      <c r="X10" s="161">
        <f>+(W10*100)/($W$4+$W$5+$W$7+$W$8+$W$10+$W$11+$W$12+$W$39+$W$40+$W$41+$W$42+$W$44+$W$45+$W$47+$W$48+$W$50+$W$51+$W$52+$W$54+$W$55+$W$56+$W$58+$W$59)</f>
        <v>5.5555555555555554</v>
      </c>
      <c r="Y10" s="30">
        <f>VLOOKUP(A10,'SEGUIMIENTO PLAN DE ACCIÓN'!$G$7:$AB$493,22,0)</f>
        <v>100</v>
      </c>
      <c r="Z10" s="164">
        <f t="shared" si="0"/>
        <v>5.5555555555555552E-2</v>
      </c>
      <c r="AA10" s="30" t="str">
        <f>VLOOKUP(A10,'SEGUIMIENTO PLAN DE ACCIÓN'!$G$7:$AC$493,20,0)</f>
        <v>se realiza el Manual de usuario y acta de entrega final elaborados</v>
      </c>
      <c r="AC10" s="166" t="s">
        <v>1643</v>
      </c>
      <c r="AD10" s="167">
        <v>0.71311111111111136</v>
      </c>
      <c r="AE10" s="167">
        <v>0.22694222222222224</v>
      </c>
      <c r="AF10" s="167"/>
      <c r="AG10" s="167"/>
      <c r="AH10" s="167"/>
      <c r="AI10" s="167"/>
      <c r="AJ10" s="167">
        <v>0.94005333333333363</v>
      </c>
    </row>
    <row r="11" spans="1:36" x14ac:dyDescent="0.25">
      <c r="A11" s="81" t="s">
        <v>538</v>
      </c>
      <c r="B11" s="81" t="s">
        <v>517</v>
      </c>
      <c r="C11" s="82" t="s">
        <v>1643</v>
      </c>
      <c r="D11" s="82" t="s">
        <v>1642</v>
      </c>
      <c r="E11" s="82" t="s">
        <v>513</v>
      </c>
      <c r="F11" s="82"/>
      <c r="G11" s="82"/>
      <c r="H11" s="82" t="str">
        <f>VLOOKUP(A11,'PAI 2025 GPS rempl2)'!$A$4:$V$503,15,0)</f>
        <v>Fomentar la apropiación de la herramienta a través de un recurso pedagógico y la encuesta de satisfacción   (Video didáctico para el diligenciamiento de la herramienta y resultados  de la encuesta de satisfacción)</v>
      </c>
      <c r="I11" s="82">
        <f>VLOOKUP(A11,'PAI 2025 GPS rempl2)'!$A$4:$V$503,17,0)</f>
        <v>2</v>
      </c>
      <c r="J11" s="82" t="str">
        <f>VLOOKUP(A11,'PAI 2025 GPS rempl2)'!$A$4:$V$503,18,0)</f>
        <v>Númerica</v>
      </c>
      <c r="K11" s="160" t="str">
        <f>VLOOKUP(A11,'PAI 2025 GPS rempl2)'!$A$4:$V$503,20,0)</f>
        <v>2025-02-03</v>
      </c>
      <c r="L11" s="160" t="str">
        <f>VLOOKUP(A11,'PAI 2025 GPS rempl2)'!$A$4:$V$503,21,0)</f>
        <v>2025-08-29</v>
      </c>
      <c r="M11" s="82" t="str">
        <f>VLOOKUP(A11,'PAI 2025 GPS rempl2)'!$A$4:$V$503,22,0)</f>
        <v>111-GRUPO DE TRABAJO DE ADMINISTRACIÓN DE PERSONAL;
20-OFICINA DE TECNOLOGÍA E INFORMÁTICA;
73-GRUPO DE TRABAJO DE COMUNICACION</v>
      </c>
      <c r="N11" s="82"/>
      <c r="O11" s="82"/>
      <c r="P11" s="82"/>
      <c r="Q11" s="82"/>
      <c r="T11" s="81" t="s">
        <v>538</v>
      </c>
      <c r="U11" s="81" t="str">
        <f>VLOOKUP(T11,'PAI 2025 Consolidado'!$A$7:$D$507,4,0)</f>
        <v>Actividad propia</v>
      </c>
      <c r="V11" s="82" t="s">
        <v>1643</v>
      </c>
      <c r="W11" s="30">
        <f>VLOOKUP(A11,'PAI 2025 GPS rempl2)'!$A$4:$P$503,16,0)</f>
        <v>25</v>
      </c>
      <c r="X11" s="161">
        <f>+(W11*100)/($W$4+$W$5+$W$7+$W$8+$W$10+$W$11+$W$12+$W$39+$W$40+$W$41+$W$42+$W$44+$W$45+$W$47+$W$48+$W$50+$W$51+$W$52+$W$54+$W$55+$W$56+$W$58+$W$59)</f>
        <v>2.7777777777777777</v>
      </c>
      <c r="Y11" s="30">
        <f>VLOOKUP(A11,'SEGUIMIENTO PLAN DE ACCIÓN'!$G$7:$AB$493,22,0)</f>
        <v>50</v>
      </c>
      <c r="Z11" s="164">
        <f t="shared" si="0"/>
        <v>1.3888888888888888E-2</v>
      </c>
      <c r="AA11" s="30" t="str">
        <f>VLOOKUP(A11,'SEGUIMIENTO PLAN DE ACCIÓN'!$G$7:$AC$493,20,0)</f>
        <v xml:space="preserve">se da cumplimiento en un 50 % en esta actividad ya que se crea y se publica  el video didáctico de la herramienta </v>
      </c>
      <c r="AC11" s="166" t="s">
        <v>1525</v>
      </c>
      <c r="AD11" s="167">
        <v>2.0785007278747156</v>
      </c>
      <c r="AE11" s="167">
        <v>0.35524689533999426</v>
      </c>
      <c r="AF11" s="167">
        <v>0</v>
      </c>
      <c r="AG11" s="167"/>
      <c r="AH11" s="167"/>
      <c r="AI11" s="167"/>
      <c r="AJ11" s="167">
        <v>2.4337476232147099</v>
      </c>
    </row>
    <row r="12" spans="1:36" x14ac:dyDescent="0.25">
      <c r="A12" s="81" t="s">
        <v>540</v>
      </c>
      <c r="B12" s="81" t="s">
        <v>517</v>
      </c>
      <c r="C12" s="82" t="s">
        <v>1643</v>
      </c>
      <c r="D12" s="82" t="s">
        <v>1642</v>
      </c>
      <c r="E12" s="82" t="s">
        <v>513</v>
      </c>
      <c r="F12" s="82"/>
      <c r="G12" s="82"/>
      <c r="H12" s="82" t="str">
        <f>VLOOKUP(A12,'PAI 2025 GPS rempl2)'!$A$4:$V$503,15,0)</f>
        <v>Realizar seguimiento trimestral  al diligenciamiento de la herramienta por parte de los servidores que se retiran y  apropiación por parte de los funcionarios que ingresan  y presentarlo al CIGD     (Informes (trimestrales)</v>
      </c>
      <c r="I12" s="82">
        <f>VLOOKUP(A12,'PAI 2025 GPS rempl2)'!$A$4:$V$503,17,0)</f>
        <v>2</v>
      </c>
      <c r="J12" s="82" t="str">
        <f>VLOOKUP(A12,'PAI 2025 GPS rempl2)'!$A$4:$V$503,18,0)</f>
        <v>Númerica</v>
      </c>
      <c r="K12" s="160" t="str">
        <f>VLOOKUP(A12,'PAI 2025 GPS rempl2)'!$A$4:$V$503,20,0)</f>
        <v>2025-06-03</v>
      </c>
      <c r="L12" s="160" t="str">
        <f>VLOOKUP(A12,'PAI 2025 GPS rempl2)'!$A$4:$V$503,21,0)</f>
        <v>2025-12-19</v>
      </c>
      <c r="M12" s="82" t="str">
        <f>VLOOKUP(A12,'PAI 2025 GPS rempl2)'!$A$4:$V$503,22,0)</f>
        <v>111-GRUPO DE TRABAJO DE ADMINISTRACIÓN DE PERSONAL</v>
      </c>
      <c r="N12" s="82"/>
      <c r="O12" s="82"/>
      <c r="P12" s="82"/>
      <c r="Q12" s="82"/>
      <c r="T12" s="81" t="s">
        <v>540</v>
      </c>
      <c r="U12" s="81" t="str">
        <f>VLOOKUP(T12,'PAI 2025 Consolidado'!$A$7:$D$507,4,0)</f>
        <v>Actividad propia</v>
      </c>
      <c r="V12" s="82" t="s">
        <v>1643</v>
      </c>
      <c r="W12" s="30">
        <f>VLOOKUP(A12,'PAI 2025 GPS rempl2)'!$A$4:$P$503,16,0)</f>
        <v>25</v>
      </c>
      <c r="X12" s="161">
        <f>+(W12*100)/($W$4+$W$5+$W$7+$W$8+$W$10+$W$11+$W$12+$W$39+$W$40+$W$41+$W$42+$W$44+$W$45+$W$47+$W$48+$W$50+$W$51+$W$52+$W$54+$W$55+$W$56+$W$58+$W$59)</f>
        <v>2.7777777777777777</v>
      </c>
      <c r="Y12" s="30">
        <f>VLOOKUP(A12,'SEGUIMIENTO PLAN DE ACCIÓN'!$G$7:$AB$493,22,0)</f>
        <v>0</v>
      </c>
      <c r="Z12" s="164">
        <f t="shared" si="0"/>
        <v>0</v>
      </c>
      <c r="AA12" s="30">
        <f>VLOOKUP(A12,'SEGUIMIENTO PLAN DE ACCIÓN'!$G$7:$AC$493,20,0)</f>
        <v>0</v>
      </c>
      <c r="AC12"/>
      <c r="AD12"/>
      <c r="AE12"/>
    </row>
    <row r="13" spans="1:36" x14ac:dyDescent="0.25">
      <c r="A13" s="81" t="s">
        <v>543</v>
      </c>
      <c r="B13" s="81" t="s">
        <v>509</v>
      </c>
      <c r="C13" s="82" t="s">
        <v>1645</v>
      </c>
      <c r="D13" s="82" t="s">
        <v>1644</v>
      </c>
      <c r="E13" s="82" t="s">
        <v>544</v>
      </c>
      <c r="F13" s="82" t="s">
        <v>61</v>
      </c>
      <c r="G13" s="82" t="str">
        <f>VLOOKUP(A13,'PAI 2025 GPS rempl2)'!$E$4:$L$502,8,0)</f>
        <v>N/A</v>
      </c>
      <c r="H13" s="82" t="str">
        <f>VLOOKUP(A13,'PAI 2025 GPS rempl2)'!$A$4:$V$503,15,0)</f>
        <v>Plan Anual de Auditorías ejecutado y presentado al CICCI (actas del CICCI firmadas semestralmente por Superintendente y jefe OCI)</v>
      </c>
      <c r="I13" s="82">
        <f>VLOOKUP(A13,'PAI 2025 GPS rempl2)'!$A$4:$V$503,17,0)</f>
        <v>100</v>
      </c>
      <c r="J13" s="82" t="str">
        <f>VLOOKUP(A13,'PAI 2025 GPS rempl2)'!$A$4:$V$503,18,0)</f>
        <v>Porcentual</v>
      </c>
      <c r="K13" s="160" t="str">
        <f>VLOOKUP(A13,'PAI 2025 GPS rempl2)'!$A$4:$V$503,20,0)</f>
        <v>2025-01-02</v>
      </c>
      <c r="L13" s="160" t="str">
        <f>VLOOKUP(A13,'PAI 2025 GPS rempl2)'!$A$4:$V$503,21,0)</f>
        <v>2025-12-31</v>
      </c>
      <c r="M13" s="82" t="str">
        <f>VLOOKUP(A13,'PAI 2025 GPS rempl2)'!$A$4:$V$503,22,0)</f>
        <v>50-OFICINA DE CONTROL INTERNO</v>
      </c>
      <c r="N13" s="82" t="s">
        <v>1861</v>
      </c>
      <c r="O13" s="82" t="s">
        <v>1515</v>
      </c>
      <c r="P13" s="82">
        <v>0</v>
      </c>
      <c r="Q13" s="82" t="s">
        <v>1615</v>
      </c>
      <c r="T13" s="81" t="s">
        <v>543</v>
      </c>
      <c r="U13" s="81" t="str">
        <f>VLOOKUP(T13,'PAI 2025 Consolidado'!$A$7:$D$507,4,0)</f>
        <v>Producto</v>
      </c>
      <c r="V13" s="82" t="s">
        <v>1645</v>
      </c>
      <c r="W13" s="30">
        <f>VLOOKUP(A13,'PAI 2025 GPS rempl2)'!$A$4:$P$503,16,0)</f>
        <v>50</v>
      </c>
      <c r="X13" s="30">
        <f>+W13</f>
        <v>50</v>
      </c>
      <c r="Y13" s="30">
        <f>VLOOKUP(A13,'SEGUIMIENTO PLAN DE ACCIÓN'!$G$7:$AB$493,22,0)</f>
        <v>0</v>
      </c>
      <c r="Z13" s="164">
        <f t="shared" si="0"/>
        <v>0</v>
      </c>
      <c r="AA13" s="30">
        <f>VLOOKUP(A13,'SEGUIMIENTO PLAN DE ACCIÓN'!$G$7:$AC$493,20,0)</f>
        <v>0</v>
      </c>
      <c r="AC13"/>
      <c r="AD13"/>
      <c r="AE13"/>
    </row>
    <row r="14" spans="1:36" x14ac:dyDescent="0.25">
      <c r="A14" s="81" t="s">
        <v>548</v>
      </c>
      <c r="B14" s="81" t="s">
        <v>517</v>
      </c>
      <c r="C14" s="82" t="s">
        <v>1645</v>
      </c>
      <c r="D14" s="82" t="s">
        <v>1644</v>
      </c>
      <c r="E14" s="82" t="s">
        <v>544</v>
      </c>
      <c r="F14" s="82"/>
      <c r="G14" s="82"/>
      <c r="H14" s="82" t="str">
        <f>VLOOKUP(A14,'PAI 2025 GPS rempl2)'!$A$4:$V$503,15,0)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2">
        <f>VLOOKUP(A14,'PAI 2025 GPS rempl2)'!$A$4:$V$503,17,0)</f>
        <v>100</v>
      </c>
      <c r="J14" s="82" t="str">
        <f>VLOOKUP(A14,'PAI 2025 GPS rempl2)'!$A$4:$V$503,18,0)</f>
        <v>Porcentual</v>
      </c>
      <c r="K14" s="160" t="str">
        <f>VLOOKUP(A14,'PAI 2025 GPS rempl2)'!$A$4:$V$503,20,0)</f>
        <v>2025-01-02</v>
      </c>
      <c r="L14" s="160" t="str">
        <f>VLOOKUP(A14,'PAI 2025 GPS rempl2)'!$A$4:$V$503,21,0)</f>
        <v>2025-12-31</v>
      </c>
      <c r="M14" s="82" t="str">
        <f>VLOOKUP(A14,'PAI 2025 GPS rempl2)'!$A$4:$V$503,22,0)</f>
        <v>50-OFICINA DE CONTROL INTERNO</v>
      </c>
      <c r="N14" s="82"/>
      <c r="O14" s="82"/>
      <c r="P14" s="82"/>
      <c r="Q14" s="82"/>
      <c r="T14" s="81" t="s">
        <v>548</v>
      </c>
      <c r="U14" s="81" t="str">
        <f>VLOOKUP(T14,'PAI 2025 Consolidado'!$A$7:$D$507,4,0)</f>
        <v>Actividad propia</v>
      </c>
      <c r="V14" s="82" t="s">
        <v>1645</v>
      </c>
      <c r="W14" s="30">
        <f>VLOOKUP(A14,'PAI 2025 GPS rempl2)'!$A$4:$P$503,16,0)</f>
        <v>80</v>
      </c>
      <c r="X14" s="162">
        <f>+(W14*100)/($W$14+$W$15+$W$17+$W$18+$W$20+$W$21+$W$22)</f>
        <v>26.666666666666668</v>
      </c>
      <c r="Y14" s="30">
        <f>VLOOKUP(A14,'SEGUIMIENTO PLAN DE ACCIÓN'!$G$7:$AB$493,22,0)</f>
        <v>24</v>
      </c>
      <c r="Z14" s="164">
        <f t="shared" si="0"/>
        <v>6.4000000000000001E-2</v>
      </c>
      <c r="AA14" s="30" t="str">
        <f>VLOOKUP(A14,'SEGUIMIENTO PLAN DE ACCIÓN'!$G$7:$AC$493,20,0)</f>
        <v>De acuerdo con el plan anual de auditoría 2025 aprobado por el Comité de Coordinación de Control Interno, en cual se encuentran registradas 67  actividades a realizar por la Oficina de Control Interno, como son, los Informes de auditorías internas basadas en riesgos, informes de auditorías SIGI e informes de ley y seguimiento u otros. Para el primer trimestre de 2025 esta Oficina realizó 16 Informes de Ley y seguimiento mencionados a continuación: Informe de PQRSF, Seguimiento al SUIT, Informe Derechos de Autor, Seguimiento plan de mejoramiento CGR- SIRECI, Informe EKOGUI, Informe Austeridad en el Gato Público, PACC, Seguimiento plan de mejoramiento Institucional, Informe Evaluación al Estado del Sistema de Control Interno, Informe Evaluación por Dependencias, Informe SIGEP, Seguimiento plan de mejoramiento AGN, Reporte Congreso, Rendición de la cuenta Anual SIRECI, Reporte de Riesgo, Informe Evaluación Control Interno Contable. Razón por la cual su avance es del 24%.</v>
      </c>
      <c r="AC14"/>
      <c r="AD14"/>
      <c r="AE14"/>
    </row>
    <row r="15" spans="1:36" x14ac:dyDescent="0.25">
      <c r="A15" s="81" t="s">
        <v>549</v>
      </c>
      <c r="B15" s="81" t="s">
        <v>517</v>
      </c>
      <c r="C15" s="82" t="s">
        <v>1645</v>
      </c>
      <c r="D15" s="82" t="s">
        <v>1644</v>
      </c>
      <c r="E15" s="82" t="s">
        <v>544</v>
      </c>
      <c r="F15" s="82"/>
      <c r="G15" s="82"/>
      <c r="H15" s="82" t="str">
        <f>VLOOKUP(A15,'PAI 2025 GPS rempl2)'!$A$4:$V$503,15,0)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2">
        <f>VLOOKUP(A15,'PAI 2025 GPS rempl2)'!$A$4:$V$503,17,0)</f>
        <v>2</v>
      </c>
      <c r="J15" s="82" t="str">
        <f>VLOOKUP(A15,'PAI 2025 GPS rempl2)'!$A$4:$V$503,18,0)</f>
        <v>Númerica</v>
      </c>
      <c r="K15" s="160" t="str">
        <f>VLOOKUP(A15,'PAI 2025 GPS rempl2)'!$A$4:$V$503,20,0)</f>
        <v>2025-06-03</v>
      </c>
      <c r="L15" s="160" t="str">
        <f>VLOOKUP(A15,'PAI 2025 GPS rempl2)'!$A$4:$V$503,21,0)</f>
        <v>2025-12-31</v>
      </c>
      <c r="M15" s="82" t="str">
        <f>VLOOKUP(A15,'PAI 2025 GPS rempl2)'!$A$4:$V$503,22,0)</f>
        <v>50-OFICINA DE CONTROL INTERNO</v>
      </c>
      <c r="N15" s="82"/>
      <c r="O15" s="82"/>
      <c r="P15" s="82"/>
      <c r="Q15" s="82"/>
      <c r="T15" s="81" t="s">
        <v>549</v>
      </c>
      <c r="U15" s="81" t="str">
        <f>VLOOKUP(T15,'PAI 2025 Consolidado'!$A$7:$D$507,4,0)</f>
        <v>Actividad propia</v>
      </c>
      <c r="V15" s="82" t="s">
        <v>1645</v>
      </c>
      <c r="W15" s="30">
        <f>VLOOKUP(A15,'PAI 2025 GPS rempl2)'!$A$4:$P$503,16,0)</f>
        <v>20</v>
      </c>
      <c r="X15" s="162">
        <f>+(W15*100)/($W$14+$W$15+$W$17+$W$18+$W$20+$W$21+$W$22)</f>
        <v>6.666666666666667</v>
      </c>
      <c r="Y15" s="30">
        <f>VLOOKUP(A15,'SEGUIMIENTO PLAN DE ACCIÓN'!$G$7:$AB$493,22,0)</f>
        <v>0</v>
      </c>
      <c r="Z15" s="164">
        <f t="shared" si="0"/>
        <v>0</v>
      </c>
      <c r="AA15" s="30">
        <f>VLOOKUP(A15,'SEGUIMIENTO PLAN DE ACCIÓN'!$G$7:$AC$493,20,0)</f>
        <v>0</v>
      </c>
      <c r="AC15"/>
      <c r="AD15"/>
      <c r="AE15"/>
    </row>
    <row r="16" spans="1:36" x14ac:dyDescent="0.25">
      <c r="A16" s="81" t="s">
        <v>551</v>
      </c>
      <c r="B16" s="81" t="s">
        <v>509</v>
      </c>
      <c r="C16" s="82" t="s">
        <v>1645</v>
      </c>
      <c r="D16" s="82" t="s">
        <v>1644</v>
      </c>
      <c r="E16" s="82" t="s">
        <v>544</v>
      </c>
      <c r="F16" s="82" t="s">
        <v>61</v>
      </c>
      <c r="G16" s="82" t="str">
        <f>VLOOKUP(A16,'PAI 2025 GPS rempl2)'!$E$4:$L$502,8,0)</f>
        <v>N/A</v>
      </c>
      <c r="H16" s="82" t="str">
        <f>VLOOKUP(A16,'PAI 2025 GPS rempl2)'!$A$4:$V$503,15,0)</f>
        <v>Seguimiento Planes de trabajo MIPG en el marco de la Política Control Interno, con seguimiento realizado y radicado ante la OAP  (Informe)
Entregable: (Informes de seguimiento  a la implementación y actas del comité)</v>
      </c>
      <c r="I16" s="82">
        <f>VLOOKUP(A16,'PAI 2025 GPS rempl2)'!$A$4:$V$503,17,0)</f>
        <v>3</v>
      </c>
      <c r="J16" s="82" t="str">
        <f>VLOOKUP(A16,'PAI 2025 GPS rempl2)'!$A$4:$V$503,18,0)</f>
        <v>Númerica</v>
      </c>
      <c r="K16" s="160" t="str">
        <f>VLOOKUP(A16,'PAI 2025 GPS rempl2)'!$A$4:$V$503,20,0)</f>
        <v>2025-04-01</v>
      </c>
      <c r="L16" s="160" t="str">
        <f>VLOOKUP(A16,'PAI 2025 GPS rempl2)'!$A$4:$V$503,21,0)</f>
        <v>2025-11-28</v>
      </c>
      <c r="M16" s="82" t="str">
        <f>VLOOKUP(A16,'PAI 2025 GPS rempl2)'!$A$4:$V$503,22,0)</f>
        <v>50-OFICINA DE CONTROL INTERNO</v>
      </c>
      <c r="N16" s="82" t="s">
        <v>1861</v>
      </c>
      <c r="O16" s="82" t="s">
        <v>1515</v>
      </c>
      <c r="P16" s="82">
        <v>0</v>
      </c>
      <c r="Q16" s="82" t="s">
        <v>1615</v>
      </c>
      <c r="T16" s="81" t="s">
        <v>551</v>
      </c>
      <c r="U16" s="81" t="str">
        <f>VLOOKUP(T16,'PAI 2025 Consolidado'!$A$7:$D$507,4,0)</f>
        <v>Producto</v>
      </c>
      <c r="V16" s="82" t="s">
        <v>1645</v>
      </c>
      <c r="W16" s="30">
        <f>VLOOKUP(A16,'PAI 2025 GPS rempl2)'!$A$4:$P$503,16,0)</f>
        <v>25</v>
      </c>
      <c r="X16" s="30">
        <f>+W16</f>
        <v>25</v>
      </c>
      <c r="Y16" s="30">
        <f>VLOOKUP(A16,'SEGUIMIENTO PLAN DE ACCIÓN'!$G$7:$AB$493,22,0)</f>
        <v>0</v>
      </c>
      <c r="Z16" s="164">
        <f t="shared" si="0"/>
        <v>0</v>
      </c>
      <c r="AA16" s="30">
        <f>VLOOKUP(A16,'SEGUIMIENTO PLAN DE ACCIÓN'!$G$7:$AC$493,20,0)</f>
        <v>0</v>
      </c>
      <c r="AC16"/>
      <c r="AD16"/>
      <c r="AE16"/>
    </row>
    <row r="17" spans="1:31" x14ac:dyDescent="0.25">
      <c r="A17" s="81" t="s">
        <v>555</v>
      </c>
      <c r="B17" s="81" t="s">
        <v>517</v>
      </c>
      <c r="C17" s="82" t="s">
        <v>1645</v>
      </c>
      <c r="D17" s="82" t="s">
        <v>1644</v>
      </c>
      <c r="E17" s="82" t="s">
        <v>544</v>
      </c>
      <c r="F17" s="82"/>
      <c r="G17" s="82"/>
      <c r="H17" s="82" t="str">
        <f>VLOOKUP(A17,'PAI 2025 GPS rempl2)'!$A$4:$V$503,15,0)</f>
        <v>Realizar seguimiento a  los Planes de trabajo MIPG que afectan a la Política Control Interno, conforme a las recomendaciones del FURAG (Correo de solicitud de información a las áreas frente a los seguimientos de las MIPG cuando aplique)</v>
      </c>
      <c r="I17" s="82">
        <f>VLOOKUP(A17,'PAI 2025 GPS rempl2)'!$A$4:$V$503,17,0)</f>
        <v>3</v>
      </c>
      <c r="J17" s="82" t="str">
        <f>VLOOKUP(A17,'PAI 2025 GPS rempl2)'!$A$4:$V$503,18,0)</f>
        <v>Númerica</v>
      </c>
      <c r="K17" s="160" t="str">
        <f>VLOOKUP(A17,'PAI 2025 GPS rempl2)'!$A$4:$V$503,20,0)</f>
        <v>2025-04-01</v>
      </c>
      <c r="L17" s="160" t="str">
        <f>VLOOKUP(A17,'PAI 2025 GPS rempl2)'!$A$4:$V$503,21,0)</f>
        <v>2025-11-28</v>
      </c>
      <c r="M17" s="82" t="str">
        <f>VLOOKUP(A17,'PAI 2025 GPS rempl2)'!$A$4:$V$503,22,0)</f>
        <v>50-OFICINA DE CONTROL INTERNO</v>
      </c>
      <c r="N17" s="82"/>
      <c r="O17" s="82"/>
      <c r="P17" s="82"/>
      <c r="Q17" s="82"/>
      <c r="T17" s="81" t="s">
        <v>555</v>
      </c>
      <c r="U17" s="81" t="str">
        <f>VLOOKUP(T17,'PAI 2025 Consolidado'!$A$7:$D$507,4,0)</f>
        <v>Actividad propia</v>
      </c>
      <c r="V17" s="82" t="s">
        <v>1645</v>
      </c>
      <c r="W17" s="30">
        <f>VLOOKUP(A17,'PAI 2025 GPS rempl2)'!$A$4:$P$503,16,0)</f>
        <v>80</v>
      </c>
      <c r="X17" s="162">
        <f>+(W17*100)/($W$14+$W$15+$W$17+$W$18+$W$20+$W$21+$W$22)</f>
        <v>26.666666666666668</v>
      </c>
      <c r="Y17" s="30">
        <f>VLOOKUP(A17,'SEGUIMIENTO PLAN DE ACCIÓN'!$G$7:$AB$493,22,0)</f>
        <v>0</v>
      </c>
      <c r="Z17" s="164">
        <f t="shared" si="0"/>
        <v>0</v>
      </c>
      <c r="AA17" s="30">
        <f>VLOOKUP(A17,'SEGUIMIENTO PLAN DE ACCIÓN'!$G$7:$AC$493,20,0)</f>
        <v>0</v>
      </c>
      <c r="AC17"/>
      <c r="AD17"/>
      <c r="AE17"/>
    </row>
    <row r="18" spans="1:31" x14ac:dyDescent="0.25">
      <c r="A18" s="81" t="s">
        <v>557</v>
      </c>
      <c r="B18" s="81" t="s">
        <v>517</v>
      </c>
      <c r="C18" s="82" t="s">
        <v>1645</v>
      </c>
      <c r="D18" s="82" t="s">
        <v>1644</v>
      </c>
      <c r="E18" s="82" t="s">
        <v>544</v>
      </c>
      <c r="F18" s="82"/>
      <c r="G18" s="82"/>
      <c r="H18" s="82" t="str">
        <f>VLOOKUP(A18,'PAI 2025 GPS rempl2)'!$A$4:$V$503,15,0)</f>
        <v>Elaborar y presentar al Comité Institucional de Gestión y Desempeño el informe de seguimiento a la implementación del MIPG (Actas de CIGD)</v>
      </c>
      <c r="I18" s="82">
        <f>VLOOKUP(A18,'PAI 2025 GPS rempl2)'!$A$4:$V$503,17,0)</f>
        <v>3</v>
      </c>
      <c r="J18" s="82" t="str">
        <f>VLOOKUP(A18,'PAI 2025 GPS rempl2)'!$A$4:$V$503,18,0)</f>
        <v>Númerica</v>
      </c>
      <c r="K18" s="160" t="str">
        <f>VLOOKUP(A18,'PAI 2025 GPS rempl2)'!$A$4:$V$503,20,0)</f>
        <v>2025-04-01</v>
      </c>
      <c r="L18" s="160" t="str">
        <f>VLOOKUP(A18,'PAI 2025 GPS rempl2)'!$A$4:$V$503,21,0)</f>
        <v>2025-11-28</v>
      </c>
      <c r="M18" s="82" t="str">
        <f>VLOOKUP(A18,'PAI 2025 GPS rempl2)'!$A$4:$V$503,22,0)</f>
        <v>50-OFICINA DE CONTROL INTERNO</v>
      </c>
      <c r="N18" s="82"/>
      <c r="O18" s="82"/>
      <c r="P18" s="82"/>
      <c r="Q18" s="82"/>
      <c r="T18" s="81" t="s">
        <v>557</v>
      </c>
      <c r="U18" s="81" t="str">
        <f>VLOOKUP(T18,'PAI 2025 Consolidado'!$A$7:$D$507,4,0)</f>
        <v>Actividad propia</v>
      </c>
      <c r="V18" s="82" t="s">
        <v>1645</v>
      </c>
      <c r="W18" s="30">
        <f>VLOOKUP(A18,'PAI 2025 GPS rempl2)'!$A$4:$P$503,16,0)</f>
        <v>20</v>
      </c>
      <c r="X18" s="162">
        <f>+(W18*100)/($W$14+$W$15+$W$17+$W$18+$W$20+$W$21+$W$22)</f>
        <v>6.666666666666667</v>
      </c>
      <c r="Y18" s="30">
        <f>VLOOKUP(A18,'SEGUIMIENTO PLAN DE ACCIÓN'!$G$7:$AB$493,22,0)</f>
        <v>0</v>
      </c>
      <c r="Z18" s="164">
        <f t="shared" si="0"/>
        <v>0</v>
      </c>
      <c r="AA18" s="30">
        <f>VLOOKUP(A18,'SEGUIMIENTO PLAN DE ACCIÓN'!$G$7:$AC$493,20,0)</f>
        <v>0</v>
      </c>
      <c r="AC18"/>
      <c r="AD18"/>
      <c r="AE18"/>
    </row>
    <row r="19" spans="1:31" x14ac:dyDescent="0.25">
      <c r="A19" s="81" t="s">
        <v>559</v>
      </c>
      <c r="B19" s="81" t="s">
        <v>509</v>
      </c>
      <c r="C19" s="82" t="s">
        <v>1645</v>
      </c>
      <c r="D19" s="82" t="s">
        <v>1644</v>
      </c>
      <c r="E19" s="82" t="s">
        <v>544</v>
      </c>
      <c r="F19" s="82" t="s">
        <v>61</v>
      </c>
      <c r="G19" s="82" t="str">
        <f>VLOOKUP(A19,'PAI 2025 GPS rempl2)'!$E$4:$L$502,8,0)</f>
        <v>N/A</v>
      </c>
      <c r="H19" s="82" t="str">
        <f>VLOOKUP(A19,'PAI 2025 GPS rempl2)'!$A$4:$V$503,15,0)</f>
        <v>Objetivos estratégicos y orientaciones PND, evaluados frente a la planeación 2025 y el PES (Informe elaborado y enviado a Despacho y OAP/memorando o correo)</v>
      </c>
      <c r="I19" s="82">
        <f>VLOOKUP(A19,'PAI 2025 GPS rempl2)'!$A$4:$V$503,17,0)</f>
        <v>1</v>
      </c>
      <c r="J19" s="82" t="str">
        <f>VLOOKUP(A19,'PAI 2025 GPS rempl2)'!$A$4:$V$503,18,0)</f>
        <v>Númerica</v>
      </c>
      <c r="K19" s="160" t="str">
        <f>VLOOKUP(A19,'PAI 2025 GPS rempl2)'!$A$4:$V$503,20,0)</f>
        <v>2025-02-19</v>
      </c>
      <c r="L19" s="160" t="str">
        <f>VLOOKUP(A19,'PAI 2025 GPS rempl2)'!$A$4:$V$503,21,0)</f>
        <v>2025-12-19</v>
      </c>
      <c r="M19" s="82" t="str">
        <f>VLOOKUP(A19,'PAI 2025 GPS rempl2)'!$A$4:$V$503,22,0)</f>
        <v>50-OFICINA DE CONTROL INTERNO</v>
      </c>
      <c r="N19" s="82" t="s">
        <v>1861</v>
      </c>
      <c r="O19" s="82" t="s">
        <v>1515</v>
      </c>
      <c r="P19" s="82">
        <v>0</v>
      </c>
      <c r="Q19" s="82" t="s">
        <v>1615</v>
      </c>
      <c r="T19" s="81" t="s">
        <v>559</v>
      </c>
      <c r="U19" s="81" t="str">
        <f>VLOOKUP(T19,'PAI 2025 Consolidado'!$A$7:$D$507,4,0)</f>
        <v>Producto</v>
      </c>
      <c r="V19" s="82" t="s">
        <v>1645</v>
      </c>
      <c r="W19" s="30">
        <f>VLOOKUP(A19,'PAI 2025 GPS rempl2)'!$A$4:$P$503,16,0)</f>
        <v>25</v>
      </c>
      <c r="X19" s="30">
        <f>+W19</f>
        <v>25</v>
      </c>
      <c r="Y19" s="30">
        <f>VLOOKUP(A19,'SEGUIMIENTO PLAN DE ACCIÓN'!$G$7:$AB$493,22,0)</f>
        <v>0</v>
      </c>
      <c r="Z19" s="164">
        <f t="shared" si="0"/>
        <v>0</v>
      </c>
      <c r="AA19" s="30">
        <f>VLOOKUP(A19,'SEGUIMIENTO PLAN DE ACCIÓN'!$G$7:$AC$493,20,0)</f>
        <v>0</v>
      </c>
      <c r="AC19"/>
      <c r="AD19"/>
      <c r="AE19"/>
    </row>
    <row r="20" spans="1:31" x14ac:dyDescent="0.25">
      <c r="A20" s="81" t="s">
        <v>561</v>
      </c>
      <c r="B20" s="81" t="s">
        <v>517</v>
      </c>
      <c r="C20" s="82" t="s">
        <v>1645</v>
      </c>
      <c r="D20" s="82" t="s">
        <v>1644</v>
      </c>
      <c r="E20" s="82" t="s">
        <v>544</v>
      </c>
      <c r="F20" s="82"/>
      <c r="G20" s="82"/>
      <c r="H20" s="82" t="str">
        <f>VLOOKUP(A20,'PAI 2025 GPS rempl2)'!$A$4:$V$503,15,0)</f>
        <v>Evaluar el cumplimiento de compromisos que la Superintendencia  tiene en el Plan Estratégico Sectorial frente a los objetivos estratégicos del ministerio (informe con los resultados de la evaluación elaborado)</v>
      </c>
      <c r="I20" s="82">
        <f>VLOOKUP(A20,'PAI 2025 GPS rempl2)'!$A$4:$V$503,17,0)</f>
        <v>1</v>
      </c>
      <c r="J20" s="82" t="str">
        <f>VLOOKUP(A20,'PAI 2025 GPS rempl2)'!$A$4:$V$503,18,0)</f>
        <v>Númerica</v>
      </c>
      <c r="K20" s="160" t="str">
        <f>VLOOKUP(A20,'PAI 2025 GPS rempl2)'!$A$4:$V$503,20,0)</f>
        <v>2025-02-19</v>
      </c>
      <c r="L20" s="160" t="str">
        <f>VLOOKUP(A20,'PAI 2025 GPS rempl2)'!$A$4:$V$503,21,0)</f>
        <v>2025-12-19</v>
      </c>
      <c r="M20" s="82" t="str">
        <f>VLOOKUP(A20,'PAI 2025 GPS rempl2)'!$A$4:$V$503,22,0)</f>
        <v>50-OFICINA DE CONTROL INTERNO</v>
      </c>
      <c r="N20" s="82"/>
      <c r="O20" s="82"/>
      <c r="P20" s="82"/>
      <c r="Q20" s="82"/>
      <c r="T20" s="81" t="s">
        <v>561</v>
      </c>
      <c r="U20" s="81" t="str">
        <f>VLOOKUP(T20,'PAI 2025 Consolidado'!$A$7:$D$507,4,0)</f>
        <v>Actividad propia</v>
      </c>
      <c r="V20" s="82" t="s">
        <v>1645</v>
      </c>
      <c r="W20" s="30">
        <f>VLOOKUP(A20,'PAI 2025 GPS rempl2)'!$A$4:$P$503,16,0)</f>
        <v>40</v>
      </c>
      <c r="X20" s="162">
        <f>+(W20*100)/($W$14+$W$15+$W$17+$W$18+$W$20+$W$21+$W$22)</f>
        <v>13.333333333333334</v>
      </c>
      <c r="Y20" s="30">
        <f>VLOOKUP(A20,'SEGUIMIENTO PLAN DE ACCIÓN'!$G$7:$AB$493,22,0)</f>
        <v>0</v>
      </c>
      <c r="Z20" s="164">
        <f t="shared" si="0"/>
        <v>0</v>
      </c>
      <c r="AA20" s="30">
        <f>VLOOKUP(A20,'SEGUIMIENTO PLAN DE ACCIÓN'!$G$7:$AC$493,20,0)</f>
        <v>0</v>
      </c>
    </row>
    <row r="21" spans="1:31" x14ac:dyDescent="0.25">
      <c r="A21" s="81" t="s">
        <v>563</v>
      </c>
      <c r="B21" s="81" t="s">
        <v>517</v>
      </c>
      <c r="C21" s="82" t="s">
        <v>1645</v>
      </c>
      <c r="D21" s="82" t="s">
        <v>1644</v>
      </c>
      <c r="E21" s="82" t="s">
        <v>544</v>
      </c>
      <c r="F21" s="82"/>
      <c r="G21" s="82"/>
      <c r="H21" s="82" t="str">
        <f>VLOOKUP(A21,'PAI 2025 GPS rempl2)'!$A$4:$V$503,15,0)</f>
        <v>Evaluar cumplimiento de los Objetivos Estrategicos  y el Plan Nacional de Desarrollo frente a las responsabilidades determinadas por los mismos para la SIC. (informe con los resultados de la evaluación elaborado).</v>
      </c>
      <c r="I21" s="82">
        <f>VLOOKUP(A21,'PAI 2025 GPS rempl2)'!$A$4:$V$503,17,0)</f>
        <v>1</v>
      </c>
      <c r="J21" s="82" t="str">
        <f>VLOOKUP(A21,'PAI 2025 GPS rempl2)'!$A$4:$V$503,18,0)</f>
        <v>Númerica</v>
      </c>
      <c r="K21" s="160" t="str">
        <f>VLOOKUP(A21,'PAI 2025 GPS rempl2)'!$A$4:$V$503,20,0)</f>
        <v>2025-02-19</v>
      </c>
      <c r="L21" s="160" t="str">
        <f>VLOOKUP(A21,'PAI 2025 GPS rempl2)'!$A$4:$V$503,21,0)</f>
        <v>2025-12-19</v>
      </c>
      <c r="M21" s="82" t="str">
        <f>VLOOKUP(A21,'PAI 2025 GPS rempl2)'!$A$4:$V$503,22,0)</f>
        <v>50-OFICINA DE CONTROL INTERNO</v>
      </c>
      <c r="N21" s="82"/>
      <c r="O21" s="82"/>
      <c r="P21" s="82"/>
      <c r="Q21" s="82"/>
      <c r="T21" s="81" t="s">
        <v>563</v>
      </c>
      <c r="U21" s="81" t="str">
        <f>VLOOKUP(T21,'PAI 2025 Consolidado'!$A$7:$D$507,4,0)</f>
        <v>Actividad propia</v>
      </c>
      <c r="V21" s="82" t="s">
        <v>1645</v>
      </c>
      <c r="W21" s="30">
        <f>VLOOKUP(A21,'PAI 2025 GPS rempl2)'!$A$4:$P$503,16,0)</f>
        <v>40</v>
      </c>
      <c r="X21" s="162">
        <f>+(W21*100)/($W$14+$W$15+$W$17+$W$18+$W$20+$W$21+$W$22)</f>
        <v>13.333333333333334</v>
      </c>
      <c r="Y21" s="30">
        <f>VLOOKUP(A21,'SEGUIMIENTO PLAN DE ACCIÓN'!$G$7:$AB$493,22,0)</f>
        <v>0</v>
      </c>
      <c r="Z21" s="164">
        <f t="shared" si="0"/>
        <v>0</v>
      </c>
      <c r="AA21" s="30">
        <f>VLOOKUP(A21,'SEGUIMIENTO PLAN DE ACCIÓN'!$G$7:$AC$493,20,0)</f>
        <v>0</v>
      </c>
    </row>
    <row r="22" spans="1:31" x14ac:dyDescent="0.25">
      <c r="A22" s="81" t="s">
        <v>564</v>
      </c>
      <c r="B22" s="81" t="s">
        <v>517</v>
      </c>
      <c r="C22" s="82" t="s">
        <v>1645</v>
      </c>
      <c r="D22" s="82" t="s">
        <v>1644</v>
      </c>
      <c r="E22" s="82" t="s">
        <v>544</v>
      </c>
      <c r="F22" s="82"/>
      <c r="G22" s="82"/>
      <c r="H22" s="82" t="str">
        <f>VLOOKUP(A22,'PAI 2025 GPS rempl2)'!$A$4:$V$503,15,0)</f>
        <v>Elaborar y radicar ante los responsables, el informe. (informe con los resultados de la evaluación elaborado y radicado al Superintendente y OAP / Correo-Memorando)</v>
      </c>
      <c r="I22" s="82">
        <f>VLOOKUP(A22,'PAI 2025 GPS rempl2)'!$A$4:$V$503,17,0)</f>
        <v>1</v>
      </c>
      <c r="J22" s="82" t="str">
        <f>VLOOKUP(A22,'PAI 2025 GPS rempl2)'!$A$4:$V$503,18,0)</f>
        <v>Númerica</v>
      </c>
      <c r="K22" s="160" t="str">
        <f>VLOOKUP(A22,'PAI 2025 GPS rempl2)'!$A$4:$V$503,20,0)</f>
        <v>2025-02-19</v>
      </c>
      <c r="L22" s="160" t="str">
        <f>VLOOKUP(A22,'PAI 2025 GPS rempl2)'!$A$4:$V$503,21,0)</f>
        <v>2025-12-19</v>
      </c>
      <c r="M22" s="82" t="str">
        <f>VLOOKUP(A22,'PAI 2025 GPS rempl2)'!$A$4:$V$503,22,0)</f>
        <v>50-OFICINA DE CONTROL INTERNO</v>
      </c>
      <c r="N22" s="82"/>
      <c r="O22" s="82"/>
      <c r="P22" s="82"/>
      <c r="Q22" s="82"/>
      <c r="T22" s="81" t="s">
        <v>564</v>
      </c>
      <c r="U22" s="81" t="str">
        <f>VLOOKUP(T22,'PAI 2025 Consolidado'!$A$7:$D$507,4,0)</f>
        <v>Actividad propia</v>
      </c>
      <c r="V22" s="82" t="s">
        <v>1645</v>
      </c>
      <c r="W22" s="30">
        <f>VLOOKUP(A22,'PAI 2025 GPS rempl2)'!$A$4:$P$503,16,0)</f>
        <v>20</v>
      </c>
      <c r="X22" s="162">
        <f>+(W22*100)/($W$14+$W$15+$W$17+$W$18+$W$20+$W$21+$W$22)</f>
        <v>6.666666666666667</v>
      </c>
      <c r="Y22" s="30">
        <f>VLOOKUP(A22,'SEGUIMIENTO PLAN DE ACCIÓN'!$G$7:$AB$493,22,0)</f>
        <v>0</v>
      </c>
      <c r="Z22" s="164">
        <f t="shared" si="0"/>
        <v>0</v>
      </c>
      <c r="AA22" s="30">
        <f>VLOOKUP(A22,'SEGUIMIENTO PLAN DE ACCIÓN'!$G$7:$AC$493,20,0)</f>
        <v>0</v>
      </c>
    </row>
    <row r="23" spans="1:31" x14ac:dyDescent="0.25">
      <c r="A23" s="81" t="s">
        <v>566</v>
      </c>
      <c r="B23" s="81" t="s">
        <v>509</v>
      </c>
      <c r="C23" s="82" t="s">
        <v>1647</v>
      </c>
      <c r="D23" s="82" t="s">
        <v>1646</v>
      </c>
      <c r="E23" s="82" t="s">
        <v>567</v>
      </c>
      <c r="F23" s="82" t="s">
        <v>12</v>
      </c>
      <c r="G23" s="82" t="str">
        <f>VLOOKUP(A23,'PAI 2025 GPS rempl2)'!$E$4:$L$502,8,0)</f>
        <v>C-3599-0200-0006-53105d</v>
      </c>
      <c r="H23" s="82" t="str">
        <f>VLOOKUP(A23,'PAI 2025 GPS rempl2)'!$A$4:$V$503,15,0)</f>
        <v>Plan de acción para el intercambio de información, implementado  (Informe semestral de  la implementación del plan de acción para el intercambio de información- soportes documentales de cumplimiento)</v>
      </c>
      <c r="I23" s="82">
        <f>VLOOKUP(A23,'PAI 2025 GPS rempl2)'!$A$4:$V$503,17,0)</f>
        <v>100</v>
      </c>
      <c r="J23" s="82" t="str">
        <f>VLOOKUP(A23,'PAI 2025 GPS rempl2)'!$A$4:$V$503,18,0)</f>
        <v>Porcentual</v>
      </c>
      <c r="K23" s="160" t="str">
        <f>VLOOKUP(A23,'PAI 2025 GPS rempl2)'!$A$4:$V$503,20,0)</f>
        <v>2025-02-03</v>
      </c>
      <c r="L23" s="160" t="str">
        <f>VLOOKUP(A23,'PAI 2025 GPS rempl2)'!$A$4:$V$503,21,0)</f>
        <v>2025-12-12</v>
      </c>
      <c r="M23" s="82" t="str">
        <f>VLOOKUP(A23,'PAI 2025 GPS rempl2)'!$A$4:$V$503,22,0)</f>
        <v>20-OFICINA DE TECNOLOGÍA E INFORMÁTICA</v>
      </c>
      <c r="N23" s="82" t="s">
        <v>1516</v>
      </c>
      <c r="O23" s="82" t="s">
        <v>1517</v>
      </c>
      <c r="P23" s="82" t="s">
        <v>1667</v>
      </c>
      <c r="Q23" s="82" t="s">
        <v>1615</v>
      </c>
      <c r="T23" s="81" t="s">
        <v>566</v>
      </c>
      <c r="U23" s="81" t="str">
        <f>VLOOKUP(T23,'PAI 2025 Consolidado'!$A$7:$D$507,4,0)</f>
        <v>Producto</v>
      </c>
      <c r="V23" s="82" t="s">
        <v>1647</v>
      </c>
      <c r="W23" s="30">
        <f>VLOOKUP(A23,'PAI 2025 GPS rempl2)'!$A$4:$P$503,16,0)</f>
        <v>20</v>
      </c>
      <c r="X23" s="161">
        <f>(W23*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23" s="30">
        <f>VLOOKUP(A23,'SEGUIMIENTO PLAN DE ACCIÓN'!$G$7:$AB$493,22,0)</f>
        <v>20</v>
      </c>
      <c r="Z23" s="164">
        <f t="shared" si="0"/>
        <v>1.7937219730941706E-3</v>
      </c>
      <c r="AA23" s="30" t="str">
        <f>VLOOKUP(A23,'SEGUIMIENTO PLAN DE ACCIÓN'!$G$7:$AC$493,20,0)</f>
        <v xml:space="preserve">De manera general se destaca: 
Diseño la capa de interoperabilidad interna
Análisis escenarios iniciales presentados en vigencias anteriores para el gobierno técnico de interoperabilidad
Sesión de acompañamiento con el MINTIC y se estableció acciones para ejecutar monitoreo de consumo de servicios de la plataforma
</v>
      </c>
    </row>
    <row r="24" spans="1:31" x14ac:dyDescent="0.25">
      <c r="A24" s="81" t="s">
        <v>569</v>
      </c>
      <c r="B24" s="81" t="s">
        <v>517</v>
      </c>
      <c r="C24" s="82" t="s">
        <v>1647</v>
      </c>
      <c r="D24" s="82" t="s">
        <v>1646</v>
      </c>
      <c r="E24" s="82" t="s">
        <v>567</v>
      </c>
      <c r="F24" s="82"/>
      <c r="G24" s="82"/>
      <c r="H24" s="82" t="str">
        <f>VLOOKUP(A24,'PAI 2025 GPS rempl2)'!$A$4:$V$503,15,0)</f>
        <v>Definir plan de acción para el intercambio de información de acuerdo con el marco de Interoperabilidad  (Plan definido / único entregable)</v>
      </c>
      <c r="I24" s="82">
        <f>VLOOKUP(A24,'PAI 2025 GPS rempl2)'!$A$4:$V$503,17,0)</f>
        <v>1</v>
      </c>
      <c r="J24" s="82" t="str">
        <f>VLOOKUP(A24,'PAI 2025 GPS rempl2)'!$A$4:$V$503,18,0)</f>
        <v>Númerica</v>
      </c>
      <c r="K24" s="160" t="str">
        <f>VLOOKUP(A24,'PAI 2025 GPS rempl2)'!$A$4:$V$503,20,0)</f>
        <v>2025-02-03</v>
      </c>
      <c r="L24" s="160" t="str">
        <f>VLOOKUP(A24,'PAI 2025 GPS rempl2)'!$A$4:$V$503,21,0)</f>
        <v>2025-02-28</v>
      </c>
      <c r="M24" s="82" t="str">
        <f>VLOOKUP(A24,'PAI 2025 GPS rempl2)'!$A$4:$V$503,22,0)</f>
        <v>20-OFICINA DE TECNOLOGÍA E INFORMÁTICA</v>
      </c>
      <c r="N24" s="82"/>
      <c r="O24" s="82"/>
      <c r="P24" s="82"/>
      <c r="Q24" s="82"/>
      <c r="T24" s="81" t="s">
        <v>569</v>
      </c>
      <c r="U24" s="81" t="str">
        <f>VLOOKUP(T24,'PAI 2025 Consolidado'!$A$7:$D$507,4,0)</f>
        <v>Actividad propia</v>
      </c>
      <c r="V24" s="82" t="s">
        <v>1647</v>
      </c>
      <c r="W24" s="30">
        <f>VLOOKUP(A24,'PAI 2025 GPS rempl2)'!$A$4:$P$503,16,0)</f>
        <v>20</v>
      </c>
      <c r="X24" s="163" t="e">
        <f ca="1">+(W24*100)/SUMIF(V24:V492,#REF!,W480:W492)</f>
        <v>#DIV/0!</v>
      </c>
      <c r="Y24" s="30">
        <f>VLOOKUP(A24,'SEGUIMIENTO PLAN DE ACCIÓN'!$G$7:$AB$493,22,0)</f>
        <v>100</v>
      </c>
      <c r="Z24" s="164" t="e">
        <f t="shared" ca="1" si="0"/>
        <v>#DIV/0!</v>
      </c>
      <c r="AA24" s="30" t="str">
        <f>VLOOKUP(A24,'SEGUIMIENTO PLAN DE ACCIÓN'!$G$7:$AC$493,20,0)</f>
        <v xml:space="preserve">Se formula el plan de intercambio </v>
      </c>
    </row>
    <row r="25" spans="1:31" x14ac:dyDescent="0.25">
      <c r="A25" s="81" t="s">
        <v>571</v>
      </c>
      <c r="B25" s="81" t="s">
        <v>517</v>
      </c>
      <c r="C25" s="82" t="s">
        <v>1647</v>
      </c>
      <c r="D25" s="82" t="s">
        <v>1646</v>
      </c>
      <c r="E25" s="82" t="s">
        <v>567</v>
      </c>
      <c r="F25" s="82"/>
      <c r="G25" s="82"/>
      <c r="H25" s="82" t="str">
        <f>VLOOKUP(A25,'PAI 2025 GPS rempl2)'!$A$4:$V$503,15,0)</f>
        <v>Implementar el plan de acción para el intercambio de información de acuerdo con el marco de Interoperabilidad  (Informe semestral de  la implementación del plan de acción para el intercambio de información- soportes documentales de cumplimiento)</v>
      </c>
      <c r="I25" s="82">
        <f>VLOOKUP(A25,'PAI 2025 GPS rempl2)'!$A$4:$V$503,17,0)</f>
        <v>100</v>
      </c>
      <c r="J25" s="82" t="str">
        <f>VLOOKUP(A25,'PAI 2025 GPS rempl2)'!$A$4:$V$503,18,0)</f>
        <v>Porcentual</v>
      </c>
      <c r="K25" s="160" t="str">
        <f>VLOOKUP(A25,'PAI 2025 GPS rempl2)'!$A$4:$V$503,20,0)</f>
        <v>2025-03-03</v>
      </c>
      <c r="L25" s="160" t="str">
        <f>VLOOKUP(A25,'PAI 2025 GPS rempl2)'!$A$4:$V$503,21,0)</f>
        <v>2025-12-12</v>
      </c>
      <c r="M25" s="82" t="str">
        <f>VLOOKUP(A25,'PAI 2025 GPS rempl2)'!$A$4:$V$503,22,0)</f>
        <v>20-OFICINA DE TECNOLOGÍA E INFORMÁTICA</v>
      </c>
      <c r="N25" s="82"/>
      <c r="O25" s="82"/>
      <c r="P25" s="82"/>
      <c r="Q25" s="82"/>
      <c r="T25" s="81" t="s">
        <v>571</v>
      </c>
      <c r="U25" s="81" t="str">
        <f>VLOOKUP(T25,'PAI 2025 Consolidado'!$A$7:$D$507,4,0)</f>
        <v>Actividad propia</v>
      </c>
      <c r="V25" s="82" t="s">
        <v>1647</v>
      </c>
      <c r="W25" s="30">
        <f>VLOOKUP(A25,'PAI 2025 GPS rempl2)'!$A$4:$P$503,16,0)</f>
        <v>80</v>
      </c>
      <c r="X25" s="163">
        <f>+(W25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25" s="30">
        <f>VLOOKUP(A25,'SEGUIMIENTO PLAN DE ACCIÓN'!$G$7:$AB$493,22,0)</f>
        <v>20</v>
      </c>
      <c r="Z25" s="164">
        <f t="shared" si="0"/>
        <v>1.9631901840490799E-3</v>
      </c>
      <c r="AA25" s="30" t="str">
        <f>VLOOKUP(A25,'SEGUIMIENTO PLAN DE ACCIÓN'!$G$7:$AC$493,20,0)</f>
        <v xml:space="preserve">De manera general se destaca: 
Diseño la capa de interoperabilidad interna
Análisis escenarios iniciales presentados en vigencias anteriores para el gobierno técnico de interoperabilidad
sesión de acompañamiento con el MINTIC y se establecido acciones para ejecutar monitoreo de consumo de servicios de la plataforma
</v>
      </c>
    </row>
    <row r="26" spans="1:31" x14ac:dyDescent="0.25">
      <c r="A26" s="81" t="s">
        <v>572</v>
      </c>
      <c r="B26" s="81" t="s">
        <v>509</v>
      </c>
      <c r="C26" s="82" t="s">
        <v>1647</v>
      </c>
      <c r="D26" s="82" t="s">
        <v>1646</v>
      </c>
      <c r="E26" s="82" t="s">
        <v>567</v>
      </c>
      <c r="F26" s="82" t="s">
        <v>12</v>
      </c>
      <c r="G26" s="82" t="str">
        <f>VLOOKUP(A26,'PAI 2025 GPS rempl2)'!$E$4:$L$502,8,0)</f>
        <v>C-3599-0200-0006-53105d</v>
      </c>
      <c r="H26" s="82" t="str">
        <f>VLOOKUP(A26,'PAI 2025 GPS rempl2)'!$A$4:$V$503,15,0)</f>
        <v>Modelo de gobierno y gestión de datos en el marco del Plan Nacional de Infraestructura de Datos,  implementado  (Informes de seguimiento y avance trimestrales con soportes documentales del cumplimiento)</v>
      </c>
      <c r="I26" s="82">
        <f>VLOOKUP(A26,'PAI 2025 GPS rempl2)'!$A$4:$V$503,17,0)</f>
        <v>100</v>
      </c>
      <c r="J26" s="82" t="str">
        <f>VLOOKUP(A26,'PAI 2025 GPS rempl2)'!$A$4:$V$503,18,0)</f>
        <v>Porcentual</v>
      </c>
      <c r="K26" s="160" t="str">
        <f>VLOOKUP(A26,'PAI 2025 GPS rempl2)'!$A$4:$V$503,20,0)</f>
        <v>2025-02-03</v>
      </c>
      <c r="L26" s="160" t="str">
        <f>VLOOKUP(A26,'PAI 2025 GPS rempl2)'!$A$4:$V$503,21,0)</f>
        <v>2025-12-12</v>
      </c>
      <c r="M26" s="82" t="str">
        <f>VLOOKUP(A26,'PAI 2025 GPS rempl2)'!$A$4:$V$503,22,0)</f>
        <v>20-OFICINA DE TECNOLOGÍA E INFORMÁTICA</v>
      </c>
      <c r="N26" s="82" t="s">
        <v>1516</v>
      </c>
      <c r="O26" s="82" t="s">
        <v>1517</v>
      </c>
      <c r="P26" s="82">
        <v>0</v>
      </c>
      <c r="Q26" s="82" t="s">
        <v>1615</v>
      </c>
      <c r="T26" s="81" t="s">
        <v>572</v>
      </c>
      <c r="U26" s="81" t="str">
        <f>VLOOKUP(T26,'PAI 2025 Consolidado'!$A$7:$D$507,4,0)</f>
        <v>Producto</v>
      </c>
      <c r="V26" s="82" t="s">
        <v>1647</v>
      </c>
      <c r="W26" s="30">
        <f>VLOOKUP(A26,'PAI 2025 GPS rempl2)'!$A$4:$P$503,16,0)</f>
        <v>20</v>
      </c>
      <c r="X26" s="161">
        <f>(W26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26" s="30">
        <f>VLOOKUP(A26,'SEGUIMIENTO PLAN DE ACCIÓN'!$G$7:$AB$493,22,0)</f>
        <v>0</v>
      </c>
      <c r="Z26" s="164">
        <f t="shared" si="0"/>
        <v>0</v>
      </c>
      <c r="AA26" s="30">
        <f>VLOOKUP(A26,'SEGUIMIENTO PLAN DE ACCIÓN'!$G$7:$AC$493,20,0)</f>
        <v>0</v>
      </c>
    </row>
    <row r="27" spans="1:31" x14ac:dyDescent="0.25">
      <c r="A27" s="81" t="s">
        <v>574</v>
      </c>
      <c r="B27" s="81" t="s">
        <v>517</v>
      </c>
      <c r="C27" s="82" t="s">
        <v>1647</v>
      </c>
      <c r="D27" s="82" t="s">
        <v>1646</v>
      </c>
      <c r="E27" s="82" t="s">
        <v>567</v>
      </c>
      <c r="F27" s="82"/>
      <c r="G27" s="82"/>
      <c r="H27" s="82" t="str">
        <f>VLOOKUP(A27,'PAI 2025 GPS rempl2)'!$A$4:$V$503,15,0)</f>
        <v>Definir el plan de trabajo para la estrategia de gobierno y calidad de datos para la SIC (Documento del Plan  de trabajo para la estrategia de gobierno y calidad de datos, elaborado / único entregable)</v>
      </c>
      <c r="I27" s="82">
        <f>VLOOKUP(A27,'PAI 2025 GPS rempl2)'!$A$4:$V$503,17,0)</f>
        <v>1</v>
      </c>
      <c r="J27" s="82" t="str">
        <f>VLOOKUP(A27,'PAI 2025 GPS rempl2)'!$A$4:$V$503,18,0)</f>
        <v>Númerica</v>
      </c>
      <c r="K27" s="160" t="str">
        <f>VLOOKUP(A27,'PAI 2025 GPS rempl2)'!$A$4:$V$503,20,0)</f>
        <v>2025-02-03</v>
      </c>
      <c r="L27" s="160" t="str">
        <f>VLOOKUP(A27,'PAI 2025 GPS rempl2)'!$A$4:$V$503,21,0)</f>
        <v>2025-03-29</v>
      </c>
      <c r="M27" s="82" t="str">
        <f>VLOOKUP(A27,'PAI 2025 GPS rempl2)'!$A$4:$V$503,22,0)</f>
        <v>20-OFICINA DE TECNOLOGÍA E INFORMÁTICA</v>
      </c>
      <c r="N27" s="82"/>
      <c r="O27" s="82"/>
      <c r="P27" s="82"/>
      <c r="Q27" s="82"/>
      <c r="T27" s="81" t="s">
        <v>574</v>
      </c>
      <c r="U27" s="81" t="str">
        <f>VLOOKUP(T27,'PAI 2025 Consolidado'!$A$7:$D$507,4,0)</f>
        <v>Actividad propia</v>
      </c>
      <c r="V27" s="82" t="s">
        <v>1647</v>
      </c>
      <c r="W27" s="30">
        <f>VLOOKUP(A27,'PAI 2025 GPS rempl2)'!$A$4:$P$503,16,0)</f>
        <v>20</v>
      </c>
      <c r="X27" s="163">
        <f>+(W27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7" s="30">
        <f>VLOOKUP(A27,'SEGUIMIENTO PLAN DE ACCIÓN'!$G$7:$AB$493,22,0)</f>
        <v>100</v>
      </c>
      <c r="Z27" s="164">
        <f t="shared" si="0"/>
        <v>2.4539877300613498E-3</v>
      </c>
      <c r="AA27" s="30" t="str">
        <f>VLOOKUP(A27,'SEGUIMIENTO PLAN DE ACCIÓN'!$G$7:$AC$493,20,0)</f>
        <v>Se realiza el plan de trabajo de gobierno de datos</v>
      </c>
    </row>
    <row r="28" spans="1:31" x14ac:dyDescent="0.25">
      <c r="A28" s="81" t="s">
        <v>575</v>
      </c>
      <c r="B28" s="81" t="s">
        <v>517</v>
      </c>
      <c r="C28" s="82" t="s">
        <v>1647</v>
      </c>
      <c r="D28" s="82" t="s">
        <v>1646</v>
      </c>
      <c r="E28" s="82" t="s">
        <v>567</v>
      </c>
      <c r="F28" s="82"/>
      <c r="G28" s="82"/>
      <c r="H28" s="82" t="str">
        <f>VLOOKUP(A28,'PAI 2025 GPS rempl2)'!$A$4:$V$503,15,0)</f>
        <v>Implementar el plan de trabajo para la estrategia de gobierno y calidad de datos   (Informes de seguimiento y avance trimestrales con soportes documentales del cumplimiento con corte  marzo, junio, septiembre, diciembre)</v>
      </c>
      <c r="I28" s="82">
        <f>VLOOKUP(A28,'PAI 2025 GPS rempl2)'!$A$4:$V$503,17,0)</f>
        <v>100</v>
      </c>
      <c r="J28" s="82" t="str">
        <f>VLOOKUP(A28,'PAI 2025 GPS rempl2)'!$A$4:$V$503,18,0)</f>
        <v>Porcentual</v>
      </c>
      <c r="K28" s="160" t="str">
        <f>VLOOKUP(A28,'PAI 2025 GPS rempl2)'!$A$4:$V$503,20,0)</f>
        <v>2025-03-03</v>
      </c>
      <c r="L28" s="160" t="str">
        <f>VLOOKUP(A28,'PAI 2025 GPS rempl2)'!$A$4:$V$503,21,0)</f>
        <v>2025-12-12</v>
      </c>
      <c r="M28" s="82" t="str">
        <f>VLOOKUP(A28,'PAI 2025 GPS rempl2)'!$A$4:$V$503,22,0)</f>
        <v>20-OFICINA DE TECNOLOGÍA E INFORMÁTICA</v>
      </c>
      <c r="N28" s="82"/>
      <c r="O28" s="82"/>
      <c r="P28" s="82"/>
      <c r="Q28" s="82"/>
      <c r="T28" s="81" t="s">
        <v>575</v>
      </c>
      <c r="U28" s="81" t="str">
        <f>VLOOKUP(T28,'PAI 2025 Consolidado'!$A$7:$D$507,4,0)</f>
        <v>Actividad propia</v>
      </c>
      <c r="V28" s="82" t="s">
        <v>1647</v>
      </c>
      <c r="W28" s="30">
        <f>VLOOKUP(A28,'PAI 2025 GPS rempl2)'!$A$4:$P$503,16,0)</f>
        <v>80</v>
      </c>
      <c r="X28" s="163">
        <f>+(W28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28" s="30">
        <f>VLOOKUP(A28,'SEGUIMIENTO PLAN DE ACCIÓN'!$G$7:$AB$493,22,0)</f>
        <v>15.5</v>
      </c>
      <c r="Z28" s="164">
        <f t="shared" si="0"/>
        <v>1.5214723926380367E-3</v>
      </c>
      <c r="AA28" s="30" t="str">
        <f>VLOOKUP(A28,'SEGUIMIENTO PLAN DE ACCIÓN'!$G$7:$AC$493,20,0)</f>
        <v>Se trabajó en la estructuración de los documento propuesta de:
a) Visión y objetivos de gobierno
b) Modelo operativo de gestión
Y se realiza presentación propuesta de modelo operativo pendiente de aprobación.</v>
      </c>
    </row>
    <row r="29" spans="1:31" x14ac:dyDescent="0.25">
      <c r="A29" s="81" t="s">
        <v>576</v>
      </c>
      <c r="B29" s="81" t="s">
        <v>509</v>
      </c>
      <c r="C29" s="82" t="s">
        <v>1647</v>
      </c>
      <c r="D29" s="82" t="s">
        <v>1648</v>
      </c>
      <c r="E29" s="82" t="s">
        <v>1559</v>
      </c>
      <c r="F29" s="82" t="s">
        <v>61</v>
      </c>
      <c r="G29" s="82" t="str">
        <f>VLOOKUP(A29,'PAI 2025 GPS rempl2)'!$E$4:$L$502,8,0)</f>
        <v>C-3599-0200-0006-53105d</v>
      </c>
      <c r="H29" s="82" t="str">
        <f>VLOOKUP(A29,'PAI 2025 GPS rempl2)'!$A$4:$V$503,15,0)</f>
        <v>Plan de implementación de Seguridad y privacidad de la información, ejecutado (Informes de seguimiento y avance trimestrales con soportes documentales del cumplimiento)</v>
      </c>
      <c r="I29" s="82">
        <f>VLOOKUP(A29,'PAI 2025 GPS rempl2)'!$A$4:$V$503,17,0)</f>
        <v>100</v>
      </c>
      <c r="J29" s="82" t="str">
        <f>VLOOKUP(A29,'PAI 2025 GPS rempl2)'!$A$4:$V$503,18,0)</f>
        <v>Porcentual</v>
      </c>
      <c r="K29" s="160" t="str">
        <f>VLOOKUP(A29,'PAI 2025 GPS rempl2)'!$A$4:$V$503,20,0)</f>
        <v>2025-01-13</v>
      </c>
      <c r="L29" s="160" t="str">
        <f>VLOOKUP(A29,'PAI 2025 GPS rempl2)'!$A$4:$V$503,21,0)</f>
        <v>2025-12-12</v>
      </c>
      <c r="M29" s="82" t="str">
        <f>VLOOKUP(A29,'PAI 2025 GPS rempl2)'!$A$4:$V$503,22,0)</f>
        <v>20-OFICINA DE TECNOLOGÍA E INFORMÁTICA</v>
      </c>
      <c r="N29" s="82" t="s">
        <v>1861</v>
      </c>
      <c r="O29" s="82" t="s">
        <v>1515</v>
      </c>
      <c r="P29" s="82" t="s">
        <v>1668</v>
      </c>
      <c r="Q29" s="82" t="s">
        <v>1615</v>
      </c>
      <c r="T29" s="81" t="s">
        <v>576</v>
      </c>
      <c r="U29" s="81" t="str">
        <f>VLOOKUP(T29,'PAI 2025 Consolidado'!$A$7:$D$507,4,0)</f>
        <v>Producto</v>
      </c>
      <c r="V29" s="82" t="s">
        <v>1647</v>
      </c>
      <c r="W29" s="30">
        <f>VLOOKUP(A29,'PAI 2025 GPS rempl2)'!$A$4:$P$503,16,0)</f>
        <v>20</v>
      </c>
      <c r="X29" s="161">
        <f>(W29*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29" s="30">
        <f>VLOOKUP(A29,'SEGUIMIENTO PLAN DE ACCIÓN'!$G$7:$AB$493,22,0)</f>
        <v>0</v>
      </c>
      <c r="Z29" s="164">
        <f t="shared" si="0"/>
        <v>0</v>
      </c>
      <c r="AA29" s="30">
        <f>VLOOKUP(A29,'SEGUIMIENTO PLAN DE ACCIÓN'!$G$7:$AC$493,20,0)</f>
        <v>0</v>
      </c>
    </row>
    <row r="30" spans="1:31" x14ac:dyDescent="0.25">
      <c r="A30" s="81" t="s">
        <v>578</v>
      </c>
      <c r="B30" s="81" t="s">
        <v>517</v>
      </c>
      <c r="C30" s="82" t="s">
        <v>1647</v>
      </c>
      <c r="D30" s="82" t="s">
        <v>1648</v>
      </c>
      <c r="E30" s="82" t="s">
        <v>1559</v>
      </c>
      <c r="F30" s="82"/>
      <c r="G30" s="82"/>
      <c r="H30" s="82" t="str">
        <f>VLOOKUP(A30,'PAI 2025 GPS rempl2)'!$A$4:$V$503,15,0)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2">
        <f>VLOOKUP(A30,'PAI 2025 GPS rempl2)'!$A$4:$V$503,17,0)</f>
        <v>1</v>
      </c>
      <c r="J30" s="82" t="str">
        <f>VLOOKUP(A30,'PAI 2025 GPS rempl2)'!$A$4:$V$503,18,0)</f>
        <v>Númerica</v>
      </c>
      <c r="K30" s="160" t="str">
        <f>VLOOKUP(A30,'PAI 2025 GPS rempl2)'!$A$4:$V$503,20,0)</f>
        <v>2025-01-13</v>
      </c>
      <c r="L30" s="160" t="str">
        <f>VLOOKUP(A30,'PAI 2025 GPS rempl2)'!$A$4:$V$503,21,0)</f>
        <v>2025-01-31</v>
      </c>
      <c r="M30" s="82" t="str">
        <f>VLOOKUP(A30,'PAI 2025 GPS rempl2)'!$A$4:$V$503,22,0)</f>
        <v>20-OFICINA DE TECNOLOGÍA E INFORMÁTICA</v>
      </c>
      <c r="N30" s="82"/>
      <c r="O30" s="82"/>
      <c r="P30" s="82"/>
      <c r="Q30" s="82"/>
      <c r="T30" s="81" t="s">
        <v>578</v>
      </c>
      <c r="U30" s="81" t="str">
        <f>VLOOKUP(T30,'PAI 2025 Consolidado'!$A$7:$D$507,4,0)</f>
        <v>Actividad propia</v>
      </c>
      <c r="V30" s="82" t="s">
        <v>1647</v>
      </c>
      <c r="W30" s="30">
        <f>VLOOKUP(A30,'PAI 2025 GPS rempl2)'!$A$4:$P$503,16,0)</f>
        <v>20</v>
      </c>
      <c r="X30" s="163">
        <f>+(W30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0" s="30">
        <f>VLOOKUP(A30,'SEGUIMIENTO PLAN DE ACCIÓN'!$G$7:$AB$493,22,0)</f>
        <v>100</v>
      </c>
      <c r="Z30" s="164">
        <f t="shared" si="0"/>
        <v>2.4539877300613498E-3</v>
      </c>
      <c r="AA30" s="30" t="str">
        <f>VLOOKUP(A30,'SEGUIMIENTO PLAN DE ACCIÓN'!$G$7:$AC$493,20,0)</f>
        <v xml:space="preserve">se formula el plan de seguridad </v>
      </c>
    </row>
    <row r="31" spans="1:31" x14ac:dyDescent="0.25">
      <c r="A31" s="81" t="s">
        <v>579</v>
      </c>
      <c r="B31" s="81" t="s">
        <v>517</v>
      </c>
      <c r="C31" s="82" t="s">
        <v>1647</v>
      </c>
      <c r="D31" s="82" t="s">
        <v>1648</v>
      </c>
      <c r="E31" s="82" t="s">
        <v>1559</v>
      </c>
      <c r="F31" s="82"/>
      <c r="G31" s="82"/>
      <c r="H31" s="82" t="str">
        <f>VLOOKUP(A31,'PAI 2025 GPS rempl2)'!$A$4:$V$503,15,0)</f>
        <v>Implementar el Plan de Seguridad  y Privacidad de la información aprobado (Informes de seguimiento y avance trimestrales con soportes documentales del cumplimiento con corte  marzo, junio, septiembre, diciembre)</v>
      </c>
      <c r="I31" s="82">
        <f>VLOOKUP(A31,'PAI 2025 GPS rempl2)'!$A$4:$V$503,17,0)</f>
        <v>100</v>
      </c>
      <c r="J31" s="82" t="str">
        <f>VLOOKUP(A31,'PAI 2025 GPS rempl2)'!$A$4:$V$503,18,0)</f>
        <v>Porcentual</v>
      </c>
      <c r="K31" s="160" t="str">
        <f>VLOOKUP(A31,'PAI 2025 GPS rempl2)'!$A$4:$V$503,20,0)</f>
        <v>2025-02-03</v>
      </c>
      <c r="L31" s="160" t="str">
        <f>VLOOKUP(A31,'PAI 2025 GPS rempl2)'!$A$4:$V$503,21,0)</f>
        <v>2025-12-12</v>
      </c>
      <c r="M31" s="82" t="str">
        <f>VLOOKUP(A31,'PAI 2025 GPS rempl2)'!$A$4:$V$503,22,0)</f>
        <v>20-OFICINA DE TECNOLOGÍA E INFORMÁTICA</v>
      </c>
      <c r="N31" s="82"/>
      <c r="O31" s="82"/>
      <c r="P31" s="82"/>
      <c r="Q31" s="82"/>
      <c r="T31" s="81" t="s">
        <v>579</v>
      </c>
      <c r="U31" s="81" t="str">
        <f>VLOOKUP(T31,'PAI 2025 Consolidado'!$A$7:$D$507,4,0)</f>
        <v>Actividad propia</v>
      </c>
      <c r="V31" s="82" t="s">
        <v>1647</v>
      </c>
      <c r="W31" s="30">
        <f>VLOOKUP(A31,'PAI 2025 GPS rempl2)'!$A$4:$P$503,16,0)</f>
        <v>80</v>
      </c>
      <c r="X31" s="163">
        <f>+(W31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31" s="30">
        <f>VLOOKUP(A31,'SEGUIMIENTO PLAN DE ACCIÓN'!$G$7:$AB$493,22,0)</f>
        <v>34</v>
      </c>
      <c r="Z31" s="164">
        <f t="shared" si="0"/>
        <v>3.3374233128834357E-3</v>
      </c>
      <c r="AA31" s="30" t="str">
        <f>VLOOKUP(A31,'SEGUIMIENTO PLAN DE ACCIÓN'!$G$7:$AC$493,20,0)</f>
        <v>Se realiza el reporte del avance de ejecución del Plan SGSI, donde se evidencia que, de 24 actividades propuestas, 6 ya se encuentran al 100%, 7 ya dieron inicio y tienen avance de ejecución, 5 actividades ya dieron inicio, pero aún no cuentan con avance de ejecución, y las otras 6 actividades están distribuidas para dar inicio en el transcurso del año. Logro Ponderado acumulado 34%
Adicional a esto, es importante resaltar que este plan  cuenta con dos actividades asociadas al (PES).
3-3 Vulnerabilidades críticas remediadas o solucionadas, Esta actividad tiene una meta del 100% y se lleva un avance del 41.66% a corte mayo se han realizado (13) escaneos de vulnerabilidades.  
 soporte: 3-3 GTIFSG Gestión de Vulnerabilidades 30-04-2025, 3-3 GTIFSG Gestión de Vulnerabilidades 30-05-2025
6-3 BIA actualizado y publicado en el módulo SIGI): Se adelantan las respectivas mesas de trabajo con la finalidad de realizar el levantamiento de servicios que se presta en cada una.</v>
      </c>
    </row>
    <row r="32" spans="1:31" x14ac:dyDescent="0.25">
      <c r="A32" s="81" t="s">
        <v>580</v>
      </c>
      <c r="B32" s="81" t="s">
        <v>509</v>
      </c>
      <c r="C32" s="82" t="s">
        <v>1647</v>
      </c>
      <c r="D32" s="82" t="s">
        <v>1648</v>
      </c>
      <c r="E32" s="82" t="s">
        <v>1559</v>
      </c>
      <c r="F32" s="82" t="s">
        <v>61</v>
      </c>
      <c r="G32" s="82" t="str">
        <f>VLOOKUP(A32,'PAI 2025 GPS rempl2)'!$E$4:$L$502,8,0)</f>
        <v>C-3599-0200-0006-53105d</v>
      </c>
      <c r="H32" s="82" t="str">
        <f>VLOOKUP(A32,'PAI 2025 GPS rempl2)'!$A$4:$V$503,15,0)</f>
        <v>Plan de tratamiento de riesgos de Seguridad y Privacidad de la información, monitoreado (Informes de seguimiento y avance trimestrales con soportes documentales del cumplimiento)</v>
      </c>
      <c r="I32" s="82">
        <f>VLOOKUP(A32,'PAI 2025 GPS rempl2)'!$A$4:$V$503,17,0)</f>
        <v>100</v>
      </c>
      <c r="J32" s="82" t="str">
        <f>VLOOKUP(A32,'PAI 2025 GPS rempl2)'!$A$4:$V$503,18,0)</f>
        <v>Porcentual</v>
      </c>
      <c r="K32" s="160" t="str">
        <f>VLOOKUP(A32,'PAI 2025 GPS rempl2)'!$A$4:$V$503,20,0)</f>
        <v>2025-01-27</v>
      </c>
      <c r="L32" s="160" t="str">
        <f>VLOOKUP(A32,'PAI 2025 GPS rempl2)'!$A$4:$V$503,21,0)</f>
        <v>2025-12-12</v>
      </c>
      <c r="M32" s="82" t="str">
        <f>VLOOKUP(A32,'PAI 2025 GPS rempl2)'!$A$4:$V$503,22,0)</f>
        <v>20-OFICINA DE TECNOLOGÍA E INFORMÁTICA</v>
      </c>
      <c r="N32" s="82" t="s">
        <v>1861</v>
      </c>
      <c r="O32" s="82" t="s">
        <v>1515</v>
      </c>
      <c r="P32" s="82" t="s">
        <v>1666</v>
      </c>
      <c r="Q32" s="82" t="s">
        <v>1615</v>
      </c>
      <c r="T32" s="81" t="s">
        <v>580</v>
      </c>
      <c r="U32" s="81" t="str">
        <f>VLOOKUP(T32,'PAI 2025 Consolidado'!$A$7:$D$507,4,0)</f>
        <v>Producto</v>
      </c>
      <c r="V32" s="82" t="s">
        <v>1647</v>
      </c>
      <c r="W32" s="30">
        <f>VLOOKUP(A32,'PAI 2025 GPS rempl2)'!$A$4:$P$503,16,0)</f>
        <v>20</v>
      </c>
      <c r="X32" s="161">
        <f>(W32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32" s="30">
        <f>VLOOKUP(A32,'SEGUIMIENTO PLAN DE ACCIÓN'!$G$7:$AB$493,22,0)</f>
        <v>0</v>
      </c>
      <c r="Z32" s="164">
        <f t="shared" si="0"/>
        <v>0</v>
      </c>
      <c r="AA32" s="30">
        <f>VLOOKUP(A32,'SEGUIMIENTO PLAN DE ACCIÓN'!$G$7:$AC$493,20,0)</f>
        <v>0</v>
      </c>
    </row>
    <row r="33" spans="1:27" x14ac:dyDescent="0.25">
      <c r="A33" s="81" t="s">
        <v>583</v>
      </c>
      <c r="B33" s="81" t="s">
        <v>517</v>
      </c>
      <c r="C33" s="82" t="s">
        <v>1647</v>
      </c>
      <c r="D33" s="82" t="s">
        <v>1648</v>
      </c>
      <c r="E33" s="82" t="s">
        <v>1559</v>
      </c>
      <c r="F33" s="82"/>
      <c r="G33" s="82"/>
      <c r="H33" s="82" t="str">
        <f>VLOOKUP(A33,'PAI 2025 GPS rempl2)'!$A$4:$V$503,15,0)</f>
        <v>Consolidar los riesgos de seguridad de la información con sus respectivos tratamientos, fechas y responsables  (Excel del plan de tratamiento de riesgos de seguridad y privacidad de la información/ único entregable)</v>
      </c>
      <c r="I33" s="82">
        <f>VLOOKUP(A33,'PAI 2025 GPS rempl2)'!$A$4:$V$503,17,0)</f>
        <v>1</v>
      </c>
      <c r="J33" s="82" t="str">
        <f>VLOOKUP(A33,'PAI 2025 GPS rempl2)'!$A$4:$V$503,18,0)</f>
        <v>Númerica</v>
      </c>
      <c r="K33" s="160" t="str">
        <f>VLOOKUP(A33,'PAI 2025 GPS rempl2)'!$A$4:$V$503,20,0)</f>
        <v>2025-01-27</v>
      </c>
      <c r="L33" s="160" t="str">
        <f>VLOOKUP(A33,'PAI 2025 GPS rempl2)'!$A$4:$V$503,21,0)</f>
        <v>2025-04-30</v>
      </c>
      <c r="M33" s="82" t="str">
        <f>VLOOKUP(A33,'PAI 2025 GPS rempl2)'!$A$4:$V$503,22,0)</f>
        <v>20-OFICINA DE TECNOLOGÍA E INFORMÁTICA</v>
      </c>
      <c r="N33" s="82"/>
      <c r="O33" s="82"/>
      <c r="P33" s="82"/>
      <c r="Q33" s="82"/>
      <c r="T33" s="81" t="s">
        <v>583</v>
      </c>
      <c r="U33" s="81" t="str">
        <f>VLOOKUP(T33,'PAI 2025 Consolidado'!$A$7:$D$507,4,0)</f>
        <v>Actividad propia</v>
      </c>
      <c r="V33" s="82" t="s">
        <v>1647</v>
      </c>
      <c r="W33" s="30">
        <f>VLOOKUP(A33,'PAI 2025 GPS rempl2)'!$A$4:$P$503,16,0)</f>
        <v>40</v>
      </c>
      <c r="X33" s="163">
        <f>+(W33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33" s="30">
        <f>VLOOKUP(A33,'SEGUIMIENTO PLAN DE ACCIÓN'!$G$7:$AB$493,22,0)</f>
        <v>100</v>
      </c>
      <c r="Z33" s="164">
        <f t="shared" si="0"/>
        <v>4.9079754601226997E-3</v>
      </c>
      <c r="AA33" s="30" t="str">
        <f>VLOOKUP(A33,'SEGUIMIENTO PLAN DE ACCIÓN'!$G$7:$AC$493,20,0)</f>
        <v>Se realizó la consolidación de los riesgos de seguridad, con sus respectivos tratamientos, fechas y responsables.</v>
      </c>
    </row>
    <row r="34" spans="1:27" x14ac:dyDescent="0.25">
      <c r="A34" s="81" t="s">
        <v>585</v>
      </c>
      <c r="B34" s="81" t="s">
        <v>517</v>
      </c>
      <c r="C34" s="82" t="s">
        <v>1647</v>
      </c>
      <c r="D34" s="82" t="s">
        <v>1648</v>
      </c>
      <c r="E34" s="82" t="s">
        <v>1559</v>
      </c>
      <c r="F34" s="82"/>
      <c r="G34" s="82"/>
      <c r="H34" s="82" t="str">
        <f>VLOOKUP(A34,'PAI 2025 GPS rempl2)'!$A$4:$V$503,15,0)</f>
        <v>Realizar el monitoreo al plan de tratamiento de los riesgos de seguridad y privacidad de la información trimestralmente (Informes de seguimiento y avance trimestrales con soportes documentales del cumplimiento con corte  junio, septiembre, diciembre)</v>
      </c>
      <c r="I34" s="82">
        <f>VLOOKUP(A34,'PAI 2025 GPS rempl2)'!$A$4:$V$503,17,0)</f>
        <v>100</v>
      </c>
      <c r="J34" s="82" t="str">
        <f>VLOOKUP(A34,'PAI 2025 GPS rempl2)'!$A$4:$V$503,18,0)</f>
        <v>Porcentual</v>
      </c>
      <c r="K34" s="160" t="str">
        <f>VLOOKUP(A34,'PAI 2025 GPS rempl2)'!$A$4:$V$503,20,0)</f>
        <v>2025-04-01</v>
      </c>
      <c r="L34" s="160" t="str">
        <f>VLOOKUP(A34,'PAI 2025 GPS rempl2)'!$A$4:$V$503,21,0)</f>
        <v>2025-12-12</v>
      </c>
      <c r="M34" s="82" t="str">
        <f>VLOOKUP(A34,'PAI 2025 GPS rempl2)'!$A$4:$V$503,22,0)</f>
        <v>20-OFICINA DE TECNOLOGÍA E INFORMÁTICA</v>
      </c>
      <c r="N34" s="82"/>
      <c r="O34" s="82"/>
      <c r="P34" s="82"/>
      <c r="Q34" s="82"/>
      <c r="T34" s="81" t="s">
        <v>585</v>
      </c>
      <c r="U34" s="81" t="str">
        <f>VLOOKUP(T34,'PAI 2025 Consolidado'!$A$7:$D$507,4,0)</f>
        <v>Actividad propia</v>
      </c>
      <c r="V34" s="82" t="s">
        <v>1647</v>
      </c>
      <c r="W34" s="30">
        <f>VLOOKUP(A34,'PAI 2025 GPS rempl2)'!$A$4:$P$503,16,0)</f>
        <v>60</v>
      </c>
      <c r="X34" s="163">
        <f>+(W34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34" s="30">
        <f>VLOOKUP(A34,'SEGUIMIENTO PLAN DE ACCIÓN'!$G$7:$AB$493,22,0)</f>
        <v>0</v>
      </c>
      <c r="Z34" s="164">
        <f t="shared" si="0"/>
        <v>0</v>
      </c>
      <c r="AA34" s="30">
        <f>VLOOKUP(A34,'SEGUIMIENTO PLAN DE ACCIÓN'!$G$7:$AC$493,20,0)</f>
        <v>0</v>
      </c>
    </row>
    <row r="35" spans="1:27" x14ac:dyDescent="0.25">
      <c r="A35" s="81" t="s">
        <v>586</v>
      </c>
      <c r="B35" s="81" t="s">
        <v>509</v>
      </c>
      <c r="C35" s="82" t="s">
        <v>1647</v>
      </c>
      <c r="D35" s="82" t="s">
        <v>1646</v>
      </c>
      <c r="E35" s="82" t="s">
        <v>567</v>
      </c>
      <c r="F35" s="82" t="s">
        <v>11</v>
      </c>
      <c r="G35" s="82" t="str">
        <f>VLOOKUP(A35,'PAI 2025 GPS rempl2)'!$E$4:$L$502,8,0)</f>
        <v>C-3599-0200-0006-53105d</v>
      </c>
      <c r="H35" s="82" t="str">
        <f>VLOOKUP(A35,'PAI 2025 GPS rempl2)'!$A$4:$V$503,15,0)</f>
        <v>Plan estratégico de tecnologías de información, ejecutado (Informes de seguimiento y avance trimestrales con soportes documentales del cumplimiento)</v>
      </c>
      <c r="I35" s="82">
        <f>VLOOKUP(A35,'PAI 2025 GPS rempl2)'!$A$4:$V$503,17,0)</f>
        <v>100</v>
      </c>
      <c r="J35" s="82" t="str">
        <f>VLOOKUP(A35,'PAI 2025 GPS rempl2)'!$A$4:$V$503,18,0)</f>
        <v>Porcentual</v>
      </c>
      <c r="K35" s="160" t="str">
        <f>VLOOKUP(A35,'PAI 2025 GPS rempl2)'!$A$4:$V$503,20,0)</f>
        <v>2025-01-13</v>
      </c>
      <c r="L35" s="160" t="str">
        <f>VLOOKUP(A35,'PAI 2025 GPS rempl2)'!$A$4:$V$503,21,0)</f>
        <v>2025-12-12</v>
      </c>
      <c r="M35" s="82" t="str">
        <f>VLOOKUP(A35,'PAI 2025 GPS rempl2)'!$A$4:$V$503,22,0)</f>
        <v>20-OFICINA DE TECNOLOGÍA E INFORMÁTICA</v>
      </c>
      <c r="N35" s="82" t="s">
        <v>1518</v>
      </c>
      <c r="O35" s="82" t="s">
        <v>1519</v>
      </c>
      <c r="P35" s="82" t="s">
        <v>1666</v>
      </c>
      <c r="Q35" s="82" t="s">
        <v>1616</v>
      </c>
      <c r="T35" s="81" t="s">
        <v>586</v>
      </c>
      <c r="U35" s="81" t="str">
        <f>VLOOKUP(T35,'PAI 2025 Consolidado'!$A$7:$D$507,4,0)</f>
        <v>Producto</v>
      </c>
      <c r="V35" s="82" t="s">
        <v>1647</v>
      </c>
      <c r="W35" s="30">
        <f>VLOOKUP(A35,'PAI 2025 GPS rempl2)'!$A$4:$P$503,16,0)</f>
        <v>20</v>
      </c>
      <c r="X35" s="161">
        <f>(W35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35" s="30">
        <f>VLOOKUP(A35,'SEGUIMIENTO PLAN DE ACCIÓN'!$G$7:$AB$493,22,0)</f>
        <v>0</v>
      </c>
      <c r="Z35" s="164">
        <f t="shared" si="0"/>
        <v>0</v>
      </c>
      <c r="AA35" s="30">
        <f>VLOOKUP(A35,'SEGUIMIENTO PLAN DE ACCIÓN'!$G$7:$AC$493,20,0)</f>
        <v>0</v>
      </c>
    </row>
    <row r="36" spans="1:27" x14ac:dyDescent="0.25">
      <c r="A36" s="81" t="s">
        <v>588</v>
      </c>
      <c r="B36" s="81" t="s">
        <v>517</v>
      </c>
      <c r="C36" s="82" t="s">
        <v>1647</v>
      </c>
      <c r="D36" s="82" t="s">
        <v>1646</v>
      </c>
      <c r="E36" s="82" t="s">
        <v>567</v>
      </c>
      <c r="F36" s="82"/>
      <c r="G36" s="82"/>
      <c r="H36" s="82" t="str">
        <f>VLOOKUP(A36,'PAI 2025 GPS rempl2)'!$A$4:$V$503,15,0)</f>
        <v>Formular plan estratégico de tecnologías de información PETI incluyendo hoja de ruta para la vigencia   (Hoja de ruta del PETI actualizada/ único entregable)</v>
      </c>
      <c r="I36" s="82">
        <f>VLOOKUP(A36,'PAI 2025 GPS rempl2)'!$A$4:$V$503,17,0)</f>
        <v>1</v>
      </c>
      <c r="J36" s="82" t="str">
        <f>VLOOKUP(A36,'PAI 2025 GPS rempl2)'!$A$4:$V$503,18,0)</f>
        <v>Númerica</v>
      </c>
      <c r="K36" s="160" t="str">
        <f>VLOOKUP(A36,'PAI 2025 GPS rempl2)'!$A$4:$V$503,20,0)</f>
        <v>2025-01-13</v>
      </c>
      <c r="L36" s="160" t="str">
        <f>VLOOKUP(A36,'PAI 2025 GPS rempl2)'!$A$4:$V$503,21,0)</f>
        <v>2025-01-31</v>
      </c>
      <c r="M36" s="82" t="str">
        <f>VLOOKUP(A36,'PAI 2025 GPS rempl2)'!$A$4:$V$503,22,0)</f>
        <v>20-OFICINA DE TECNOLOGÍA E INFORMÁTICA</v>
      </c>
      <c r="N36" s="82"/>
      <c r="O36" s="82"/>
      <c r="P36" s="82"/>
      <c r="Q36" s="82"/>
      <c r="T36" s="81" t="s">
        <v>588</v>
      </c>
      <c r="U36" s="81" t="str">
        <f>VLOOKUP(T36,'PAI 2025 Consolidado'!$A$7:$D$507,4,0)</f>
        <v>Actividad propia</v>
      </c>
      <c r="V36" s="82" t="s">
        <v>1647</v>
      </c>
      <c r="W36" s="30">
        <f>VLOOKUP(A36,'PAI 2025 GPS rempl2)'!$A$4:$P$503,16,0)</f>
        <v>20</v>
      </c>
      <c r="X36" s="163">
        <f>+(W36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6" s="30">
        <f>VLOOKUP(A36,'SEGUIMIENTO PLAN DE ACCIÓN'!$G$7:$AB$493,22,0)</f>
        <v>100</v>
      </c>
      <c r="Z36" s="164">
        <f t="shared" si="0"/>
        <v>2.4539877300613498E-3</v>
      </c>
      <c r="AA36" s="30" t="str">
        <f>VLOOKUP(A36,'SEGUIMIENTO PLAN DE ACCIÓN'!$G$7:$AC$493,20,0)</f>
        <v>Formular plan estratégico de tecnologías de información PETI</v>
      </c>
    </row>
    <row r="37" spans="1:27" x14ac:dyDescent="0.25">
      <c r="A37" s="81" t="s">
        <v>589</v>
      </c>
      <c r="B37" s="81" t="s">
        <v>517</v>
      </c>
      <c r="C37" s="82" t="s">
        <v>1647</v>
      </c>
      <c r="D37" s="82" t="s">
        <v>1646</v>
      </c>
      <c r="E37" s="82" t="s">
        <v>567</v>
      </c>
      <c r="F37" s="82"/>
      <c r="G37" s="82"/>
      <c r="H37" s="82" t="str">
        <f>VLOOKUP(A37,'PAI 2025 GPS rempl2)'!$A$4:$V$503,15,0)</f>
        <v>Realizar seguimiento trimestral a la ejecución del PETI. (Informes de seguimiento y avance trimestrales con soportes documentales del cumplimiento con corte  marzo, junio, septiembre, diciembre)</v>
      </c>
      <c r="I37" s="82">
        <f>VLOOKUP(A37,'PAI 2025 GPS rempl2)'!$A$4:$V$503,17,0)</f>
        <v>100</v>
      </c>
      <c r="J37" s="82" t="str">
        <f>VLOOKUP(A37,'PAI 2025 GPS rempl2)'!$A$4:$V$503,18,0)</f>
        <v>Porcentual</v>
      </c>
      <c r="K37" s="160" t="str">
        <f>VLOOKUP(A37,'PAI 2025 GPS rempl2)'!$A$4:$V$503,20,0)</f>
        <v>2025-02-03</v>
      </c>
      <c r="L37" s="160" t="str">
        <f>VLOOKUP(A37,'PAI 2025 GPS rempl2)'!$A$4:$V$503,21,0)</f>
        <v>2025-12-12</v>
      </c>
      <c r="M37" s="82" t="str">
        <f>VLOOKUP(A37,'PAI 2025 GPS rempl2)'!$A$4:$V$503,22,0)</f>
        <v>20-OFICINA DE TECNOLOGÍA E INFORMÁTICA</v>
      </c>
      <c r="N37" s="82"/>
      <c r="O37" s="82"/>
      <c r="P37" s="82"/>
      <c r="Q37" s="82"/>
      <c r="T37" s="81" t="s">
        <v>589</v>
      </c>
      <c r="U37" s="81" t="str">
        <f>VLOOKUP(T37,'PAI 2025 Consolidado'!$A$7:$D$507,4,0)</f>
        <v>Actividad propia</v>
      </c>
      <c r="V37" s="82" t="s">
        <v>1647</v>
      </c>
      <c r="W37" s="30">
        <f>VLOOKUP(A37,'PAI 2025 GPS rempl2)'!$A$4:$P$503,16,0)</f>
        <v>80</v>
      </c>
      <c r="X37" s="163">
        <f>+(W37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37" s="30">
        <f>VLOOKUP(A37,'SEGUIMIENTO PLAN DE ACCIÓN'!$G$7:$AB$493,22,0)</f>
        <v>26.35</v>
      </c>
      <c r="Z37" s="164">
        <f t="shared" si="0"/>
        <v>2.5865030674846624E-3</v>
      </c>
      <c r="AA37" s="30" t="str">
        <f>VLOOKUP(A37,'SEGUIMIENTO PLAN DE ACCIÓN'!$G$7:$AC$493,20,0)</f>
        <v>Se adelantan las actividades respectivas enmarcadas en el PETI</v>
      </c>
    </row>
    <row r="38" spans="1:27" x14ac:dyDescent="0.25">
      <c r="A38" s="81" t="s">
        <v>591</v>
      </c>
      <c r="B38" s="81" t="s">
        <v>509</v>
      </c>
      <c r="C38" s="82" t="s">
        <v>1643</v>
      </c>
      <c r="D38" s="82" t="s">
        <v>1642</v>
      </c>
      <c r="E38" s="82" t="s">
        <v>513</v>
      </c>
      <c r="F38" s="82" t="s">
        <v>12</v>
      </c>
      <c r="G38" s="82" t="str">
        <f>VLOOKUP(A38,'PAI 2025 GPS rempl2)'!$E$4:$L$502,8,0)</f>
        <v>N/A</v>
      </c>
      <c r="H38" s="82" t="str">
        <f>VLOOKUP(A38,'PAI 2025 GPS rempl2)'!$A$4:$V$503,15,0)</f>
        <v>Estrategia de ingreso efectivo de nuevos funcionarios que conduzca a la garantía del bienestar integral implementada. (Informe final de la implementación de la estrategia)</v>
      </c>
      <c r="I38" s="82">
        <f>VLOOKUP(A38,'PAI 2025 GPS rempl2)'!$A$4:$V$503,17,0)</f>
        <v>100</v>
      </c>
      <c r="J38" s="82" t="str">
        <f>VLOOKUP(A38,'PAI 2025 GPS rempl2)'!$A$4:$V$503,18,0)</f>
        <v>Porcentual</v>
      </c>
      <c r="K38" s="160" t="str">
        <f>VLOOKUP(A38,'PAI 2025 GPS rempl2)'!$A$4:$V$503,20,0)</f>
        <v>2025-02-03</v>
      </c>
      <c r="L38" s="160" t="str">
        <f>VLOOKUP(A38,'PAI 2025 GPS rempl2)'!$A$4:$V$503,21,0)</f>
        <v>2025-11-28</v>
      </c>
      <c r="M38" s="82" t="str">
        <f>VLOOKUP(A38,'PAI 2025 GPS rempl2)'!$A$4:$V$503,22,0)</f>
        <v>117-GRUPO DE TRABAJO DE DESARROLLO DE TALENTO HUMANO</v>
      </c>
      <c r="N38" s="82" t="s">
        <v>1516</v>
      </c>
      <c r="O38" s="82" t="s">
        <v>1517</v>
      </c>
      <c r="P38" s="82">
        <v>0</v>
      </c>
      <c r="Q38" s="82" t="s">
        <v>1615</v>
      </c>
      <c r="T38" s="81" t="s">
        <v>591</v>
      </c>
      <c r="U38" s="81" t="str">
        <f>VLOOKUP(T38,'PAI 2025 Consolidado'!$A$7:$D$507,4,0)</f>
        <v>Producto</v>
      </c>
      <c r="V38" s="82" t="s">
        <v>1643</v>
      </c>
      <c r="W38" s="30">
        <f>VLOOKUP(A38,'PAI 2025 GPS rempl2)'!$A$4:$P$503,16,0)</f>
        <v>15</v>
      </c>
      <c r="X38" s="30">
        <f>+(W38*100)/($W$3+$W$6+$W$9+$W$38+$W$43+$W$46+$W$49+$W$53+$W$57)</f>
        <v>7.5</v>
      </c>
      <c r="Y38" s="30">
        <f>VLOOKUP(A38,'SEGUIMIENTO PLAN DE ACCIÓN'!$G$7:$AB$493,22,0)</f>
        <v>0</v>
      </c>
      <c r="Z38" s="164">
        <f t="shared" si="0"/>
        <v>0</v>
      </c>
      <c r="AA38" s="30">
        <f>VLOOKUP(A38,'SEGUIMIENTO PLAN DE ACCIÓN'!$G$7:$AC$493,20,0)</f>
        <v>0</v>
      </c>
    </row>
    <row r="39" spans="1:27" x14ac:dyDescent="0.25">
      <c r="A39" s="81" t="s">
        <v>593</v>
      </c>
      <c r="B39" s="81" t="s">
        <v>517</v>
      </c>
      <c r="C39" s="82" t="s">
        <v>1643</v>
      </c>
      <c r="D39" s="82" t="s">
        <v>1642</v>
      </c>
      <c r="E39" s="82" t="s">
        <v>513</v>
      </c>
      <c r="F39" s="82"/>
      <c r="G39" s="82"/>
      <c r="H39" s="82" t="str">
        <f>VLOOKUP(A39,'PAI 2025 GPS rempl2)'!$A$4:$V$503,15,0)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2">
        <f>VLOOKUP(A39,'PAI 2025 GPS rempl2)'!$A$4:$V$503,17,0)</f>
        <v>100</v>
      </c>
      <c r="J39" s="82" t="str">
        <f>VLOOKUP(A39,'PAI 2025 GPS rempl2)'!$A$4:$V$503,18,0)</f>
        <v>Porcentual</v>
      </c>
      <c r="K39" s="160" t="str">
        <f>VLOOKUP(A39,'PAI 2025 GPS rempl2)'!$A$4:$V$503,20,0)</f>
        <v>2025-02-03</v>
      </c>
      <c r="L39" s="160" t="str">
        <f>VLOOKUP(A39,'PAI 2025 GPS rempl2)'!$A$4:$V$503,21,0)</f>
        <v>2025-11-28</v>
      </c>
      <c r="M39" s="82" t="str">
        <f>VLOOKUP(A39,'PAI 2025 GPS rempl2)'!$A$4:$V$503,22,0)</f>
        <v>117-GRUPO DE TRABAJO DE DESARROLLO DE TALENTO HUMANO</v>
      </c>
      <c r="N39" s="82"/>
      <c r="O39" s="82"/>
      <c r="P39" s="82"/>
      <c r="Q39" s="82"/>
      <c r="T39" s="81" t="s">
        <v>593</v>
      </c>
      <c r="U39" s="81" t="str">
        <f>VLOOKUP(T39,'PAI 2025 Consolidado'!$A$7:$D$507,4,0)</f>
        <v>Actividad propia</v>
      </c>
      <c r="V39" s="82" t="s">
        <v>1643</v>
      </c>
      <c r="W39" s="30">
        <f>VLOOKUP(A39,'PAI 2025 GPS rempl2)'!$A$4:$P$503,16,0)</f>
        <v>25</v>
      </c>
      <c r="X39" s="161">
        <f>+(W39*100)/($W$4+$W$5+$W$7+$W$8+$W$10+$W$11+$W$12+$W$39+$W$40+$W$41+$W$42+$W$44+$W$45+$W$47+$W$48+$W$50+$W$51+$W$52+$W$54+$W$55+$W$56+$W$58+$W$59)</f>
        <v>2.7777777777777777</v>
      </c>
      <c r="Y39" s="30">
        <f>VLOOKUP(A39,'SEGUIMIENTO PLAN DE ACCIÓN'!$G$7:$AB$493,22,0)</f>
        <v>0</v>
      </c>
      <c r="Z39" s="164">
        <f t="shared" si="0"/>
        <v>0</v>
      </c>
      <c r="AA39" s="30">
        <f>VLOOKUP(A39,'SEGUIMIENTO PLAN DE ACCIÓN'!$G$7:$AC$493,20,0)</f>
        <v>0</v>
      </c>
    </row>
    <row r="40" spans="1:27" x14ac:dyDescent="0.25">
      <c r="A40" s="81" t="s">
        <v>595</v>
      </c>
      <c r="B40" s="81" t="s">
        <v>517</v>
      </c>
      <c r="C40" s="82" t="s">
        <v>1643</v>
      </c>
      <c r="D40" s="82" t="s">
        <v>1642</v>
      </c>
      <c r="E40" s="82" t="s">
        <v>513</v>
      </c>
      <c r="F40" s="82"/>
      <c r="G40" s="82"/>
      <c r="H40" s="82" t="str">
        <f>VLOOKUP(A40,'PAI 2025 GPS rempl2)'!$A$4:$V$503,15,0)</f>
        <v>Realizar un Taller de adaptación al cambio dirigido a los líderes de las área (Listado de asistencia del taller)</v>
      </c>
      <c r="I40" s="82">
        <f>VLOOKUP(A40,'PAI 2025 GPS rempl2)'!$A$4:$V$503,17,0)</f>
        <v>1</v>
      </c>
      <c r="J40" s="82" t="str">
        <f>VLOOKUP(A40,'PAI 2025 GPS rempl2)'!$A$4:$V$503,18,0)</f>
        <v>Númerica</v>
      </c>
      <c r="K40" s="160" t="str">
        <f>VLOOKUP(A40,'PAI 2025 GPS rempl2)'!$A$4:$V$503,20,0)</f>
        <v>2025-04-01</v>
      </c>
      <c r="L40" s="160" t="str">
        <f>VLOOKUP(A40,'PAI 2025 GPS rempl2)'!$A$4:$V$503,21,0)</f>
        <v>2025-04-30</v>
      </c>
      <c r="M40" s="82" t="str">
        <f>VLOOKUP(A40,'PAI 2025 GPS rempl2)'!$A$4:$V$503,22,0)</f>
        <v>117-GRUPO DE TRABAJO DE DESARROLLO DE TALENTO HUMANO</v>
      </c>
      <c r="N40" s="82"/>
      <c r="O40" s="82"/>
      <c r="P40" s="82"/>
      <c r="Q40" s="82"/>
      <c r="T40" s="81" t="s">
        <v>595</v>
      </c>
      <c r="U40" s="81" t="str">
        <f>VLOOKUP(T40,'PAI 2025 Consolidado'!$A$7:$D$507,4,0)</f>
        <v>Actividad propia</v>
      </c>
      <c r="V40" s="82" t="s">
        <v>1643</v>
      </c>
      <c r="W40" s="30">
        <f>VLOOKUP(A40,'PAI 2025 GPS rempl2)'!$A$4:$P$503,16,0)</f>
        <v>25</v>
      </c>
      <c r="X40" s="161">
        <f>+(W40*100)/($W$4+$W$5+$W$7+$W$8+$W$10+$W$11+$W$12+$W$39+$W$40+$W$41+$W$42+$W$44+$W$45+$W$47+$W$48+$W$50+$W$51+$W$52+$W$54+$W$55+$W$56+$W$58+$W$59)</f>
        <v>2.7777777777777777</v>
      </c>
      <c r="Y40" s="30">
        <f>VLOOKUP(A40,'SEGUIMIENTO PLAN DE ACCIÓN'!$G$7:$AB$493,22,0)</f>
        <v>100</v>
      </c>
      <c r="Z40" s="164">
        <f t="shared" si="0"/>
        <v>2.7777777777777776E-2</v>
      </c>
      <c r="AA40" s="30" t="str">
        <f>VLOOKUP(A40,'SEGUIMIENTO PLAN DE ACCIÓN'!$G$7:$AC$493,20,0)</f>
        <v xml:space="preserve">Se realizó el taller de adaptación al cambio dirigido a los líderes del área </v>
      </c>
    </row>
    <row r="41" spans="1:27" x14ac:dyDescent="0.25">
      <c r="A41" s="81" t="s">
        <v>597</v>
      </c>
      <c r="B41" s="81" t="s">
        <v>517</v>
      </c>
      <c r="C41" s="82" t="s">
        <v>1643</v>
      </c>
      <c r="D41" s="82" t="s">
        <v>1642</v>
      </c>
      <c r="E41" s="82" t="s">
        <v>513</v>
      </c>
      <c r="F41" s="82"/>
      <c r="G41" s="82"/>
      <c r="H41" s="82" t="str">
        <f>VLOOKUP(A41,'PAI 2025 GPS rempl2)'!$A$4:$V$503,15,0)</f>
        <v>Realizar encuesta sociodemográfica con el fin de caracterizar a los servidores e identificar acciones de mejora en pro de la felicidad de los servidores.  (Informe de los resultados de la encuesta / Documento que defina las acciones de mejora a implementar.)</v>
      </c>
      <c r="I41" s="82">
        <f>VLOOKUP(A41,'PAI 2025 GPS rempl2)'!$A$4:$V$503,17,0)</f>
        <v>1</v>
      </c>
      <c r="J41" s="82" t="str">
        <f>VLOOKUP(A41,'PAI 2025 GPS rempl2)'!$A$4:$V$503,18,0)</f>
        <v>Númerica</v>
      </c>
      <c r="K41" s="160" t="str">
        <f>VLOOKUP(A41,'PAI 2025 GPS rempl2)'!$A$4:$V$503,20,0)</f>
        <v>2025-06-03</v>
      </c>
      <c r="L41" s="160" t="str">
        <f>VLOOKUP(A41,'PAI 2025 GPS rempl2)'!$A$4:$V$503,21,0)</f>
        <v>2025-07-01</v>
      </c>
      <c r="M41" s="82" t="str">
        <f>VLOOKUP(A41,'PAI 2025 GPS rempl2)'!$A$4:$V$503,22,0)</f>
        <v>117-GRUPO DE TRABAJO DE DESARROLLO DE TALENTO HUMANO</v>
      </c>
      <c r="N41" s="82"/>
      <c r="O41" s="82"/>
      <c r="P41" s="82"/>
      <c r="Q41" s="82"/>
      <c r="T41" s="81" t="s">
        <v>597</v>
      </c>
      <c r="U41" s="81" t="str">
        <f>VLOOKUP(T41,'PAI 2025 Consolidado'!$A$7:$D$507,4,0)</f>
        <v>Actividad propia</v>
      </c>
      <c r="V41" s="82" t="s">
        <v>1643</v>
      </c>
      <c r="W41" s="30">
        <f>VLOOKUP(A41,'PAI 2025 GPS rempl2)'!$A$4:$P$503,16,0)</f>
        <v>25</v>
      </c>
      <c r="X41" s="161">
        <f>+(W41*100)/($W$4+$W$5+$W$7+$W$8+$W$10+$W$11+$W$12+$W$39+$W$40+$W$41+$W$42+$W$44+$W$45+$W$47+$W$48+$W$50+$W$51+$W$52+$W$54+$W$55+$W$56+$W$58+$W$59)</f>
        <v>2.7777777777777777</v>
      </c>
      <c r="Y41" s="30">
        <f>VLOOKUP(A41,'SEGUIMIENTO PLAN DE ACCIÓN'!$G$7:$AB$493,22,0)</f>
        <v>0</v>
      </c>
      <c r="Z41" s="164">
        <f t="shared" si="0"/>
        <v>0</v>
      </c>
      <c r="AA41" s="30">
        <f>VLOOKUP(A41,'SEGUIMIENTO PLAN DE ACCIÓN'!$G$7:$AC$493,20,0)</f>
        <v>0</v>
      </c>
    </row>
    <row r="42" spans="1:27" x14ac:dyDescent="0.25">
      <c r="A42" s="81" t="s">
        <v>599</v>
      </c>
      <c r="B42" s="81" t="s">
        <v>517</v>
      </c>
      <c r="C42" s="82" t="s">
        <v>1643</v>
      </c>
      <c r="D42" s="82" t="s">
        <v>1642</v>
      </c>
      <c r="E42" s="82" t="s">
        <v>513</v>
      </c>
      <c r="F42" s="82"/>
      <c r="G42" s="82"/>
      <c r="H42" s="82" t="str">
        <f>VLOOKUP(A42,'PAI 2025 GPS rempl2)'!$A$4:$V$503,15,0)</f>
        <v>Realizar campañas "escuchando tus emociones" (Informe con estadísticas de las personas que participaron de la campaña)</v>
      </c>
      <c r="I42" s="82">
        <f>VLOOKUP(A42,'PAI 2025 GPS rempl2)'!$A$4:$V$503,17,0)</f>
        <v>6</v>
      </c>
      <c r="J42" s="82" t="str">
        <f>VLOOKUP(A42,'PAI 2025 GPS rempl2)'!$A$4:$V$503,18,0)</f>
        <v>Númerica</v>
      </c>
      <c r="K42" s="160" t="str">
        <f>VLOOKUP(A42,'PAI 2025 GPS rempl2)'!$A$4:$V$503,20,0)</f>
        <v>2025-06-03</v>
      </c>
      <c r="L42" s="160" t="str">
        <f>VLOOKUP(A42,'PAI 2025 GPS rempl2)'!$A$4:$V$503,21,0)</f>
        <v>2025-11-28</v>
      </c>
      <c r="M42" s="82" t="str">
        <f>VLOOKUP(A42,'PAI 2025 GPS rempl2)'!$A$4:$V$503,22,0)</f>
        <v>117-GRUPO DE TRABAJO DE DESARROLLO DE TALENTO HUMANO</v>
      </c>
      <c r="N42" s="82"/>
      <c r="O42" s="82"/>
      <c r="P42" s="82"/>
      <c r="Q42" s="82"/>
      <c r="T42" s="81" t="s">
        <v>599</v>
      </c>
      <c r="U42" s="81" t="str">
        <f>VLOOKUP(T42,'PAI 2025 Consolidado'!$A$7:$D$507,4,0)</f>
        <v>Actividad propia</v>
      </c>
      <c r="V42" s="82" t="s">
        <v>1643</v>
      </c>
      <c r="W42" s="30">
        <f>VLOOKUP(A42,'PAI 2025 GPS rempl2)'!$A$4:$P$503,16,0)</f>
        <v>25</v>
      </c>
      <c r="X42" s="161">
        <f>+(W42*100)/($W$4+$W$5+$W$7+$W$8+$W$10+$W$11+$W$12+$W$39+$W$40+$W$41+$W$42+$W$44+$W$45+$W$47+$W$48+$W$50+$W$51+$W$52+$W$54+$W$55+$W$56+$W$58+$W$59)</f>
        <v>2.7777777777777777</v>
      </c>
      <c r="Y42" s="30">
        <f>VLOOKUP(A42,'SEGUIMIENTO PLAN DE ACCIÓN'!$G$7:$AB$493,22,0)</f>
        <v>0</v>
      </c>
      <c r="Z42" s="164">
        <f t="shared" si="0"/>
        <v>0</v>
      </c>
      <c r="AA42" s="30">
        <f>VLOOKUP(A42,'SEGUIMIENTO PLAN DE ACCIÓN'!$G$7:$AC$493,20,0)</f>
        <v>0</v>
      </c>
    </row>
    <row r="43" spans="1:27" x14ac:dyDescent="0.25">
      <c r="A43" s="81" t="s">
        <v>601</v>
      </c>
      <c r="B43" s="81" t="s">
        <v>509</v>
      </c>
      <c r="C43" s="82" t="s">
        <v>1643</v>
      </c>
      <c r="D43" s="82" t="s">
        <v>1642</v>
      </c>
      <c r="E43" s="82" t="s">
        <v>513</v>
      </c>
      <c r="F43" s="82" t="s">
        <v>61</v>
      </c>
      <c r="G43" s="82" t="str">
        <f>VLOOKUP(A43,'PAI 2025 GPS rempl2)'!$E$4:$L$502,8,0)</f>
        <v>N/A</v>
      </c>
      <c r="H43" s="82" t="str">
        <f>VLOOKUP(A43,'PAI 2025 GPS rempl2)'!$A$4:$V$503,15,0)</f>
        <v>Documento del Plan Estratégico de Talento Humano, elaborado y publicado  (Plan elaborado y captura de pantalla de la publicación en página web de la SIC e Intrasic)</v>
      </c>
      <c r="I43" s="82">
        <f>VLOOKUP(A43,'PAI 2025 GPS rempl2)'!$A$4:$V$503,17,0)</f>
        <v>1</v>
      </c>
      <c r="J43" s="82" t="str">
        <f>VLOOKUP(A43,'PAI 2025 GPS rempl2)'!$A$4:$V$503,18,0)</f>
        <v>Númerica</v>
      </c>
      <c r="K43" s="160" t="str">
        <f>VLOOKUP(A43,'PAI 2025 GPS rempl2)'!$A$4:$V$503,20,0)</f>
        <v>2025-01-20</v>
      </c>
      <c r="L43" s="160" t="str">
        <f>VLOOKUP(A43,'PAI 2025 GPS rempl2)'!$A$4:$V$503,21,0)</f>
        <v>2025-02-28</v>
      </c>
      <c r="M43" s="82" t="str">
        <f>VLOOKUP(A43,'PAI 2025 GPS rempl2)'!$A$4:$V$503,22,0)</f>
        <v>117-GRUPO DE TRABAJO DE DESARROLLO DE TALENTO HUMANO</v>
      </c>
      <c r="N43" s="82" t="s">
        <v>1861</v>
      </c>
      <c r="O43" s="82" t="s">
        <v>1515</v>
      </c>
      <c r="P43" s="82" t="s">
        <v>1669</v>
      </c>
      <c r="Q43" s="82" t="s">
        <v>1615</v>
      </c>
      <c r="T43" s="81" t="s">
        <v>601</v>
      </c>
      <c r="U43" s="81" t="str">
        <f>VLOOKUP(T43,'PAI 2025 Consolidado'!$A$7:$D$507,4,0)</f>
        <v>Producto</v>
      </c>
      <c r="V43" s="82" t="s">
        <v>1643</v>
      </c>
      <c r="W43" s="30">
        <f>VLOOKUP(A43,'PAI 2025 GPS rempl2)'!$A$4:$P$503,16,0)</f>
        <v>17</v>
      </c>
      <c r="X43" s="30">
        <f>+(W43*100)/($W$3+$W$6+$W$9+$W$38+$W$43+$W$46+$W$49+$W$53+$W$57)</f>
        <v>8.5</v>
      </c>
      <c r="Y43" s="30">
        <f>VLOOKUP(A43,'SEGUIMIENTO PLAN DE ACCIÓN'!$G$7:$AB$493,22,0)</f>
        <v>100</v>
      </c>
      <c r="Z43" s="164">
        <f t="shared" si="0"/>
        <v>8.5000000000000006E-2</v>
      </c>
      <c r="AA43" s="30" t="str">
        <f>VLOOKUP(A43,'SEGUIMIENTO PLAN DE ACCIÓN'!$G$7:$AC$493,20,0)</f>
        <v>Se elaboró el Plan Estratégico de Talento Humano y se realizó la publicación en página web de la SIC e Intrasic.</v>
      </c>
    </row>
    <row r="44" spans="1:27" x14ac:dyDescent="0.25">
      <c r="A44" s="81" t="s">
        <v>604</v>
      </c>
      <c r="B44" s="81" t="s">
        <v>517</v>
      </c>
      <c r="C44" s="82" t="s">
        <v>1643</v>
      </c>
      <c r="D44" s="82" t="s">
        <v>1642</v>
      </c>
      <c r="E44" s="82" t="s">
        <v>513</v>
      </c>
      <c r="F44" s="82"/>
      <c r="G44" s="82"/>
      <c r="H44" s="82" t="str">
        <f>VLOOKUP(A44,'PAI 2025 GPS rempl2)'!$A$4:$V$503,15,0)</f>
        <v>Elaborar el documento del Plan Estratégico de Talento Humano (Documento del plan/único entregable)</v>
      </c>
      <c r="I44" s="82">
        <f>VLOOKUP(A44,'PAI 2025 GPS rempl2)'!$A$4:$V$503,17,0)</f>
        <v>1</v>
      </c>
      <c r="J44" s="82" t="str">
        <f>VLOOKUP(A44,'PAI 2025 GPS rempl2)'!$A$4:$V$503,18,0)</f>
        <v>Númerica</v>
      </c>
      <c r="K44" s="160" t="str">
        <f>VLOOKUP(A44,'PAI 2025 GPS rempl2)'!$A$4:$V$503,20,0)</f>
        <v>2025-01-20</v>
      </c>
      <c r="L44" s="160" t="str">
        <f>VLOOKUP(A44,'PAI 2025 GPS rempl2)'!$A$4:$V$503,21,0)</f>
        <v>2025-01-31</v>
      </c>
      <c r="M44" s="82" t="str">
        <f>VLOOKUP(A44,'PAI 2025 GPS rempl2)'!$A$4:$V$503,22,0)</f>
        <v>117-GRUPO DE TRABAJO DE DESARROLLO DE TALENTO HUMANO</v>
      </c>
      <c r="N44" s="82"/>
      <c r="O44" s="82"/>
      <c r="P44" s="82"/>
      <c r="Q44" s="82"/>
      <c r="T44" s="81" t="s">
        <v>604</v>
      </c>
      <c r="U44" s="81" t="str">
        <f>VLOOKUP(T44,'PAI 2025 Consolidado'!$A$7:$D$507,4,0)</f>
        <v>Actividad propia</v>
      </c>
      <c r="V44" s="82" t="s">
        <v>1643</v>
      </c>
      <c r="W44" s="30">
        <f>VLOOKUP(A44,'PAI 2025 GPS rempl2)'!$A$4:$P$503,16,0)</f>
        <v>60</v>
      </c>
      <c r="X44" s="161">
        <f>+(W44*100)/($W$4+$W$5+$W$7+$W$8+$W$10+$W$11+$W$12+$W$39+$W$40+$W$41+$W$42+$W$44+$W$45+$W$47+$W$48+$W$50+$W$51+$W$52+$W$54+$W$55+$W$56+$W$58+$W$59)</f>
        <v>6.666666666666667</v>
      </c>
      <c r="Y44" s="30">
        <f>VLOOKUP(A44,'SEGUIMIENTO PLAN DE ACCIÓN'!$G$7:$AB$493,22,0)</f>
        <v>100</v>
      </c>
      <c r="Z44" s="164">
        <f t="shared" si="0"/>
        <v>6.666666666666668E-2</v>
      </c>
      <c r="AA44" s="30" t="str">
        <f>VLOOKUP(A44,'SEGUIMIENTO PLAN DE ACCIÓN'!$G$7:$AC$493,20,0)</f>
        <v>Se elaboró el documento del Plan Estratégico de Talento Humano para la vigencia 2025.</v>
      </c>
    </row>
    <row r="45" spans="1:27" x14ac:dyDescent="0.25">
      <c r="A45" s="81" t="s">
        <v>606</v>
      </c>
      <c r="B45" s="81" t="s">
        <v>517</v>
      </c>
      <c r="C45" s="82" t="s">
        <v>1643</v>
      </c>
      <c r="D45" s="82" t="s">
        <v>1642</v>
      </c>
      <c r="E45" s="82" t="s">
        <v>513</v>
      </c>
      <c r="F45" s="82"/>
      <c r="G45" s="82"/>
      <c r="H45" s="82" t="str">
        <f>VLOOKUP(A45,'PAI 2025 GPS rempl2)'!$A$4:$V$503,15,0)</f>
        <v>Publicar el Plan Estratégico de Talento Humano  (Captura de pantalla de la publicación en página web de la SIC e Intrasic)</v>
      </c>
      <c r="I45" s="82">
        <f>VLOOKUP(A45,'PAI 2025 GPS rempl2)'!$A$4:$V$503,17,0)</f>
        <v>1</v>
      </c>
      <c r="J45" s="82" t="str">
        <f>VLOOKUP(A45,'PAI 2025 GPS rempl2)'!$A$4:$V$503,18,0)</f>
        <v>Númerica</v>
      </c>
      <c r="K45" s="160" t="str">
        <f>VLOOKUP(A45,'PAI 2025 GPS rempl2)'!$A$4:$V$503,20,0)</f>
        <v>2025-02-03</v>
      </c>
      <c r="L45" s="160" t="str">
        <f>VLOOKUP(A45,'PAI 2025 GPS rempl2)'!$A$4:$V$503,21,0)</f>
        <v>2025-02-28</v>
      </c>
      <c r="M45" s="82" t="str">
        <f>VLOOKUP(A45,'PAI 2025 GPS rempl2)'!$A$4:$V$503,22,0)</f>
        <v>117-GRUPO DE TRABAJO DE DESARROLLO DE TALENTO HUMANO</v>
      </c>
      <c r="N45" s="82"/>
      <c r="O45" s="82"/>
      <c r="P45" s="82"/>
      <c r="Q45" s="82"/>
      <c r="T45" s="81" t="s">
        <v>606</v>
      </c>
      <c r="U45" s="81" t="str">
        <f>VLOOKUP(T45,'PAI 2025 Consolidado'!$A$7:$D$507,4,0)</f>
        <v>Actividad propia</v>
      </c>
      <c r="V45" s="82" t="s">
        <v>1643</v>
      </c>
      <c r="W45" s="30">
        <f>VLOOKUP(A45,'PAI 2025 GPS rempl2)'!$A$4:$P$503,16,0)</f>
        <v>40</v>
      </c>
      <c r="X45" s="161">
        <f>+(W45*100)/($W$4+$W$5+$W$7+$W$8+$W$10+$W$11+$W$12+$W$39+$W$40+$W$41+$W$42+$W$44+$W$45+$W$47+$W$48+$W$50+$W$51+$W$52+$W$54+$W$55+$W$56+$W$58+$W$59)</f>
        <v>4.4444444444444446</v>
      </c>
      <c r="Y45" s="30">
        <f>VLOOKUP(A45,'SEGUIMIENTO PLAN DE ACCIÓN'!$G$7:$AB$493,22,0)</f>
        <v>100</v>
      </c>
      <c r="Z45" s="164">
        <f t="shared" si="0"/>
        <v>4.4444444444444446E-2</v>
      </c>
      <c r="AA45" s="30" t="str">
        <f>VLOOKUP(A45,'SEGUIMIENTO PLAN DE ACCIÓN'!$G$7:$AC$493,20,0)</f>
        <v>Se realizó la publicación del Plan Estratégico de Talento Humano tanto en la página web de la entidad como en la Intrasic.</v>
      </c>
    </row>
    <row r="46" spans="1:27" x14ac:dyDescent="0.25">
      <c r="A46" s="81" t="s">
        <v>608</v>
      </c>
      <c r="B46" s="81" t="s">
        <v>509</v>
      </c>
      <c r="C46" s="82" t="s">
        <v>1643</v>
      </c>
      <c r="D46" s="82" t="s">
        <v>1642</v>
      </c>
      <c r="E46" s="82" t="s">
        <v>513</v>
      </c>
      <c r="F46" s="82" t="s">
        <v>61</v>
      </c>
      <c r="G46" s="82" t="str">
        <f>VLOOKUP(A46,'PAI 2025 GPS rempl2)'!$E$4:$L$502,8,0)</f>
        <v>N/A</v>
      </c>
      <c r="H46" s="82" t="str">
        <f>VLOOKUP(A46,'PAI 2025 GPS rempl2)'!$A$4:$V$503,15,0)</f>
        <v>Objetivo de mejora Empresas Familiarmente responsables efr, cumplidos (Informe consolidado de cumplimiento de objetivos de mejora, único entregable)</v>
      </c>
      <c r="I46" s="82">
        <f>VLOOKUP(A46,'PAI 2025 GPS rempl2)'!$A$4:$V$503,17,0)</f>
        <v>1</v>
      </c>
      <c r="J46" s="82" t="str">
        <f>VLOOKUP(A46,'PAI 2025 GPS rempl2)'!$A$4:$V$503,18,0)</f>
        <v>Númerica</v>
      </c>
      <c r="K46" s="160" t="str">
        <f>VLOOKUP(A46,'PAI 2025 GPS rempl2)'!$A$4:$V$503,20,0)</f>
        <v>2025-01-20</v>
      </c>
      <c r="L46" s="160" t="str">
        <f>VLOOKUP(A46,'PAI 2025 GPS rempl2)'!$A$4:$V$503,21,0)</f>
        <v>2025-12-22</v>
      </c>
      <c r="M46" s="82" t="str">
        <f>VLOOKUP(A46,'PAI 2025 GPS rempl2)'!$A$4:$V$503,22,0)</f>
        <v>117-GRUPO DE TRABAJO DE DESARROLLO DE TALENTO HUMANO</v>
      </c>
      <c r="N46" s="82" t="s">
        <v>1861</v>
      </c>
      <c r="O46" s="82" t="s">
        <v>1515</v>
      </c>
      <c r="P46" s="82">
        <v>0</v>
      </c>
      <c r="Q46" s="82" t="s">
        <v>1615</v>
      </c>
      <c r="T46" s="81" t="s">
        <v>608</v>
      </c>
      <c r="U46" s="81" t="str">
        <f>VLOOKUP(T46,'PAI 2025 Consolidado'!$A$7:$D$507,4,0)</f>
        <v>Producto</v>
      </c>
      <c r="V46" s="82" t="s">
        <v>1643</v>
      </c>
      <c r="W46" s="30">
        <f>VLOOKUP(A46,'PAI 2025 GPS rempl2)'!$A$4:$P$503,16,0)</f>
        <v>17</v>
      </c>
      <c r="X46" s="30">
        <f>+(W46*100)/($W$3+$W$6+$W$9+$W$38+$W$43+$W$46+$W$49+$W$53+$W$57)</f>
        <v>8.5</v>
      </c>
      <c r="Y46" s="30">
        <f>VLOOKUP(A46,'SEGUIMIENTO PLAN DE ACCIÓN'!$G$7:$AB$493,22,0)</f>
        <v>0</v>
      </c>
      <c r="Z46" s="164">
        <f t="shared" si="0"/>
        <v>0</v>
      </c>
      <c r="AA46" s="30">
        <f>VLOOKUP(A46,'SEGUIMIENTO PLAN DE ACCIÓN'!$G$7:$AC$493,20,0)</f>
        <v>0</v>
      </c>
    </row>
    <row r="47" spans="1:27" x14ac:dyDescent="0.25">
      <c r="A47" s="81" t="s">
        <v>610</v>
      </c>
      <c r="B47" s="81" t="s">
        <v>517</v>
      </c>
      <c r="C47" s="82" t="s">
        <v>1643</v>
      </c>
      <c r="D47" s="82" t="s">
        <v>1642</v>
      </c>
      <c r="E47" s="82" t="s">
        <v>513</v>
      </c>
      <c r="F47" s="82"/>
      <c r="G47" s="82"/>
      <c r="H47" s="82" t="str">
        <f>VLOOKUP(A47,'PAI 2025 GPS rempl2)'!$A$4:$V$503,15,0)</f>
        <v>Establecer plan de trabajo con acciones, fechas y responsables, para el cumplimiento de los objetivos de mejora efr   (Plan de trabajo / único entregable)</v>
      </c>
      <c r="I47" s="82">
        <f>VLOOKUP(A47,'PAI 2025 GPS rempl2)'!$A$4:$V$503,17,0)</f>
        <v>1</v>
      </c>
      <c r="J47" s="82" t="str">
        <f>VLOOKUP(A47,'PAI 2025 GPS rempl2)'!$A$4:$V$503,18,0)</f>
        <v>Númerica</v>
      </c>
      <c r="K47" s="160" t="str">
        <f>VLOOKUP(A47,'PAI 2025 GPS rempl2)'!$A$4:$V$503,20,0)</f>
        <v>2025-01-20</v>
      </c>
      <c r="L47" s="160" t="str">
        <f>VLOOKUP(A47,'PAI 2025 GPS rempl2)'!$A$4:$V$503,21,0)</f>
        <v>2025-01-31</v>
      </c>
      <c r="M47" s="82" t="str">
        <f>VLOOKUP(A47,'PAI 2025 GPS rempl2)'!$A$4:$V$503,22,0)</f>
        <v>117-GRUPO DE TRABAJO DE DESARROLLO DE TALENTO HUMANO</v>
      </c>
      <c r="N47" s="82"/>
      <c r="O47" s="82"/>
      <c r="P47" s="82"/>
      <c r="Q47" s="82"/>
      <c r="T47" s="81" t="s">
        <v>610</v>
      </c>
      <c r="U47" s="81" t="str">
        <f>VLOOKUP(T47,'PAI 2025 Consolidado'!$A$7:$D$507,4,0)</f>
        <v>Actividad propia</v>
      </c>
      <c r="V47" s="82" t="s">
        <v>1643</v>
      </c>
      <c r="W47" s="30">
        <f>VLOOKUP(A47,'PAI 2025 GPS rempl2)'!$A$4:$P$503,16,0)</f>
        <v>80</v>
      </c>
      <c r="X47" s="161">
        <f>+(W47*100)/($W$4+$W$5+$W$7+$W$8+$W$10+$W$11+$W$12+$W$39+$W$40+$W$41+$W$42+$W$44+$W$45+$W$47+$W$48+$W$50+$W$51+$W$52+$W$54+$W$55+$W$56+$W$58+$W$59)</f>
        <v>8.8888888888888893</v>
      </c>
      <c r="Y47" s="30">
        <f>VLOOKUP(A47,'SEGUIMIENTO PLAN DE ACCIÓN'!$G$7:$AB$493,22,0)</f>
        <v>100</v>
      </c>
      <c r="Z47" s="164">
        <f t="shared" si="0"/>
        <v>8.8888888888888892E-2</v>
      </c>
      <c r="AA47" s="30" t="str">
        <f>VLOOKUP(A47,'SEGUIMIENTO PLAN DE ACCIÓN'!$G$7:$AC$493,20,0)</f>
        <v>Se estableció el plan de trabajo con acciones, fechas y responsables, para el cumplimiento de los objetivos de mejora efr.</v>
      </c>
    </row>
    <row r="48" spans="1:27" x14ac:dyDescent="0.25">
      <c r="A48" s="81" t="s">
        <v>611</v>
      </c>
      <c r="B48" s="81" t="s">
        <v>517</v>
      </c>
      <c r="C48" s="82" t="s">
        <v>1643</v>
      </c>
      <c r="D48" s="82" t="s">
        <v>1642</v>
      </c>
      <c r="E48" s="82" t="s">
        <v>513</v>
      </c>
      <c r="F48" s="82"/>
      <c r="G48" s="82"/>
      <c r="H48" s="82" t="str">
        <f>VLOOKUP(A48,'PAI 2025 GPS rempl2)'!$A$4:$V$503,15,0)</f>
        <v>Ejecutar el plan de trabajo para el cumplimiento de los objetivos de mejora efr  (Informes trimestrales (4) de seguimiento y soportes documentales de cumplimiento)</v>
      </c>
      <c r="I48" s="82">
        <f>VLOOKUP(A48,'PAI 2025 GPS rempl2)'!$A$4:$V$503,17,0)</f>
        <v>100</v>
      </c>
      <c r="J48" s="82" t="str">
        <f>VLOOKUP(A48,'PAI 2025 GPS rempl2)'!$A$4:$V$503,18,0)</f>
        <v>Porcentual</v>
      </c>
      <c r="K48" s="160" t="str">
        <f>VLOOKUP(A48,'PAI 2025 GPS rempl2)'!$A$4:$V$503,20,0)</f>
        <v>2025-02-03</v>
      </c>
      <c r="L48" s="160" t="str">
        <f>VLOOKUP(A48,'PAI 2025 GPS rempl2)'!$A$4:$V$503,21,0)</f>
        <v>2025-12-22</v>
      </c>
      <c r="M48" s="82" t="str">
        <f>VLOOKUP(A48,'PAI 2025 GPS rempl2)'!$A$4:$V$503,22,0)</f>
        <v>117-GRUPO DE TRABAJO DE DESARROLLO DE TALENTO HUMANO</v>
      </c>
      <c r="N48" s="82"/>
      <c r="O48" s="82"/>
      <c r="P48" s="82"/>
      <c r="Q48" s="82"/>
      <c r="T48" s="81" t="s">
        <v>611</v>
      </c>
      <c r="U48" s="81" t="str">
        <f>VLOOKUP(T48,'PAI 2025 Consolidado'!$A$7:$D$507,4,0)</f>
        <v>Actividad propia</v>
      </c>
      <c r="V48" s="82" t="s">
        <v>1643</v>
      </c>
      <c r="W48" s="30">
        <f>VLOOKUP(A48,'PAI 2025 GPS rempl2)'!$A$4:$P$503,16,0)</f>
        <v>20</v>
      </c>
      <c r="X48" s="161">
        <f>+(W48*100)/($W$4+$W$5+$W$7+$W$8+$W$10+$W$11+$W$12+$W$39+$W$40+$W$41+$W$42+$W$44+$W$45+$W$47+$W$48+$W$50+$W$51+$W$52+$W$54+$W$55+$W$56+$W$58+$W$59)</f>
        <v>2.2222222222222223</v>
      </c>
      <c r="Y48" s="30">
        <f>VLOOKUP(A48,'SEGUIMIENTO PLAN DE ACCIÓN'!$G$7:$AB$493,22,0)</f>
        <v>47</v>
      </c>
      <c r="Z48" s="164">
        <f t="shared" si="0"/>
        <v>1.0444444444444444E-2</v>
      </c>
      <c r="AA48" s="30" t="str">
        <f>VLOOKUP(A48,'SEGUIMIENTO PLAN DE ACCIÓN'!$G$7:$AC$493,20,0)</f>
        <v>Durante el mes de MAYO se realizaron las siguientes actividades: Documentar conceptos, metodologías y buenas prácticas de otras organizaciones relacionadas con la construcción de marca empleador y realizar intervenciones directas a los altos y medios mandos de la entidad, especialmente, a aquellos involucrados directamente en la correcta gestión del modelo efr</v>
      </c>
    </row>
    <row r="49" spans="1:27" x14ac:dyDescent="0.25">
      <c r="A49" s="81" t="s">
        <v>613</v>
      </c>
      <c r="B49" s="81" t="s">
        <v>509</v>
      </c>
      <c r="C49" s="82" t="s">
        <v>1643</v>
      </c>
      <c r="D49" s="82" t="s">
        <v>1642</v>
      </c>
      <c r="E49" s="82" t="s">
        <v>513</v>
      </c>
      <c r="F49" s="82" t="s">
        <v>61</v>
      </c>
      <c r="G49" s="82" t="str">
        <f>VLOOKUP(A49,'PAI 2025 GPS rempl2)'!$E$4:$L$502,8,0)</f>
        <v>FUNCIONAMIENTO</v>
      </c>
      <c r="H49" s="82" t="str">
        <f>VLOOKUP(A49,'PAI 2025 GPS rempl2)'!$A$4:$V$503,15,0)</f>
        <v>Plan de Bienestar Social y Estímulos, elaborado y ejecutado (Informe semestral de la ejecución del plan / único entregable)</v>
      </c>
      <c r="I49" s="82">
        <f>VLOOKUP(A49,'PAI 2025 GPS rempl2)'!$A$4:$V$503,17,0)</f>
        <v>100</v>
      </c>
      <c r="J49" s="82" t="str">
        <f>VLOOKUP(A49,'PAI 2025 GPS rempl2)'!$A$4:$V$503,18,0)</f>
        <v>Porcentual</v>
      </c>
      <c r="K49" s="160" t="str">
        <f>VLOOKUP(A49,'PAI 2025 GPS rempl2)'!$A$4:$V$503,20,0)</f>
        <v>2025-01-13</v>
      </c>
      <c r="L49" s="160" t="str">
        <f>VLOOKUP(A49,'PAI 2025 GPS rempl2)'!$A$4:$V$503,21,0)</f>
        <v>2025-12-22</v>
      </c>
      <c r="M49" s="82" t="str">
        <f>VLOOKUP(A49,'PAI 2025 GPS rempl2)'!$A$4:$V$503,22,0)</f>
        <v>117-GRUPO DE TRABAJO DE DESARROLLO DE TALENTO HUMANO</v>
      </c>
      <c r="N49" s="82" t="s">
        <v>1861</v>
      </c>
      <c r="O49" s="82" t="s">
        <v>1515</v>
      </c>
      <c r="P49" s="82" t="s">
        <v>1666</v>
      </c>
      <c r="Q49" s="82" t="s">
        <v>1615</v>
      </c>
      <c r="T49" s="81" t="s">
        <v>613</v>
      </c>
      <c r="U49" s="81" t="str">
        <f>VLOOKUP(T49,'PAI 2025 Consolidado'!$A$7:$D$507,4,0)</f>
        <v>Producto</v>
      </c>
      <c r="V49" s="82" t="s">
        <v>1643</v>
      </c>
      <c r="W49" s="30">
        <f>VLOOKUP(A49,'PAI 2025 GPS rempl2)'!$A$4:$P$503,16,0)</f>
        <v>17</v>
      </c>
      <c r="X49" s="30">
        <f>+(W49*100)/($W$3+$W$6+$W$9+$W$38+$W$43+$W$46+$W$49+$W$53+$W$57)</f>
        <v>8.5</v>
      </c>
      <c r="Y49" s="30">
        <f>VLOOKUP(A49,'SEGUIMIENTO PLAN DE ACCIÓN'!$G$7:$AB$493,22,0)</f>
        <v>23.2</v>
      </c>
      <c r="Z49" s="164">
        <f t="shared" si="0"/>
        <v>1.9719999999999998E-2</v>
      </c>
      <c r="AA49" s="30" t="str">
        <f>VLOOKUP(A49,'SEGUIMIENTO PLAN DE ACCIÓN'!$G$7:$AC$493,20,0)</f>
        <v>Durante el mes de abril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días de la secretarias, bienvenida bebe, turnos de semana santa, Higiene mental, emprender con propósito, Café del conocimiento, Escuela de liderazgo, La SIC te acompaña, Ejercicio es salud, Gimnasia cerebral, Reconocimiento pensionados, Fondo Nacional del Ahorro, Reconocimiento a la Antigüedad Laboral, Reconocimiento a los servidores públicos según su profesión.</v>
      </c>
    </row>
    <row r="50" spans="1:27" x14ac:dyDescent="0.25">
      <c r="A50" s="81" t="s">
        <v>616</v>
      </c>
      <c r="B50" s="81" t="s">
        <v>517</v>
      </c>
      <c r="C50" s="82" t="s">
        <v>1643</v>
      </c>
      <c r="D50" s="82" t="s">
        <v>1642</v>
      </c>
      <c r="E50" s="82" t="s">
        <v>513</v>
      </c>
      <c r="F50" s="82"/>
      <c r="G50" s="82"/>
      <c r="H50" s="82" t="str">
        <f>VLOOKUP(A50,'PAI 2025 GPS rempl2)'!$A$4:$V$503,15,0)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2">
        <f>VLOOKUP(A50,'PAI 2025 GPS rempl2)'!$A$4:$V$503,17,0)</f>
        <v>1</v>
      </c>
      <c r="J50" s="82" t="str">
        <f>VLOOKUP(A50,'PAI 2025 GPS rempl2)'!$A$4:$V$503,18,0)</f>
        <v>Númerica</v>
      </c>
      <c r="K50" s="160" t="str">
        <f>VLOOKUP(A50,'PAI 2025 GPS rempl2)'!$A$4:$V$503,20,0)</f>
        <v>2025-01-13</v>
      </c>
      <c r="L50" s="160" t="str">
        <f>VLOOKUP(A50,'PAI 2025 GPS rempl2)'!$A$4:$V$503,21,0)</f>
        <v>2025-01-31</v>
      </c>
      <c r="M50" s="82" t="str">
        <f>VLOOKUP(A50,'PAI 2025 GPS rempl2)'!$A$4:$V$503,22,0)</f>
        <v>117-GRUPO DE TRABAJO DE DESARROLLO DE TALENTO HUMANO</v>
      </c>
      <c r="N50" s="82"/>
      <c r="O50" s="82"/>
      <c r="P50" s="82"/>
      <c r="Q50" s="82"/>
      <c r="T50" s="81" t="s">
        <v>616</v>
      </c>
      <c r="U50" s="81" t="str">
        <f>VLOOKUP(T50,'PAI 2025 Consolidado'!$A$7:$D$507,4,0)</f>
        <v>Actividad propia</v>
      </c>
      <c r="V50" s="82" t="s">
        <v>1643</v>
      </c>
      <c r="W50" s="30">
        <f>VLOOKUP(A50,'PAI 2025 GPS rempl2)'!$A$4:$P$503,16,0)</f>
        <v>15</v>
      </c>
      <c r="X50" s="161">
        <f>+(W50*100)/($W$4+$W$5+$W$7+$W$8+$W$10+$W$11+$W$12+$W$39+$W$40+$W$41+$W$42+$W$44+$W$45+$W$47+$W$48+$W$50+$W$51+$W$52+$W$54+$W$55+$W$56+$W$58+$W$59)</f>
        <v>1.6666666666666667</v>
      </c>
      <c r="Y50" s="30">
        <f>VLOOKUP(A50,'SEGUIMIENTO PLAN DE ACCIÓN'!$G$7:$AB$493,22,0)</f>
        <v>100</v>
      </c>
      <c r="Z50" s="164">
        <f t="shared" si="0"/>
        <v>1.666666666666667E-2</v>
      </c>
      <c r="AA50" s="30" t="str">
        <f>VLOOKUP(A50,'SEGUIMIENTO PLAN DE ACCIÓN'!$G$7:$AC$493,20,0)</f>
        <v>Se elaboró el plan de bienestar social y estímulos y fue aprobado  por el Comité Institucional de Gestión y Desempeño en reunión celebrada el 29 de enero de 2025.</v>
      </c>
    </row>
    <row r="51" spans="1:27" x14ac:dyDescent="0.25">
      <c r="A51" s="81" t="s">
        <v>618</v>
      </c>
      <c r="B51" s="81" t="s">
        <v>517</v>
      </c>
      <c r="C51" s="82" t="s">
        <v>1643</v>
      </c>
      <c r="D51" s="82" t="s">
        <v>1642</v>
      </c>
      <c r="E51" s="82" t="s">
        <v>513</v>
      </c>
      <c r="F51" s="82"/>
      <c r="G51" s="82"/>
      <c r="H51" s="82" t="str">
        <f>VLOOKUP(A51,'PAI 2025 GPS rempl2)'!$A$4:$V$503,15,0)</f>
        <v>Realizar la Resolución de adopción del plan de bienestar social y Estímulos  y publicar el plan aprobado en la página web e intrasic (Resolución adoptando el Plan de Bienestar Social y Estímulos y  Soporte de publicación del plan)</v>
      </c>
      <c r="I51" s="82">
        <f>VLOOKUP(A51,'PAI 2025 GPS rempl2)'!$A$4:$V$503,17,0)</f>
        <v>1</v>
      </c>
      <c r="J51" s="82" t="str">
        <f>VLOOKUP(A51,'PAI 2025 GPS rempl2)'!$A$4:$V$503,18,0)</f>
        <v>Númerica</v>
      </c>
      <c r="K51" s="160" t="str">
        <f>VLOOKUP(A51,'PAI 2025 GPS rempl2)'!$A$4:$V$503,20,0)</f>
        <v>2025-01-13</v>
      </c>
      <c r="L51" s="160" t="str">
        <f>VLOOKUP(A51,'PAI 2025 GPS rempl2)'!$A$4:$V$503,21,0)</f>
        <v>2025-01-31</v>
      </c>
      <c r="M51" s="82" t="str">
        <f>VLOOKUP(A51,'PAI 2025 GPS rempl2)'!$A$4:$V$503,22,0)</f>
        <v>117-GRUPO DE TRABAJO DE DESARROLLO DE TALENTO HUMANO</v>
      </c>
      <c r="N51" s="82"/>
      <c r="O51" s="82"/>
      <c r="P51" s="82"/>
      <c r="Q51" s="82"/>
      <c r="T51" s="81" t="s">
        <v>618</v>
      </c>
      <c r="U51" s="81" t="str">
        <f>VLOOKUP(T51,'PAI 2025 Consolidado'!$A$7:$D$507,4,0)</f>
        <v>Actividad propia</v>
      </c>
      <c r="V51" s="82" t="s">
        <v>1643</v>
      </c>
      <c r="W51" s="30">
        <f>VLOOKUP(A51,'PAI 2025 GPS rempl2)'!$A$4:$P$503,16,0)</f>
        <v>15</v>
      </c>
      <c r="X51" s="161">
        <f>+(W51*100)/($W$4+$W$5+$W$7+$W$8+$W$10+$W$11+$W$12+$W$39+$W$40+$W$41+$W$42+$W$44+$W$45+$W$47+$W$48+$W$50+$W$51+$W$52+$W$54+$W$55+$W$56+$W$58+$W$59)</f>
        <v>1.6666666666666667</v>
      </c>
      <c r="Y51" s="30">
        <f>VLOOKUP(A51,'SEGUIMIENTO PLAN DE ACCIÓN'!$G$7:$AB$493,22,0)</f>
        <v>100</v>
      </c>
      <c r="Z51" s="164">
        <f t="shared" si="0"/>
        <v>1.666666666666667E-2</v>
      </c>
      <c r="AA51" s="30" t="str">
        <f>VLOOKUP(A51,'SEGUIMIENTO PLAN DE ACCIÓN'!$G$7:$AC$493,20,0)</f>
        <v>Mediante Resolución 2240 de 2025 se adoptó el Plan de Bienestar Social y Estímulos y se publicó el la resolución en la página web e intrasic.</v>
      </c>
    </row>
    <row r="52" spans="1:27" x14ac:dyDescent="0.25">
      <c r="A52" s="81" t="s">
        <v>620</v>
      </c>
      <c r="B52" s="81" t="s">
        <v>517</v>
      </c>
      <c r="C52" s="82" t="s">
        <v>1643</v>
      </c>
      <c r="D52" s="82" t="s">
        <v>1642</v>
      </c>
      <c r="E52" s="82" t="s">
        <v>513</v>
      </c>
      <c r="F52" s="82"/>
      <c r="G52" s="82"/>
      <c r="H52" s="82" t="str">
        <f>VLOOKUP(A52,'PAI 2025 GPS rempl2)'!$A$4:$V$503,15,0)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2">
        <f>VLOOKUP(A52,'PAI 2025 GPS rempl2)'!$A$4:$V$503,17,0)</f>
        <v>100</v>
      </c>
      <c r="J52" s="82" t="str">
        <f>VLOOKUP(A52,'PAI 2025 GPS rempl2)'!$A$4:$V$503,18,0)</f>
        <v>Porcentual</v>
      </c>
      <c r="K52" s="160" t="str">
        <f>VLOOKUP(A52,'PAI 2025 GPS rempl2)'!$A$4:$V$503,20,0)</f>
        <v>2025-02-03</v>
      </c>
      <c r="L52" s="160" t="str">
        <f>VLOOKUP(A52,'PAI 2025 GPS rempl2)'!$A$4:$V$503,21,0)</f>
        <v>2025-12-22</v>
      </c>
      <c r="M52" s="82" t="str">
        <f>VLOOKUP(A52,'PAI 2025 GPS rempl2)'!$A$4:$V$503,22,0)</f>
        <v>117-GRUPO DE TRABAJO DE DESARROLLO DE TALENTO HUMANO</v>
      </c>
      <c r="N52" s="82"/>
      <c r="O52" s="82"/>
      <c r="P52" s="82"/>
      <c r="Q52" s="82"/>
      <c r="T52" s="81" t="s">
        <v>620</v>
      </c>
      <c r="U52" s="81" t="str">
        <f>VLOOKUP(T52,'PAI 2025 Consolidado'!$A$7:$D$507,4,0)</f>
        <v>Actividad propia</v>
      </c>
      <c r="V52" s="82" t="s">
        <v>1643</v>
      </c>
      <c r="W52" s="30">
        <f>VLOOKUP(A52,'PAI 2025 GPS rempl2)'!$A$4:$P$503,16,0)</f>
        <v>70</v>
      </c>
      <c r="X52" s="161">
        <f>+(W52*100)/($W$4+$W$5+$W$7+$W$8+$W$10+$W$11+$W$12+$W$39+$W$40+$W$41+$W$42+$W$44+$W$45+$W$47+$W$48+$W$50+$W$51+$W$52+$W$54+$W$55+$W$56+$W$58+$W$59)</f>
        <v>7.7777777777777777</v>
      </c>
      <c r="Y52" s="30">
        <f>VLOOKUP(A52,'SEGUIMIENTO PLAN DE ACCIÓN'!$G$7:$AB$493,22,0)</f>
        <v>32</v>
      </c>
      <c r="Z52" s="164">
        <f t="shared" si="0"/>
        <v>2.4888888888888887E-2</v>
      </c>
      <c r="AA52" s="30" t="str">
        <f>VLOOKUP(A52,'SEGUIMIENTO PLAN DE ACCIÓN'!$G$7:$AC$493,20,0)</f>
        <v xml:space="preserve">Durante los meses de abril y mayo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días de la secretarias, día de la madre, día de la familia,  bienvenida bebe, turnos de semana santa, Higiene mental, emprender con propósito, Café del conocimiento, Escuela de liderazgo, La SIC te acompaña, Ejercicio es salud, Gimnasia cerebral, bienestar a la carta, Reconocimiento pensionados, Fondo Nacional del Ahorro, SIC con sentido TIC, Reconocimiento a la Antigüedad Laboral, Reconocimiento a los servidores públicos según su profesión.
</v>
      </c>
    </row>
    <row r="53" spans="1:27" x14ac:dyDescent="0.25">
      <c r="A53" s="81" t="s">
        <v>621</v>
      </c>
      <c r="B53" s="81" t="s">
        <v>509</v>
      </c>
      <c r="C53" s="82" t="s">
        <v>1643</v>
      </c>
      <c r="D53" s="82" t="s">
        <v>1642</v>
      </c>
      <c r="E53" s="82" t="s">
        <v>513</v>
      </c>
      <c r="F53" s="82" t="s">
        <v>61</v>
      </c>
      <c r="G53" s="82" t="str">
        <f>VLOOKUP(A53,'PAI 2025 GPS rempl2)'!$E$4:$L$502,8,0)</f>
        <v>FUNCIONAMIENTO</v>
      </c>
      <c r="H53" s="82" t="str">
        <f>VLOOKUP(A53,'PAI 2025 GPS rempl2)'!$A$4:$V$503,15,0)</f>
        <v>Plan de Capacitación, elaborado y ejecutado  (Informe semestral de la ejecución del plan)</v>
      </c>
      <c r="I53" s="82">
        <f>VLOOKUP(A53,'PAI 2025 GPS rempl2)'!$A$4:$V$503,17,0)</f>
        <v>100</v>
      </c>
      <c r="J53" s="82" t="str">
        <f>VLOOKUP(A53,'PAI 2025 GPS rempl2)'!$A$4:$V$503,18,0)</f>
        <v>Porcentual</v>
      </c>
      <c r="K53" s="160" t="str">
        <f>VLOOKUP(A53,'PAI 2025 GPS rempl2)'!$A$4:$V$503,20,0)</f>
        <v>2025-01-13</v>
      </c>
      <c r="L53" s="160" t="str">
        <f>VLOOKUP(A53,'PAI 2025 GPS rempl2)'!$A$4:$V$503,21,0)</f>
        <v>2025-12-22</v>
      </c>
      <c r="M53" s="82" t="str">
        <f>VLOOKUP(A53,'PAI 2025 GPS rempl2)'!$A$4:$V$503,22,0)</f>
        <v>117-GRUPO DE TRABAJO DE DESARROLLO DE TALENTO HUMANO</v>
      </c>
      <c r="N53" s="82" t="s">
        <v>1861</v>
      </c>
      <c r="O53" s="82" t="s">
        <v>1515</v>
      </c>
      <c r="P53" s="82" t="s">
        <v>1666</v>
      </c>
      <c r="Q53" s="82" t="s">
        <v>1615</v>
      </c>
      <c r="T53" s="81" t="s">
        <v>621</v>
      </c>
      <c r="U53" s="81" t="str">
        <f>VLOOKUP(T53,'PAI 2025 Consolidado'!$A$7:$D$507,4,0)</f>
        <v>Producto</v>
      </c>
      <c r="V53" s="82" t="s">
        <v>1643</v>
      </c>
      <c r="W53" s="30">
        <f>VLOOKUP(A53,'PAI 2025 GPS rempl2)'!$A$4:$P$503,16,0)</f>
        <v>17</v>
      </c>
      <c r="X53" s="30">
        <f>+(W53*100)/($W$3+$W$6+$W$9+$W$38+$W$43+$W$46+$W$49+$W$53+$W$57)</f>
        <v>8.5</v>
      </c>
      <c r="Y53" s="30">
        <f>VLOOKUP(A53,'SEGUIMIENTO PLAN DE ACCIÓN'!$G$7:$AB$493,22,0)</f>
        <v>0</v>
      </c>
      <c r="Z53" s="164">
        <f t="shared" si="0"/>
        <v>0</v>
      </c>
      <c r="AA53" s="30">
        <f>VLOOKUP(A53,'SEGUIMIENTO PLAN DE ACCIÓN'!$G$7:$AC$493,20,0)</f>
        <v>0</v>
      </c>
    </row>
    <row r="54" spans="1:27" x14ac:dyDescent="0.25">
      <c r="A54" s="81" t="s">
        <v>624</v>
      </c>
      <c r="B54" s="81" t="s">
        <v>517</v>
      </c>
      <c r="C54" s="82" t="s">
        <v>1643</v>
      </c>
      <c r="D54" s="82" t="s">
        <v>1642</v>
      </c>
      <c r="E54" s="82" t="s">
        <v>513</v>
      </c>
      <c r="F54" s="82"/>
      <c r="G54" s="82"/>
      <c r="H54" s="82" t="str">
        <f>VLOOKUP(A54,'PAI 2025 GPS rempl2)'!$A$4:$V$503,15,0)</f>
        <v>Elaborar y presentar para aprobación del Comité Institucional de Gestión y desempeño la propuesta de plan de capacitación (Acta de Comité Institucional de Gestión y Desempeño aprobando el Plan de Capacitación único entregable)</v>
      </c>
      <c r="I54" s="82">
        <f>VLOOKUP(A54,'PAI 2025 GPS rempl2)'!$A$4:$V$503,17,0)</f>
        <v>1</v>
      </c>
      <c r="J54" s="82" t="str">
        <f>VLOOKUP(A54,'PAI 2025 GPS rempl2)'!$A$4:$V$503,18,0)</f>
        <v>Númerica</v>
      </c>
      <c r="K54" s="160" t="str">
        <f>VLOOKUP(A54,'PAI 2025 GPS rempl2)'!$A$4:$V$503,20,0)</f>
        <v>2025-01-13</v>
      </c>
      <c r="L54" s="160" t="str">
        <f>VLOOKUP(A54,'PAI 2025 GPS rempl2)'!$A$4:$V$503,21,0)</f>
        <v>2025-01-31</v>
      </c>
      <c r="M54" s="82" t="str">
        <f>VLOOKUP(A54,'PAI 2025 GPS rempl2)'!$A$4:$V$503,22,0)</f>
        <v>117-GRUPO DE TRABAJO DE DESARROLLO DE TALENTO HUMANO</v>
      </c>
      <c r="N54" s="82"/>
      <c r="O54" s="82"/>
      <c r="P54" s="82"/>
      <c r="Q54" s="82"/>
      <c r="T54" s="81" t="s">
        <v>624</v>
      </c>
      <c r="U54" s="81" t="str">
        <f>VLOOKUP(T54,'PAI 2025 Consolidado'!$A$7:$D$507,4,0)</f>
        <v>Actividad propia</v>
      </c>
      <c r="V54" s="82" t="s">
        <v>1643</v>
      </c>
      <c r="W54" s="30">
        <f>VLOOKUP(A54,'PAI 2025 GPS rempl2)'!$A$4:$P$503,16,0)</f>
        <v>15</v>
      </c>
      <c r="X54" s="161">
        <f>+(W54*100)/($W$4+$W$5+$W$7+$W$8+$W$10+$W$11+$W$12+$W$39+$W$40+$W$41+$W$42+$W$44+$W$45+$W$47+$W$48+$W$50+$W$51+$W$52+$W$54+$W$55+$W$56+$W$58+$W$59)</f>
        <v>1.6666666666666667</v>
      </c>
      <c r="Y54" s="30">
        <f>VLOOKUP(A54,'SEGUIMIENTO PLAN DE ACCIÓN'!$G$7:$AB$493,22,0)</f>
        <v>100</v>
      </c>
      <c r="Z54" s="164">
        <f t="shared" si="0"/>
        <v>1.666666666666667E-2</v>
      </c>
      <c r="AA54" s="30" t="str">
        <f>VLOOKUP(A54,'SEGUIMIENTO PLAN DE ACCIÓN'!$G$7:$AC$493,20,0)</f>
        <v>Se elaboró el Plan Institucional de Capacitación 2025 y fue aprobado  por el Comité Institucional de Gestión y Desempeño en reunión celebrada el 29 de enero de 2025.</v>
      </c>
    </row>
    <row r="55" spans="1:27" x14ac:dyDescent="0.25">
      <c r="A55" s="81" t="s">
        <v>626</v>
      </c>
      <c r="B55" s="81" t="s">
        <v>517</v>
      </c>
      <c r="C55" s="82" t="s">
        <v>1643</v>
      </c>
      <c r="D55" s="82" t="s">
        <v>1642</v>
      </c>
      <c r="E55" s="82" t="s">
        <v>513</v>
      </c>
      <c r="F55" s="82"/>
      <c r="G55" s="82"/>
      <c r="H55" s="82" t="str">
        <f>VLOOKUP(A55,'PAI 2025 GPS rempl2)'!$A$4:$V$503,15,0)</f>
        <v>Realizar la Resolución de adopción del plan de capacitación y publicar el plan aprobado en la página web e intrasic (Resolución adoptando el Plan de Capacitación-único entregable)</v>
      </c>
      <c r="I55" s="82">
        <f>VLOOKUP(A55,'PAI 2025 GPS rempl2)'!$A$4:$V$503,17,0)</f>
        <v>1</v>
      </c>
      <c r="J55" s="82" t="str">
        <f>VLOOKUP(A55,'PAI 2025 GPS rempl2)'!$A$4:$V$503,18,0)</f>
        <v>Númerica</v>
      </c>
      <c r="K55" s="160" t="str">
        <f>VLOOKUP(A55,'PAI 2025 GPS rempl2)'!$A$4:$V$503,20,0)</f>
        <v>2025-01-13</v>
      </c>
      <c r="L55" s="160" t="str">
        <f>VLOOKUP(A55,'PAI 2025 GPS rempl2)'!$A$4:$V$503,21,0)</f>
        <v>2025-01-31</v>
      </c>
      <c r="M55" s="82" t="str">
        <f>VLOOKUP(A55,'PAI 2025 GPS rempl2)'!$A$4:$V$503,22,0)</f>
        <v>117-GRUPO DE TRABAJO DE DESARROLLO DE TALENTO HUMANO</v>
      </c>
      <c r="N55" s="82"/>
      <c r="O55" s="82"/>
      <c r="P55" s="82"/>
      <c r="Q55" s="82"/>
      <c r="T55" s="81" t="s">
        <v>626</v>
      </c>
      <c r="U55" s="81" t="str">
        <f>VLOOKUP(T55,'PAI 2025 Consolidado'!$A$7:$D$507,4,0)</f>
        <v>Actividad propia</v>
      </c>
      <c r="V55" s="82" t="s">
        <v>1643</v>
      </c>
      <c r="W55" s="30">
        <f>VLOOKUP(A55,'PAI 2025 GPS rempl2)'!$A$4:$P$503,16,0)</f>
        <v>15</v>
      </c>
      <c r="X55" s="161">
        <f>+(W55*100)/($W$4+$W$5+$W$7+$W$8+$W$10+$W$11+$W$12+$W$39+$W$40+$W$41+$W$42+$W$44+$W$45+$W$47+$W$48+$W$50+$W$51+$W$52+$W$54+$W$55+$W$56+$W$58+$W$59)</f>
        <v>1.6666666666666667</v>
      </c>
      <c r="Y55" s="30">
        <f>VLOOKUP(A55,'SEGUIMIENTO PLAN DE ACCIÓN'!$G$7:$AB$493,22,0)</f>
        <v>100</v>
      </c>
      <c r="Z55" s="164">
        <f t="shared" si="0"/>
        <v>1.666666666666667E-2</v>
      </c>
      <c r="AA55" s="30" t="str">
        <f>VLOOKUP(A55,'SEGUIMIENTO PLAN DE ACCIÓN'!$G$7:$AC$493,20,0)</f>
        <v>Mediante Resolución 2241 de 2025 se adoptó el plan de capacitación y se publicó en la página web e intrasic.</v>
      </c>
    </row>
    <row r="56" spans="1:27" x14ac:dyDescent="0.25">
      <c r="A56" s="81" t="s">
        <v>628</v>
      </c>
      <c r="B56" s="81" t="s">
        <v>517</v>
      </c>
      <c r="C56" s="82" t="s">
        <v>1643</v>
      </c>
      <c r="D56" s="82" t="s">
        <v>1642</v>
      </c>
      <c r="E56" s="82" t="s">
        <v>513</v>
      </c>
      <c r="F56" s="82"/>
      <c r="G56" s="82"/>
      <c r="H56" s="82" t="str">
        <f>VLOOKUP(A56,'PAI 2025 GPS rempl2)'!$A$4:$V$503,15,0)</f>
        <v>Ejecutar el  plan de Capacitación (Listas de asistencia cuando aplique, captura de pantalla de la reunión de capacitaciones cuando aplique e informe semestral de las actividades realizadas)</v>
      </c>
      <c r="I56" s="82">
        <f>VLOOKUP(A56,'PAI 2025 GPS rempl2)'!$A$4:$V$503,17,0)</f>
        <v>100</v>
      </c>
      <c r="J56" s="82" t="str">
        <f>VLOOKUP(A56,'PAI 2025 GPS rempl2)'!$A$4:$V$503,18,0)</f>
        <v>Porcentual</v>
      </c>
      <c r="K56" s="160" t="str">
        <f>VLOOKUP(A56,'PAI 2025 GPS rempl2)'!$A$4:$V$503,20,0)</f>
        <v>2025-02-03</v>
      </c>
      <c r="L56" s="160" t="str">
        <f>VLOOKUP(A56,'PAI 2025 GPS rempl2)'!$A$4:$V$503,21,0)</f>
        <v>2025-12-22</v>
      </c>
      <c r="M56" s="82" t="str">
        <f>VLOOKUP(A56,'PAI 2025 GPS rempl2)'!$A$4:$V$503,22,0)</f>
        <v>117-GRUPO DE TRABAJO DE DESARROLLO DE TALENTO HUMANO</v>
      </c>
      <c r="N56" s="82"/>
      <c r="O56" s="82"/>
      <c r="P56" s="82"/>
      <c r="Q56" s="82"/>
      <c r="T56" s="81" t="s">
        <v>628</v>
      </c>
      <c r="U56" s="81" t="str">
        <f>VLOOKUP(T56,'PAI 2025 Consolidado'!$A$7:$D$507,4,0)</f>
        <v>Actividad propia</v>
      </c>
      <c r="V56" s="82" t="s">
        <v>1643</v>
      </c>
      <c r="W56" s="30">
        <f>VLOOKUP(A56,'PAI 2025 GPS rempl2)'!$A$4:$P$503,16,0)</f>
        <v>70</v>
      </c>
      <c r="X56" s="161">
        <f>+(W56*100)/($W$4+$W$5+$W$7+$W$8+$W$10+$W$11+$W$12+$W$39+$W$40+$W$41+$W$42+$W$44+$W$45+$W$47+$W$48+$W$50+$W$51+$W$52+$W$54+$W$55+$W$56+$W$58+$W$59)</f>
        <v>7.7777777777777777</v>
      </c>
      <c r="Y56" s="30">
        <f>VLOOKUP(A56,'SEGUIMIENTO PLAN DE ACCIÓN'!$G$7:$AB$493,22,0)</f>
        <v>4.5</v>
      </c>
      <c r="Z56" s="164">
        <f t="shared" si="0"/>
        <v>3.5000000000000001E-3</v>
      </c>
      <c r="AA56" s="30" t="str">
        <f>VLOOKUP(A56,'SEGUIMIENTO PLAN DE ACCIÓN'!$G$7:$AC$493,20,0)</f>
        <v>Durante el mes de mayo se realizaron los eventos de capacitaciones de acuerdo al plan de SST: Primeros auxilios básicos, Investigación de accidente de trabajo, Movimiento Inteligente y Técnicas de estiramiento, Normatividad Ley 1010 de 2006 y Ley 2365 de 2024 y Trabajo en equipo.</v>
      </c>
    </row>
    <row r="57" spans="1:27" x14ac:dyDescent="0.25">
      <c r="A57" s="81" t="s">
        <v>629</v>
      </c>
      <c r="B57" s="81" t="s">
        <v>509</v>
      </c>
      <c r="C57" s="82" t="s">
        <v>1643</v>
      </c>
      <c r="D57" s="82" t="s">
        <v>1642</v>
      </c>
      <c r="E57" s="82" t="s">
        <v>513</v>
      </c>
      <c r="F57" s="82" t="s">
        <v>61</v>
      </c>
      <c r="G57" s="82" t="str">
        <f>VLOOKUP(A57,'PAI 2025 GPS rempl2)'!$E$4:$L$502,8,0)</f>
        <v>FUNCIONAMIENTO</v>
      </c>
      <c r="H57" s="82" t="str">
        <f>VLOOKUP(A57,'PAI 2025 GPS rempl2)'!$A$4:$V$503,15,0)</f>
        <v>Plan de Seguridad y salud en el Trabajo SST, elaborado y ejecutado  (Informe semestral de la ejecución del plan)</v>
      </c>
      <c r="I57" s="82">
        <f>VLOOKUP(A57,'PAI 2025 GPS rempl2)'!$A$4:$V$503,17,0)</f>
        <v>100</v>
      </c>
      <c r="J57" s="82" t="str">
        <f>VLOOKUP(A57,'PAI 2025 GPS rempl2)'!$A$4:$V$503,18,0)</f>
        <v>Porcentual</v>
      </c>
      <c r="K57" s="160" t="str">
        <f>VLOOKUP(A57,'PAI 2025 GPS rempl2)'!$A$4:$V$503,20,0)</f>
        <v>2025-01-13</v>
      </c>
      <c r="L57" s="160" t="str">
        <f>VLOOKUP(A57,'PAI 2025 GPS rempl2)'!$A$4:$V$503,21,0)</f>
        <v>2025-12-22</v>
      </c>
      <c r="M57" s="82" t="str">
        <f>VLOOKUP(A57,'PAI 2025 GPS rempl2)'!$A$4:$V$503,22,0)</f>
        <v>117-GRUPO DE TRABAJO DE DESARROLLO DE TALENTO HUMANO</v>
      </c>
      <c r="N57" s="82" t="s">
        <v>1861</v>
      </c>
      <c r="O57" s="82" t="s">
        <v>1515</v>
      </c>
      <c r="P57" s="82" t="s">
        <v>1666</v>
      </c>
      <c r="Q57" s="82" t="s">
        <v>1615</v>
      </c>
      <c r="T57" s="81" t="s">
        <v>629</v>
      </c>
      <c r="U57" s="81" t="str">
        <f>VLOOKUP(T57,'PAI 2025 Consolidado'!$A$7:$D$507,4,0)</f>
        <v>Producto</v>
      </c>
      <c r="V57" s="82" t="s">
        <v>1643</v>
      </c>
      <c r="W57" s="30">
        <f>VLOOKUP(A57,'PAI 2025 GPS rempl2)'!$A$4:$P$503,16,0)</f>
        <v>17</v>
      </c>
      <c r="X57" s="30">
        <f>+(W57*100)/($W$3+$W$6+$W$9+$W$38+$W$43+$W$46+$W$49+$W$53+$W$57)</f>
        <v>8.5</v>
      </c>
      <c r="Y57" s="30">
        <f>VLOOKUP(A57,'SEGUIMIENTO PLAN DE ACCIÓN'!$G$7:$AB$493,22,0)</f>
        <v>0</v>
      </c>
      <c r="Z57" s="164">
        <f t="shared" si="0"/>
        <v>0</v>
      </c>
      <c r="AA57" s="30">
        <f>VLOOKUP(A57,'SEGUIMIENTO PLAN DE ACCIÓN'!$G$7:$AC$493,20,0)</f>
        <v>0</v>
      </c>
    </row>
    <row r="58" spans="1:27" x14ac:dyDescent="0.25">
      <c r="A58" s="81" t="s">
        <v>632</v>
      </c>
      <c r="B58" s="81" t="s">
        <v>517</v>
      </c>
      <c r="C58" s="82" t="s">
        <v>1643</v>
      </c>
      <c r="D58" s="82" t="s">
        <v>1642</v>
      </c>
      <c r="E58" s="82" t="s">
        <v>513</v>
      </c>
      <c r="F58" s="82"/>
      <c r="G58" s="82"/>
      <c r="H58" s="82" t="str">
        <f>VLOOKUP(A58,'PAI 2025 GPS rempl2)'!$A$4:$V$503,15,0)</f>
        <v>Realizar la resolución de adopción del Plan de SST  (Resolución adoptando el Plan de SST-único entregable)</v>
      </c>
      <c r="I58" s="82">
        <f>VLOOKUP(A58,'PAI 2025 GPS rempl2)'!$A$4:$V$503,17,0)</f>
        <v>1</v>
      </c>
      <c r="J58" s="82" t="str">
        <f>VLOOKUP(A58,'PAI 2025 GPS rempl2)'!$A$4:$V$503,18,0)</f>
        <v>Porcentual</v>
      </c>
      <c r="K58" s="160" t="str">
        <f>VLOOKUP(A58,'PAI 2025 GPS rempl2)'!$A$4:$V$503,20,0)</f>
        <v>2025-01-13</v>
      </c>
      <c r="L58" s="160" t="str">
        <f>VLOOKUP(A58,'PAI 2025 GPS rempl2)'!$A$4:$V$503,21,0)</f>
        <v>2025-01-31</v>
      </c>
      <c r="M58" s="82" t="str">
        <f>VLOOKUP(A58,'PAI 2025 GPS rempl2)'!$A$4:$V$503,22,0)</f>
        <v>117-GRUPO DE TRABAJO DE DESARROLLO DE TALENTO HUMANO</v>
      </c>
      <c r="N58" s="82"/>
      <c r="O58" s="82"/>
      <c r="P58" s="82"/>
      <c r="Q58" s="82"/>
      <c r="T58" s="81" t="s">
        <v>632</v>
      </c>
      <c r="U58" s="81" t="str">
        <f>VLOOKUP(T58,'PAI 2025 Consolidado'!$A$7:$D$507,4,0)</f>
        <v>Actividad propia</v>
      </c>
      <c r="V58" s="82" t="s">
        <v>1643</v>
      </c>
      <c r="W58" s="30">
        <f>VLOOKUP(A58,'PAI 2025 GPS rempl2)'!$A$4:$P$503,16,0)</f>
        <v>30</v>
      </c>
      <c r="X58" s="161">
        <f>+(W58*100)/($W$4+$W$5+$W$7+$W$8+$W$10+$W$11+$W$12+$W$39+$W$40+$W$41+$W$42+$W$44+$W$45+$W$47+$W$48+$W$50+$W$51+$W$52+$W$54+$W$55+$W$56+$W$58+$W$59)</f>
        <v>3.3333333333333335</v>
      </c>
      <c r="Y58" s="30">
        <f>VLOOKUP(A58,'SEGUIMIENTO PLAN DE ACCIÓN'!$G$7:$AB$493,22,0)</f>
        <v>100</v>
      </c>
      <c r="Z58" s="164">
        <f t="shared" si="0"/>
        <v>3.333333333333334E-2</v>
      </c>
      <c r="AA58" s="30" t="str">
        <f>VLOOKUP(A58,'SEGUIMIENTO PLAN DE ACCIÓN'!$G$7:$AC$493,20,0)</f>
        <v>Mediante Resolución 2242 de 2025 se adoptó el Plan Anual de trabajo para el Sistema de Gestión de Seguridad y Salud en el Trabajo de la Superintendencia de Industria y Comercio para la vigencia 2025.
Se ajusta a las observaciones realizada por la OAP</v>
      </c>
    </row>
    <row r="59" spans="1:27" x14ac:dyDescent="0.25">
      <c r="A59" s="81" t="s">
        <v>634</v>
      </c>
      <c r="B59" s="81" t="s">
        <v>517</v>
      </c>
      <c r="C59" s="82" t="s">
        <v>1643</v>
      </c>
      <c r="D59" s="82" t="s">
        <v>1642</v>
      </c>
      <c r="E59" s="82" t="s">
        <v>513</v>
      </c>
      <c r="F59" s="82"/>
      <c r="G59" s="82"/>
      <c r="H59" s="82" t="str">
        <f>VLOOKUP(A59,'PAI 2025 GPS rempl2)'!$A$4:$V$503,15,0)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2">
        <f>VLOOKUP(A59,'PAI 2025 GPS rempl2)'!$A$4:$V$503,17,0)</f>
        <v>100</v>
      </c>
      <c r="J59" s="82" t="str">
        <f>VLOOKUP(A59,'PAI 2025 GPS rempl2)'!$A$4:$V$503,18,0)</f>
        <v>Porcentual</v>
      </c>
      <c r="K59" s="160" t="str">
        <f>VLOOKUP(A59,'PAI 2025 GPS rempl2)'!$A$4:$V$503,20,0)</f>
        <v>2025-02-03</v>
      </c>
      <c r="L59" s="160" t="str">
        <f>VLOOKUP(A59,'PAI 2025 GPS rempl2)'!$A$4:$V$503,21,0)</f>
        <v>2025-12-22</v>
      </c>
      <c r="M59" s="82" t="str">
        <f>VLOOKUP(A59,'PAI 2025 GPS rempl2)'!$A$4:$V$503,22,0)</f>
        <v>117-GRUPO DE TRABAJO DE DESARROLLO DE TALENTO HUMANO</v>
      </c>
      <c r="N59" s="82"/>
      <c r="O59" s="82"/>
      <c r="P59" s="82"/>
      <c r="Q59" s="82"/>
      <c r="T59" s="81" t="s">
        <v>634</v>
      </c>
      <c r="U59" s="81" t="str">
        <f>VLOOKUP(T59,'PAI 2025 Consolidado'!$A$7:$D$507,4,0)</f>
        <v>Actividad propia</v>
      </c>
      <c r="V59" s="82" t="s">
        <v>1643</v>
      </c>
      <c r="W59" s="30">
        <f>VLOOKUP(A59,'PAI 2025 GPS rempl2)'!$A$4:$P$503,16,0)</f>
        <v>70</v>
      </c>
      <c r="X59" s="161">
        <f>+(W59*100)/($W$4+$W$5+$W$7+$W$8+$W$10+$W$11+$W$12+$W$39+$W$40+$W$41+$W$42+$W$44+$W$45+$W$47+$W$48+$W$50+$W$51+$W$52+$W$54+$W$55+$W$56+$W$58+$W$59)</f>
        <v>7.7777777777777777</v>
      </c>
      <c r="Y59" s="30">
        <f>VLOOKUP(A59,'SEGUIMIENTO PLAN DE ACCIÓN'!$G$7:$AB$493,22,0)</f>
        <v>30</v>
      </c>
      <c r="Z59" s="164">
        <f t="shared" si="0"/>
        <v>2.3333333333333334E-2</v>
      </c>
      <c r="AA59" s="30" t="str">
        <f>VLOOKUP(A59,'SEGUIMIENTO PLAN DE ACCIÓN'!$G$7:$AC$493,20,0)</f>
        <v xml:space="preserve">Durante el mes de mayo se realizaron las siguientes actividades de SST: Actas mensuales reunión copasst, Política del SIGI 2025, Objetivos 2025 del sistema de gestión seguridad y salud en el trabajo,  Registro y análisis del indicador (En la hoja de Excel se encuentran los 6) </v>
      </c>
    </row>
    <row r="60" spans="1:27" x14ac:dyDescent="0.25">
      <c r="A60" s="81" t="s">
        <v>637</v>
      </c>
      <c r="B60" s="81" t="s">
        <v>509</v>
      </c>
      <c r="C60" s="82" t="s">
        <v>1647</v>
      </c>
      <c r="D60" s="82" t="s">
        <v>1649</v>
      </c>
      <c r="E60" s="82" t="s">
        <v>639</v>
      </c>
      <c r="F60" s="82" t="s">
        <v>61</v>
      </c>
      <c r="G60" s="82" t="str">
        <f>VLOOKUP(A60,'PAI 2025 GPS rempl2)'!$E$4:$L$502,8,0)</f>
        <v>FUNCIONAMIENTO</v>
      </c>
      <c r="H60" s="82" t="str">
        <f>VLOOKUP(A60,'PAI 2025 GPS rempl2)'!$A$4:$V$503,15,0)</f>
        <v>Estrategia para la reducción de emisiones, adaptación al cambio climático y la transición energética y la protección del medio ambiente, ejecutada (Informe final)</v>
      </c>
      <c r="I60" s="82">
        <f>VLOOKUP(A60,'PAI 2025 GPS rempl2)'!$A$4:$V$503,17,0)</f>
        <v>100</v>
      </c>
      <c r="J60" s="82" t="str">
        <f>VLOOKUP(A60,'PAI 2025 GPS rempl2)'!$A$4:$V$503,18,0)</f>
        <v>Porcentual</v>
      </c>
      <c r="K60" s="160" t="str">
        <f>VLOOKUP(A60,'PAI 2025 GPS rempl2)'!$A$4:$V$503,20,0)</f>
        <v>2025-01-02</v>
      </c>
      <c r="L60" s="160" t="str">
        <f>VLOOKUP(A60,'PAI 2025 GPS rempl2)'!$A$4:$V$503,21,0)</f>
        <v>2025-12-22</v>
      </c>
      <c r="M60" s="82" t="str">
        <f>VLOOKUP(A60,'PAI 2025 GPS rempl2)'!$A$4:$V$503,22,0)</f>
        <v>142-GRUPO DE TRABAJO DE SERVICIOS ADMINISTRATIVOS Y RECURSOS FÍSICOS</v>
      </c>
      <c r="N60" s="82" t="s">
        <v>1861</v>
      </c>
      <c r="O60" s="82" t="s">
        <v>1515</v>
      </c>
      <c r="P60" s="82">
        <v>0</v>
      </c>
      <c r="Q60" s="82" t="s">
        <v>1615</v>
      </c>
      <c r="T60" s="81" t="s">
        <v>637</v>
      </c>
      <c r="U60" s="81" t="str">
        <f>VLOOKUP(T60,'PAI 2025 Consolidado'!$A$7:$D$507,4,0)</f>
        <v>Producto</v>
      </c>
      <c r="V60" s="82" t="s">
        <v>1647</v>
      </c>
      <c r="W60" s="30">
        <f>VLOOKUP(A60,'PAI 2025 GPS rempl2)'!$A$4:$P$503,16,0)</f>
        <v>100</v>
      </c>
      <c r="X60" s="161">
        <f>(W60*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4.4843049327354256</v>
      </c>
      <c r="Y60" s="30">
        <f>VLOOKUP(A60,'SEGUIMIENTO PLAN DE ACCIÓN'!$G$7:$AB$493,22,0)</f>
        <v>42</v>
      </c>
      <c r="Z60" s="164">
        <f t="shared" si="0"/>
        <v>1.883408071748879E-2</v>
      </c>
      <c r="AA60" s="30" t="str">
        <f>VLOOKUP(A60,'SEGUIMIENTO PLAN DE ACCIÓN'!$G$7:$AC$493,20,0)</f>
        <v xml:space="preserve">De acuerdo a las estrategia para la reducción de emisiones, adaptación al cambio climático y la transición energética y la protección del medio ambiente, se registrado un avance del 42%, para un total de 14 actividades realizadas. Dentro de estas estrategias se desarrollaron campañas sobre el uso eficiente de los recursos naturales agua y energía, el cero papel y diminución del tóner, permitiendo la reducción de la huella de carbono. Por otro lado, sobre la implementación de estrategias para la transición energética, se ejecutan actividades sobre el uso de papel y tóner ecológico, implementación de luces leds y el no uso de plástico de un solo uso. Medidas que ayudan a la diminución de aspectos ambientales en el cual se identifican en la Entidad para generar estrategias amigables con el medio ambiente.  </v>
      </c>
    </row>
    <row r="61" spans="1:27" x14ac:dyDescent="0.25">
      <c r="A61" s="81" t="s">
        <v>642</v>
      </c>
      <c r="B61" s="81" t="s">
        <v>517</v>
      </c>
      <c r="C61" s="82" t="s">
        <v>1647</v>
      </c>
      <c r="D61" s="82" t="s">
        <v>1649</v>
      </c>
      <c r="E61" s="82" t="s">
        <v>639</v>
      </c>
      <c r="F61" s="82"/>
      <c r="G61" s="82"/>
      <c r="H61" s="82" t="str">
        <f>VLOOKUP(A61,'PAI 2025 GPS rempl2)'!$A$4:$V$503,15,0)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2">
        <f>VLOOKUP(A61,'PAI 2025 GPS rempl2)'!$A$4:$V$503,17,0)</f>
        <v>100</v>
      </c>
      <c r="J61" s="82" t="str">
        <f>VLOOKUP(A61,'PAI 2025 GPS rempl2)'!$A$4:$V$503,18,0)</f>
        <v>Porcentual</v>
      </c>
      <c r="K61" s="160" t="str">
        <f>VLOOKUP(A61,'PAI 2025 GPS rempl2)'!$A$4:$V$503,20,0)</f>
        <v>2025-01-02</v>
      </c>
      <c r="L61" s="160" t="str">
        <f>VLOOKUP(A61,'PAI 2025 GPS rempl2)'!$A$4:$V$503,21,0)</f>
        <v>2025-12-22</v>
      </c>
      <c r="M61" s="82" t="str">
        <f>VLOOKUP(A61,'PAI 2025 GPS rempl2)'!$A$4:$V$503,22,0)</f>
        <v>142-GRUPO DE TRABAJO DE SERVICIOS ADMINISTRATIVOS Y RECURSOS FÍSICOS</v>
      </c>
      <c r="N61" s="82"/>
      <c r="O61" s="82"/>
      <c r="P61" s="82"/>
      <c r="Q61" s="82"/>
      <c r="T61" s="81" t="s">
        <v>642</v>
      </c>
      <c r="U61" s="81" t="str">
        <f>VLOOKUP(T61,'PAI 2025 Consolidado'!$A$7:$D$507,4,0)</f>
        <v>Actividad propia</v>
      </c>
      <c r="V61" s="82" t="s">
        <v>1647</v>
      </c>
      <c r="W61" s="30">
        <f>VLOOKUP(A61,'PAI 2025 GPS rempl2)'!$A$4:$P$503,16,0)</f>
        <v>25</v>
      </c>
      <c r="X61" s="163">
        <f>+(W61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61" s="30">
        <f>VLOOKUP(A61,'SEGUIMIENTO PLAN DE ACCIÓN'!$G$7:$AB$493,22,0)</f>
        <v>33</v>
      </c>
      <c r="Z61" s="164">
        <f t="shared" si="0"/>
        <v>1.0122699386503069E-3</v>
      </c>
      <c r="AA61" s="30" t="str">
        <f>VLOOKUP(A61,'SEGUIMIENTO PLAN DE ACCIÓN'!$G$7:$AC$493,20,0)</f>
        <v>De acuerdo a las estrategias de ejecución las campañas ambientales, para el mes de mayo se realizó una campaña relaciona con el uso eficiente y racional del agua a través de INTRASIC, en donde se socializado buenas practicas sobre este valioso recurso, registrando avance en el plan de trabajo del 33%, para un total de 8 actividades ejecutadas.</v>
      </c>
    </row>
    <row r="62" spans="1:27" x14ac:dyDescent="0.25">
      <c r="A62" s="81" t="s">
        <v>644</v>
      </c>
      <c r="B62" s="81" t="s">
        <v>517</v>
      </c>
      <c r="C62" s="82" t="s">
        <v>1647</v>
      </c>
      <c r="D62" s="82" t="s">
        <v>1649</v>
      </c>
      <c r="E62" s="82" t="s">
        <v>639</v>
      </c>
      <c r="F62" s="82"/>
      <c r="G62" s="82"/>
      <c r="H62" s="82" t="str">
        <f>VLOOKUP(A62,'PAI 2025 GPS rempl2)'!$A$4:$V$503,15,0)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62" s="82">
        <f>VLOOKUP(A62,'PAI 2025 GPS rempl2)'!$A$4:$V$503,17,0)</f>
        <v>100</v>
      </c>
      <c r="J62" s="82" t="str">
        <f>VLOOKUP(A62,'PAI 2025 GPS rempl2)'!$A$4:$V$503,18,0)</f>
        <v>Porcentual</v>
      </c>
      <c r="K62" s="160" t="str">
        <f>VLOOKUP(A62,'PAI 2025 GPS rempl2)'!$A$4:$V$503,20,0)</f>
        <v>2025-01-02</v>
      </c>
      <c r="L62" s="160" t="str">
        <f>VLOOKUP(A62,'PAI 2025 GPS rempl2)'!$A$4:$V$503,21,0)</f>
        <v>2025-12-22</v>
      </c>
      <c r="M62" s="82" t="str">
        <f>VLOOKUP(A62,'PAI 2025 GPS rempl2)'!$A$4:$V$503,22,0)</f>
        <v>142-GRUPO DE TRABAJO DE SERVICIOS ADMINISTRATIVOS Y RECURSOS FÍSICOS</v>
      </c>
      <c r="N62" s="82"/>
      <c r="O62" s="82"/>
      <c r="P62" s="82"/>
      <c r="Q62" s="82"/>
      <c r="T62" s="81" t="s">
        <v>644</v>
      </c>
      <c r="U62" s="81" t="str">
        <f>VLOOKUP(T62,'PAI 2025 Consolidado'!$A$7:$D$507,4,0)</f>
        <v>Actividad propia</v>
      </c>
      <c r="V62" s="82" t="s">
        <v>1647</v>
      </c>
      <c r="W62" s="30">
        <f>VLOOKUP(A62,'PAI 2025 GPS rempl2)'!$A$4:$P$503,16,0)</f>
        <v>25</v>
      </c>
      <c r="X62" s="163">
        <f>+(W62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62" s="30">
        <f>VLOOKUP(A62,'SEGUIMIENTO PLAN DE ACCIÓN'!$G$7:$AB$493,22,0)</f>
        <v>56</v>
      </c>
      <c r="Z62" s="164">
        <f t="shared" si="0"/>
        <v>1.7177914110429449E-3</v>
      </c>
      <c r="AA62" s="30" t="str">
        <f>VLOOKUP(A62,'SEGUIMIENTO PLAN DE ACCIÓN'!$G$7:$AC$493,20,0)</f>
        <v>De acuerdo a las estrategias de transición energéticas, para el mes de mayo se realizó 2 actividades, registrando avance en el plan de trabajo del 56%, para un total de 5 actividades ejecutadas. Sobre la implementación de estrategias para la transición energética, se ejecutan actividades sobre el uso de papel y tóner ecológico, implementación de luces leds y el no uso de plástico de un solo uso. Medidas que ayudan a la diminución de aspectos ambientales en el cual se identifican en la Entidad para generar estrategias amigables con el medio ambiente.</v>
      </c>
    </row>
    <row r="63" spans="1:27" x14ac:dyDescent="0.25">
      <c r="A63" s="81" t="s">
        <v>646</v>
      </c>
      <c r="B63" s="81" t="s">
        <v>517</v>
      </c>
      <c r="C63" s="82" t="s">
        <v>1647</v>
      </c>
      <c r="D63" s="82" t="s">
        <v>1649</v>
      </c>
      <c r="E63" s="82" t="s">
        <v>639</v>
      </c>
      <c r="F63" s="82"/>
      <c r="G63" s="82"/>
      <c r="H63" s="82" t="str">
        <f>VLOOKUP(A63,'PAI 2025 GPS rempl2)'!$A$4:$V$503,15,0)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2">
        <f>VLOOKUP(A63,'PAI 2025 GPS rempl2)'!$A$4:$V$503,17,0)</f>
        <v>1</v>
      </c>
      <c r="J63" s="82" t="str">
        <f>VLOOKUP(A63,'PAI 2025 GPS rempl2)'!$A$4:$V$503,18,0)</f>
        <v>Númerica</v>
      </c>
      <c r="K63" s="160" t="str">
        <f>VLOOKUP(A63,'PAI 2025 GPS rempl2)'!$A$4:$V$503,20,0)</f>
        <v>2025-03-01</v>
      </c>
      <c r="L63" s="160" t="str">
        <f>VLOOKUP(A63,'PAI 2025 GPS rempl2)'!$A$4:$V$503,21,0)</f>
        <v>2025-07-01</v>
      </c>
      <c r="M63" s="82" t="str">
        <f>VLOOKUP(A63,'PAI 2025 GPS rempl2)'!$A$4:$V$503,22,0)</f>
        <v>142-GRUPO DE TRABAJO DE SERVICIOS ADMINISTRATIVOS Y RECURSOS FÍSICOS</v>
      </c>
      <c r="N63" s="82"/>
      <c r="O63" s="82"/>
      <c r="P63" s="82"/>
      <c r="Q63" s="82"/>
      <c r="T63" s="81" t="s">
        <v>646</v>
      </c>
      <c r="U63" s="81" t="str">
        <f>VLOOKUP(T63,'PAI 2025 Consolidado'!$A$7:$D$507,4,0)</f>
        <v>Actividad propia</v>
      </c>
      <c r="V63" s="82" t="s">
        <v>1647</v>
      </c>
      <c r="W63" s="30">
        <f>VLOOKUP(A63,'PAI 2025 GPS rempl2)'!$A$4:$P$503,16,0)</f>
        <v>10</v>
      </c>
      <c r="X63" s="163">
        <f>+(W63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63" s="30">
        <f>VLOOKUP(A63,'SEGUIMIENTO PLAN DE ACCIÓN'!$G$7:$AB$493,22,0)</f>
        <v>0</v>
      </c>
      <c r="Z63" s="164">
        <f t="shared" si="0"/>
        <v>0</v>
      </c>
      <c r="AA63" s="30">
        <f>VLOOKUP(A63,'SEGUIMIENTO PLAN DE ACCIÓN'!$G$7:$AC$493,20,0)</f>
        <v>0</v>
      </c>
    </row>
    <row r="64" spans="1:27" x14ac:dyDescent="0.25">
      <c r="A64" s="81" t="s">
        <v>648</v>
      </c>
      <c r="B64" s="81" t="s">
        <v>517</v>
      </c>
      <c r="C64" s="82" t="s">
        <v>1647</v>
      </c>
      <c r="D64" s="82" t="s">
        <v>1649</v>
      </c>
      <c r="E64" s="82" t="s">
        <v>639</v>
      </c>
      <c r="F64" s="82"/>
      <c r="G64" s="82"/>
      <c r="H64" s="82" t="str">
        <f>VLOOKUP(A64,'PAI 2025 GPS rempl2)'!$A$4:$V$503,15,0)</f>
        <v>Elaborar matriz que permita identificar los aspectos más significativos y ejecutar las alternativas que conlleven a reducir los impactos ambientales de la SIC. (Matriz de aspectos ambientales)</v>
      </c>
      <c r="I64" s="82">
        <f>VLOOKUP(A64,'PAI 2025 GPS rempl2)'!$A$4:$V$503,17,0)</f>
        <v>1</v>
      </c>
      <c r="J64" s="82" t="str">
        <f>VLOOKUP(A64,'PAI 2025 GPS rempl2)'!$A$4:$V$503,18,0)</f>
        <v>Númerica</v>
      </c>
      <c r="K64" s="160" t="str">
        <f>VLOOKUP(A64,'PAI 2025 GPS rempl2)'!$A$4:$V$503,20,0)</f>
        <v>2025-05-02</v>
      </c>
      <c r="L64" s="160" t="str">
        <f>VLOOKUP(A64,'PAI 2025 GPS rempl2)'!$A$4:$V$503,21,0)</f>
        <v>2025-06-27</v>
      </c>
      <c r="M64" s="82" t="str">
        <f>VLOOKUP(A64,'PAI 2025 GPS rempl2)'!$A$4:$V$503,22,0)</f>
        <v>142-GRUPO DE TRABAJO DE SERVICIOS ADMINISTRATIVOS Y RECURSOS FÍSICOS</v>
      </c>
      <c r="N64" s="82"/>
      <c r="O64" s="82"/>
      <c r="P64" s="82"/>
      <c r="Q64" s="82"/>
      <c r="T64" s="81" t="s">
        <v>648</v>
      </c>
      <c r="U64" s="81" t="str">
        <f>VLOOKUP(T64,'PAI 2025 Consolidado'!$A$7:$D$507,4,0)</f>
        <v>Actividad propia</v>
      </c>
      <c r="V64" s="82" t="s">
        <v>1647</v>
      </c>
      <c r="W64" s="30">
        <f>VLOOKUP(A64,'PAI 2025 GPS rempl2)'!$A$4:$P$503,16,0)</f>
        <v>20</v>
      </c>
      <c r="X64" s="163">
        <f>+(W64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64" s="30">
        <f>VLOOKUP(A64,'SEGUIMIENTO PLAN DE ACCIÓN'!$G$7:$AB$493,22,0)</f>
        <v>100</v>
      </c>
      <c r="Z64" s="164">
        <f t="shared" si="0"/>
        <v>2.4539877300613498E-3</v>
      </c>
      <c r="AA64" s="30" t="str">
        <f>VLOOKUP(A64,'SEGUIMIENTO PLAN DE ACCIÓN'!$G$7:$AC$493,20,0)</f>
        <v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v>
      </c>
    </row>
    <row r="65" spans="1:27" x14ac:dyDescent="0.25">
      <c r="A65" s="81" t="s">
        <v>650</v>
      </c>
      <c r="B65" s="81" t="s">
        <v>517</v>
      </c>
      <c r="C65" s="82" t="s">
        <v>1647</v>
      </c>
      <c r="D65" s="82" t="s">
        <v>1649</v>
      </c>
      <c r="E65" s="82" t="s">
        <v>639</v>
      </c>
      <c r="F65" s="82"/>
      <c r="G65" s="82"/>
      <c r="H65" s="82" t="str">
        <f>VLOOKUP(A65,'PAI 2025 GPS rempl2)'!$A$4:$V$503,15,0)</f>
        <v>Certificar el cumplimiento de la ISO 14001  (Certificación de 1ra recertificación ISO 14001:2015) Reporte y/o informe final de auditoría de 1ra recertificación ISO 14001:2015)</v>
      </c>
      <c r="I65" s="82">
        <f>VLOOKUP(A65,'PAI 2025 GPS rempl2)'!$A$4:$V$503,17,0)</f>
        <v>1</v>
      </c>
      <c r="J65" s="82" t="str">
        <f>VLOOKUP(A65,'PAI 2025 GPS rempl2)'!$A$4:$V$503,18,0)</f>
        <v>Númerica</v>
      </c>
      <c r="K65" s="160" t="str">
        <f>VLOOKUP(A65,'PAI 2025 GPS rempl2)'!$A$4:$V$503,20,0)</f>
        <v>2025-10-01</v>
      </c>
      <c r="L65" s="160" t="str">
        <f>VLOOKUP(A65,'PAI 2025 GPS rempl2)'!$A$4:$V$503,21,0)</f>
        <v>2025-12-22</v>
      </c>
      <c r="M65" s="82" t="str">
        <f>VLOOKUP(A65,'PAI 2025 GPS rempl2)'!$A$4:$V$503,22,0)</f>
        <v>142-GRUPO DE TRABAJO DE SERVICIOS ADMINISTRATIVOS Y RECURSOS FÍSICOS</v>
      </c>
      <c r="N65" s="82"/>
      <c r="O65" s="82"/>
      <c r="P65" s="82"/>
      <c r="Q65" s="82"/>
      <c r="T65" s="81" t="s">
        <v>650</v>
      </c>
      <c r="U65" s="81" t="str">
        <f>VLOOKUP(T65,'PAI 2025 Consolidado'!$A$7:$D$507,4,0)</f>
        <v>Actividad propia</v>
      </c>
      <c r="V65" s="82" t="s">
        <v>1647</v>
      </c>
      <c r="W65" s="30">
        <f>VLOOKUP(A65,'PAI 2025 GPS rempl2)'!$A$4:$P$503,16,0)</f>
        <v>20</v>
      </c>
      <c r="X65" s="163">
        <f>+(W65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65" s="30">
        <f>VLOOKUP(A65,'SEGUIMIENTO PLAN DE ACCIÓN'!$G$7:$AB$493,22,0)</f>
        <v>0</v>
      </c>
      <c r="Z65" s="164">
        <f t="shared" si="0"/>
        <v>0</v>
      </c>
      <c r="AA65" s="30">
        <f>VLOOKUP(A65,'SEGUIMIENTO PLAN DE ACCIÓN'!$G$7:$AC$493,20,0)</f>
        <v>0</v>
      </c>
    </row>
    <row r="66" spans="1:27" x14ac:dyDescent="0.25">
      <c r="A66" s="81" t="s">
        <v>653</v>
      </c>
      <c r="B66" s="81" t="s">
        <v>509</v>
      </c>
      <c r="C66" s="82" t="s">
        <v>1647</v>
      </c>
      <c r="D66" s="82" t="s">
        <v>1650</v>
      </c>
      <c r="E66" s="82" t="s">
        <v>654</v>
      </c>
      <c r="F66" s="82" t="s">
        <v>12</v>
      </c>
      <c r="G66" s="82" t="str">
        <f>VLOOKUP(A66,'PAI 2025 GPS rempl2)'!$E$4:$L$502,8,0)</f>
        <v>C-3599-0200-0005-53105b</v>
      </c>
      <c r="H66" s="82" t="str">
        <f>VLOOKUP(A66,'PAI 2025 GPS rempl2)'!$A$4:$V$503,15,0)</f>
        <v>SIC alineada a la directriz de manejo de imágen y plan de medios de la Presidencia de la República, realizada. (Informe de contenidos producidos)</v>
      </c>
      <c r="I66" s="82">
        <f>VLOOKUP(A66,'PAI 2025 GPS rempl2)'!$A$4:$V$503,17,0)</f>
        <v>100</v>
      </c>
      <c r="J66" s="82" t="str">
        <f>VLOOKUP(A66,'PAI 2025 GPS rempl2)'!$A$4:$V$503,18,0)</f>
        <v>Porcentual</v>
      </c>
      <c r="K66" s="160" t="str">
        <f>VLOOKUP(A66,'PAI 2025 GPS rempl2)'!$A$4:$V$503,20,0)</f>
        <v>2025-02-03</v>
      </c>
      <c r="L66" s="160" t="str">
        <f>VLOOKUP(A66,'PAI 2025 GPS rempl2)'!$A$4:$V$503,21,0)</f>
        <v>2025-12-31</v>
      </c>
      <c r="M66" s="82" t="str">
        <f>VLOOKUP(A66,'PAI 2025 GPS rempl2)'!$A$4:$V$503,22,0)</f>
        <v>73-GRUPO DE TRABAJO DE COMUNICACION</v>
      </c>
      <c r="N66" s="82" t="s">
        <v>1516</v>
      </c>
      <c r="O66" s="82" t="s">
        <v>1517</v>
      </c>
      <c r="P66" s="82" t="s">
        <v>1670</v>
      </c>
      <c r="Q66" s="82" t="s">
        <v>1615</v>
      </c>
      <c r="T66" s="81" t="s">
        <v>653</v>
      </c>
      <c r="U66" s="81" t="str">
        <f>VLOOKUP(T66,'PAI 2025 Consolidado'!$A$7:$D$507,4,0)</f>
        <v>Producto</v>
      </c>
      <c r="V66" s="82" t="s">
        <v>1647</v>
      </c>
      <c r="W66" s="30">
        <f>VLOOKUP(A66,'PAI 2025 GPS rempl2)'!$A$4:$P$503,16,0)</f>
        <v>30</v>
      </c>
      <c r="X66" s="161">
        <f>(W66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1.3452914798206279</v>
      </c>
      <c r="Y66" s="30">
        <f>VLOOKUP(A66,'SEGUIMIENTO PLAN DE ACCIÓN'!$G$7:$AB$493,22,0)</f>
        <v>0</v>
      </c>
      <c r="Z66" s="164">
        <f t="shared" si="0"/>
        <v>0</v>
      </c>
      <c r="AA66" s="30">
        <f>VLOOKUP(A66,'SEGUIMIENTO PLAN DE ACCIÓN'!$G$7:$AC$493,20,0)</f>
        <v>0</v>
      </c>
    </row>
    <row r="67" spans="1:27" x14ac:dyDescent="0.25">
      <c r="A67" s="81" t="s">
        <v>656</v>
      </c>
      <c r="B67" s="81" t="s">
        <v>517</v>
      </c>
      <c r="C67" s="82" t="s">
        <v>1647</v>
      </c>
      <c r="D67" s="82" t="s">
        <v>1650</v>
      </c>
      <c r="E67" s="82" t="s">
        <v>654</v>
      </c>
      <c r="F67" s="82"/>
      <c r="G67" s="82"/>
      <c r="H67" s="82" t="str">
        <f>VLOOKUP(A67,'PAI 2025 GPS rempl2)'!$A$4:$V$503,15,0)</f>
        <v>Producir los boletines, foto noticias, videos y/o ruedas de prensa de conformidad con la directriz de Presidencia sobre el manejo de imágen (Documento con evidencias)</v>
      </c>
      <c r="I67" s="82">
        <f>VLOOKUP(A67,'PAI 2025 GPS rempl2)'!$A$4:$V$503,17,0)</f>
        <v>100</v>
      </c>
      <c r="J67" s="82" t="str">
        <f>VLOOKUP(A67,'PAI 2025 GPS rempl2)'!$A$4:$V$503,18,0)</f>
        <v>Porcentual</v>
      </c>
      <c r="K67" s="160" t="str">
        <f>VLOOKUP(A67,'PAI 2025 GPS rempl2)'!$A$4:$V$503,20,0)</f>
        <v>2025-02-03</v>
      </c>
      <c r="L67" s="160" t="str">
        <f>VLOOKUP(A67,'PAI 2025 GPS rempl2)'!$A$4:$V$503,21,0)</f>
        <v>2025-12-31</v>
      </c>
      <c r="M67" s="82" t="str">
        <f>VLOOKUP(A67,'PAI 2025 GPS rempl2)'!$A$4:$V$503,22,0)</f>
        <v>73-GRUPO DE TRABAJO DE COMUNICACION</v>
      </c>
      <c r="N67" s="82"/>
      <c r="O67" s="82"/>
      <c r="P67" s="82"/>
      <c r="Q67" s="82"/>
      <c r="T67" s="81" t="s">
        <v>656</v>
      </c>
      <c r="U67" s="81" t="str">
        <f>VLOOKUP(T67,'PAI 2025 Consolidado'!$A$7:$D$507,4,0)</f>
        <v>Actividad propia</v>
      </c>
      <c r="V67" s="82" t="s">
        <v>1647</v>
      </c>
      <c r="W67" s="30">
        <f>VLOOKUP(A67,'PAI 2025 GPS rempl2)'!$A$4:$P$503,16,0)</f>
        <v>80</v>
      </c>
      <c r="X67" s="163">
        <f>+(W67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67" s="30">
        <f>VLOOKUP(A67,'SEGUIMIENTO PLAN DE ACCIÓN'!$G$7:$AB$493,22,0)</f>
        <v>100</v>
      </c>
      <c r="Z67" s="164">
        <f t="shared" si="0"/>
        <v>9.8159509202453993E-3</v>
      </c>
      <c r="AA67" s="30" t="str">
        <f>VLOOKUP(A67,'SEGUIMIENTO PLAN DE ACCIÓN'!$G$7:$AC$493,20,0)</f>
        <v>En el mes de mayo de 2025 se generó lo siguiente: 2.960 publicaciones teniendo en cuenta la directriz de manejo de imagen de la Presidencia de la República, a través de los siguientes medios: (5) comunicados de prensa; (14) noticias. Publicaciones en redes sociales: X: 2.561; LinkedIN: (34); Facebook: (173); Instagram: (161); TikTok: (12)</v>
      </c>
    </row>
    <row r="68" spans="1:27" x14ac:dyDescent="0.25">
      <c r="A68" s="81" t="s">
        <v>658</v>
      </c>
      <c r="B68" s="81" t="s">
        <v>517</v>
      </c>
      <c r="C68" s="82" t="s">
        <v>1647</v>
      </c>
      <c r="D68" s="82" t="s">
        <v>1650</v>
      </c>
      <c r="E68" s="82" t="s">
        <v>654</v>
      </c>
      <c r="F68" s="82"/>
      <c r="G68" s="82"/>
      <c r="H68" s="82" t="str">
        <f>VLOOKUP(A68,'PAI 2025 GPS rempl2)'!$A$4:$V$503,15,0)</f>
        <v>Consolidar el informe final de los contenidos producidos por la SIC respecto a la directriz de manejo de imagen del gobierno nacional. (Informe consoldiado de los contenidos producidos)</v>
      </c>
      <c r="I68" s="82">
        <f>VLOOKUP(A68,'PAI 2025 GPS rempl2)'!$A$4:$V$503,17,0)</f>
        <v>100</v>
      </c>
      <c r="J68" s="82" t="str">
        <f>VLOOKUP(A68,'PAI 2025 GPS rempl2)'!$A$4:$V$503,18,0)</f>
        <v>Porcentual</v>
      </c>
      <c r="K68" s="160" t="str">
        <f>VLOOKUP(A68,'PAI 2025 GPS rempl2)'!$A$4:$V$503,20,0)</f>
        <v>2025-12-02</v>
      </c>
      <c r="L68" s="160" t="str">
        <f>VLOOKUP(A68,'PAI 2025 GPS rempl2)'!$A$4:$V$503,21,0)</f>
        <v>2025-12-31</v>
      </c>
      <c r="M68" s="82" t="str">
        <f>VLOOKUP(A68,'PAI 2025 GPS rempl2)'!$A$4:$V$503,22,0)</f>
        <v>73-GRUPO DE TRABAJO DE COMUNICACION</v>
      </c>
      <c r="N68" s="82"/>
      <c r="O68" s="82"/>
      <c r="P68" s="82"/>
      <c r="Q68" s="82"/>
      <c r="T68" s="81" t="s">
        <v>658</v>
      </c>
      <c r="U68" s="81" t="str">
        <f>VLOOKUP(T68,'PAI 2025 Consolidado'!$A$7:$D$507,4,0)</f>
        <v>Actividad propia</v>
      </c>
      <c r="V68" s="82" t="s">
        <v>1647</v>
      </c>
      <c r="W68" s="30">
        <f>VLOOKUP(A68,'PAI 2025 GPS rempl2)'!$A$4:$P$503,16,0)</f>
        <v>20</v>
      </c>
      <c r="X68" s="163">
        <f>+(W68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68" s="30">
        <f>VLOOKUP(A68,'SEGUIMIENTO PLAN DE ACCIÓN'!$G$7:$AB$493,22,0)</f>
        <v>0</v>
      </c>
      <c r="Z68" s="164">
        <f t="shared" ref="Z68:Z131" si="1">(Y68*X68)/10000</f>
        <v>0</v>
      </c>
      <c r="AA68" s="30">
        <f>VLOOKUP(A68,'SEGUIMIENTO PLAN DE ACCIÓN'!$G$7:$AC$493,20,0)</f>
        <v>0</v>
      </c>
    </row>
    <row r="69" spans="1:27" x14ac:dyDescent="0.25">
      <c r="A69" s="81" t="s">
        <v>660</v>
      </c>
      <c r="B69" s="81" t="s">
        <v>509</v>
      </c>
      <c r="C69" s="82" t="s">
        <v>1647</v>
      </c>
      <c r="D69" s="82" t="s">
        <v>1650</v>
      </c>
      <c r="E69" s="82" t="s">
        <v>654</v>
      </c>
      <c r="F69" s="82" t="s">
        <v>12</v>
      </c>
      <c r="G69" s="82" t="str">
        <f>VLOOKUP(A69,'PAI 2025 GPS rempl2)'!$E$4:$L$502,8,0)</f>
        <v>C-3599-0200-0005-53105b</v>
      </c>
      <c r="H69" s="82" t="str">
        <f>VLOOKUP(A69,'PAI 2025 GPS rempl2)'!$A$4:$V$503,15,0)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2">
        <f>VLOOKUP(A69,'PAI 2025 GPS rempl2)'!$A$4:$V$503,17,0)</f>
        <v>100</v>
      </c>
      <c r="J69" s="82" t="str">
        <f>VLOOKUP(A69,'PAI 2025 GPS rempl2)'!$A$4:$V$503,18,0)</f>
        <v>Porcentual</v>
      </c>
      <c r="K69" s="160" t="str">
        <f>VLOOKUP(A69,'PAI 2025 GPS rempl2)'!$A$4:$V$503,20,0)</f>
        <v>2025-02-03</v>
      </c>
      <c r="L69" s="160" t="str">
        <f>VLOOKUP(A69,'PAI 2025 GPS rempl2)'!$A$4:$V$503,21,0)</f>
        <v>2025-12-12</v>
      </c>
      <c r="M69" s="82" t="str">
        <f>VLOOKUP(A69,'PAI 2025 GPS rempl2)'!$A$4:$V$503,22,0)</f>
        <v>73-GRUPO DE TRABAJO DE COMUNICACION</v>
      </c>
      <c r="N69" s="82" t="s">
        <v>1516</v>
      </c>
      <c r="O69" s="82" t="s">
        <v>1517</v>
      </c>
      <c r="P69" s="82">
        <v>0</v>
      </c>
      <c r="Q69" s="82" t="s">
        <v>1615</v>
      </c>
      <c r="T69" s="81" t="s">
        <v>660</v>
      </c>
      <c r="U69" s="81" t="str">
        <f>VLOOKUP(T69,'PAI 2025 Consolidado'!$A$7:$D$507,4,0)</f>
        <v>Producto</v>
      </c>
      <c r="V69" s="82" t="s">
        <v>1647</v>
      </c>
      <c r="W69" s="30">
        <f>VLOOKUP(A69,'PAI 2025 GPS rempl2)'!$A$4:$P$503,16,0)</f>
        <v>20</v>
      </c>
      <c r="X69" s="161">
        <f>(W69*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69" s="30">
        <f>VLOOKUP(A69,'SEGUIMIENTO PLAN DE ACCIÓN'!$G$7:$AB$493,22,0)</f>
        <v>0</v>
      </c>
      <c r="Z69" s="164">
        <f t="shared" si="1"/>
        <v>0</v>
      </c>
      <c r="AA69" s="30">
        <f>VLOOKUP(A69,'SEGUIMIENTO PLAN DE ACCIÓN'!$G$7:$AC$493,20,0)</f>
        <v>0</v>
      </c>
    </row>
    <row r="70" spans="1:27" x14ac:dyDescent="0.25">
      <c r="A70" s="81" t="s">
        <v>662</v>
      </c>
      <c r="B70" s="81" t="s">
        <v>517</v>
      </c>
      <c r="C70" s="82" t="s">
        <v>1647</v>
      </c>
      <c r="D70" s="82" t="s">
        <v>1650</v>
      </c>
      <c r="E70" s="82" t="s">
        <v>654</v>
      </c>
      <c r="F70" s="82"/>
      <c r="G70" s="82"/>
      <c r="H70" s="82" t="str">
        <f>VLOOKUP(A70,'PAI 2025 GPS rempl2)'!$A$4:$V$503,15,0)</f>
        <v>Realizar un diagnóstico de las necesidades para la comunicaciones internas (Documento de diagnóstico)</v>
      </c>
      <c r="I70" s="82">
        <f>VLOOKUP(A70,'PAI 2025 GPS rempl2)'!$A$4:$V$503,17,0)</f>
        <v>1</v>
      </c>
      <c r="J70" s="82" t="str">
        <f>VLOOKUP(A70,'PAI 2025 GPS rempl2)'!$A$4:$V$503,18,0)</f>
        <v>Númerica</v>
      </c>
      <c r="K70" s="160" t="str">
        <f>VLOOKUP(A70,'PAI 2025 GPS rempl2)'!$A$4:$V$503,20,0)</f>
        <v>2025-02-03</v>
      </c>
      <c r="L70" s="160" t="str">
        <f>VLOOKUP(A70,'PAI 2025 GPS rempl2)'!$A$4:$V$503,21,0)</f>
        <v>2025-03-28</v>
      </c>
      <c r="M70" s="82" t="str">
        <f>VLOOKUP(A70,'PAI 2025 GPS rempl2)'!$A$4:$V$503,22,0)</f>
        <v>73-GRUPO DE TRABAJO DE COMUNICACION</v>
      </c>
      <c r="N70" s="82"/>
      <c r="O70" s="82"/>
      <c r="P70" s="82"/>
      <c r="Q70" s="82"/>
      <c r="T70" s="81" t="s">
        <v>662</v>
      </c>
      <c r="U70" s="81" t="str">
        <f>VLOOKUP(T70,'PAI 2025 Consolidado'!$A$7:$D$507,4,0)</f>
        <v>Actividad propia</v>
      </c>
      <c r="V70" s="82" t="s">
        <v>1647</v>
      </c>
      <c r="W70" s="30">
        <f>VLOOKUP(A70,'PAI 2025 GPS rempl2)'!$A$4:$P$503,16,0)</f>
        <v>20</v>
      </c>
      <c r="X70" s="163">
        <f>+(W70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70" s="30">
        <f>VLOOKUP(A70,'SEGUIMIENTO PLAN DE ACCIÓN'!$G$7:$AB$493,22,0)</f>
        <v>100</v>
      </c>
      <c r="Z70" s="164">
        <f t="shared" si="1"/>
        <v>2.4539877300613498E-3</v>
      </c>
      <c r="AA70" s="30" t="str">
        <f>VLOOKUP(A70,'SEGUIMIENTO PLAN DE ACCIÓN'!$G$7:$AC$493,20,0)</f>
        <v>Se elaboró el documento de Diagnóstico de las necesidades para las comunicaciones internas, el cual está avalado por la Coordinación del Grupo de Comunicaciones.</v>
      </c>
    </row>
    <row r="71" spans="1:27" x14ac:dyDescent="0.25">
      <c r="A71" s="81" t="s">
        <v>664</v>
      </c>
      <c r="B71" s="81" t="s">
        <v>517</v>
      </c>
      <c r="C71" s="82" t="s">
        <v>1647</v>
      </c>
      <c r="D71" s="82" t="s">
        <v>1650</v>
      </c>
      <c r="E71" s="82" t="s">
        <v>654</v>
      </c>
      <c r="F71" s="82"/>
      <c r="G71" s="82"/>
      <c r="H71" s="82" t="str">
        <f>VLOOKUP(A71,'PAI 2025 GPS rempl2)'!$A$4:$V$503,15,0)</f>
        <v>Elaborar la estrategia de comunicaciones internas que incluya el plan de trabajo para su realización (Documento de estrategia que incluya plan de trabajo)</v>
      </c>
      <c r="I71" s="82">
        <f>VLOOKUP(A71,'PAI 2025 GPS rempl2)'!$A$4:$V$503,17,0)</f>
        <v>100</v>
      </c>
      <c r="J71" s="82" t="str">
        <f>VLOOKUP(A71,'PAI 2025 GPS rempl2)'!$A$4:$V$503,18,0)</f>
        <v>Porcentual</v>
      </c>
      <c r="K71" s="160" t="str">
        <f>VLOOKUP(A71,'PAI 2025 GPS rempl2)'!$A$4:$V$503,20,0)</f>
        <v>2025-04-01</v>
      </c>
      <c r="L71" s="160" t="str">
        <f>VLOOKUP(A71,'PAI 2025 GPS rempl2)'!$A$4:$V$503,21,0)</f>
        <v>2025-04-30</v>
      </c>
      <c r="M71" s="82" t="str">
        <f>VLOOKUP(A71,'PAI 2025 GPS rempl2)'!$A$4:$V$503,22,0)</f>
        <v>73-GRUPO DE TRABAJO DE COMUNICACION</v>
      </c>
      <c r="N71" s="82"/>
      <c r="O71" s="82"/>
      <c r="P71" s="82"/>
      <c r="Q71" s="82"/>
      <c r="T71" s="81" t="s">
        <v>664</v>
      </c>
      <c r="U71" s="81" t="str">
        <f>VLOOKUP(T71,'PAI 2025 Consolidado'!$A$7:$D$507,4,0)</f>
        <v>Actividad propia</v>
      </c>
      <c r="V71" s="82" t="s">
        <v>1647</v>
      </c>
      <c r="W71" s="30">
        <f>VLOOKUP(A71,'PAI 2025 GPS rempl2)'!$A$4:$P$503,16,0)</f>
        <v>30</v>
      </c>
      <c r="X71" s="163">
        <f>+(W71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71" s="30">
        <f>VLOOKUP(A71,'SEGUIMIENTO PLAN DE ACCIÓN'!$G$7:$AB$493,22,0)</f>
        <v>100</v>
      </c>
      <c r="Z71" s="164">
        <f t="shared" si="1"/>
        <v>3.6809815950920245E-3</v>
      </c>
      <c r="AA71" s="30" t="str">
        <f>VLOOKUP(A71,'SEGUIMIENTO PLAN DE ACCIÓN'!$G$7:$AC$493,20,0)</f>
        <v>Se elaboró el documento de estrategia de comunicaciones internas y el respectivo plan de trabajo para su realización, el cual se encuentra avalado por la Coordinación del GIT Comunicación.</v>
      </c>
    </row>
    <row r="72" spans="1:27" x14ac:dyDescent="0.25">
      <c r="A72" s="81" t="s">
        <v>666</v>
      </c>
      <c r="B72" s="81" t="s">
        <v>517</v>
      </c>
      <c r="C72" s="82" t="s">
        <v>1647</v>
      </c>
      <c r="D72" s="82" t="s">
        <v>1650</v>
      </c>
      <c r="E72" s="82" t="s">
        <v>654</v>
      </c>
      <c r="F72" s="82"/>
      <c r="G72" s="82"/>
      <c r="H72" s="82" t="str">
        <f>VLOOKUP(A72,'PAI 2025 GPS rempl2)'!$A$4:$V$503,15,0)</f>
        <v>Ejecutar el Plan de trabajo de la estrategia de comunicaciones internas (Documento de seguimiento trimestral)</v>
      </c>
      <c r="I72" s="82">
        <f>VLOOKUP(A72,'PAI 2025 GPS rempl2)'!$A$4:$V$503,17,0)</f>
        <v>3</v>
      </c>
      <c r="J72" s="82" t="str">
        <f>VLOOKUP(A72,'PAI 2025 GPS rempl2)'!$A$4:$V$503,18,0)</f>
        <v>Númerica</v>
      </c>
      <c r="K72" s="160" t="str">
        <f>VLOOKUP(A72,'PAI 2025 GPS rempl2)'!$A$4:$V$503,20,0)</f>
        <v>2025-04-01</v>
      </c>
      <c r="L72" s="160" t="str">
        <f>VLOOKUP(A72,'PAI 2025 GPS rempl2)'!$A$4:$V$503,21,0)</f>
        <v>2025-11-21</v>
      </c>
      <c r="M72" s="82" t="str">
        <f>VLOOKUP(A72,'PAI 2025 GPS rempl2)'!$A$4:$V$503,22,0)</f>
        <v>73-GRUPO DE TRABAJO DE COMUNICACION</v>
      </c>
      <c r="N72" s="82"/>
      <c r="O72" s="82"/>
      <c r="P72" s="82"/>
      <c r="Q72" s="82"/>
      <c r="T72" s="81" t="s">
        <v>666</v>
      </c>
      <c r="U72" s="81" t="str">
        <f>VLOOKUP(T72,'PAI 2025 Consolidado'!$A$7:$D$507,4,0)</f>
        <v>Actividad propia</v>
      </c>
      <c r="V72" s="82" t="s">
        <v>1647</v>
      </c>
      <c r="W72" s="30">
        <f>VLOOKUP(A72,'PAI 2025 GPS rempl2)'!$A$4:$P$503,16,0)</f>
        <v>40</v>
      </c>
      <c r="X72" s="163">
        <f>+(W72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72" s="30">
        <f>VLOOKUP(A72,'SEGUIMIENTO PLAN DE ACCIÓN'!$G$7:$AB$493,22,0)</f>
        <v>0</v>
      </c>
      <c r="Z72" s="164">
        <f t="shared" si="1"/>
        <v>0</v>
      </c>
      <c r="AA72" s="30">
        <f>VLOOKUP(A72,'SEGUIMIENTO PLAN DE ACCIÓN'!$G$7:$AC$493,20,0)</f>
        <v>0</v>
      </c>
    </row>
    <row r="73" spans="1:27" x14ac:dyDescent="0.25">
      <c r="A73" s="81" t="s">
        <v>668</v>
      </c>
      <c r="B73" s="81" t="s">
        <v>517</v>
      </c>
      <c r="C73" s="82" t="s">
        <v>1647</v>
      </c>
      <c r="D73" s="82" t="s">
        <v>1650</v>
      </c>
      <c r="E73" s="82" t="s">
        <v>654</v>
      </c>
      <c r="F73" s="82"/>
      <c r="G73" s="82"/>
      <c r="H73" s="82" t="str">
        <f>VLOOKUP(A73,'PAI 2025 GPS rempl2)'!$A$4:$V$503,15,0)</f>
        <v>Elaborar informe final de los resultados de la implementación de la estrategia de comunicaciones internas (Informe de resultados de implementación)</v>
      </c>
      <c r="I73" s="82">
        <f>VLOOKUP(A73,'PAI 2025 GPS rempl2)'!$A$4:$V$503,17,0)</f>
        <v>1</v>
      </c>
      <c r="J73" s="82" t="str">
        <f>VLOOKUP(A73,'PAI 2025 GPS rempl2)'!$A$4:$V$503,18,0)</f>
        <v>Númerica</v>
      </c>
      <c r="K73" s="160" t="str">
        <f>VLOOKUP(A73,'PAI 2025 GPS rempl2)'!$A$4:$V$503,20,0)</f>
        <v>2025-11-24</v>
      </c>
      <c r="L73" s="160" t="str">
        <f>VLOOKUP(A73,'PAI 2025 GPS rempl2)'!$A$4:$V$503,21,0)</f>
        <v>2025-12-12</v>
      </c>
      <c r="M73" s="82" t="str">
        <f>VLOOKUP(A73,'PAI 2025 GPS rempl2)'!$A$4:$V$503,22,0)</f>
        <v>73-GRUPO DE TRABAJO DE COMUNICACION</v>
      </c>
      <c r="N73" s="82"/>
      <c r="O73" s="82"/>
      <c r="P73" s="82"/>
      <c r="Q73" s="82"/>
      <c r="T73" s="81" t="s">
        <v>668</v>
      </c>
      <c r="U73" s="81" t="str">
        <f>VLOOKUP(T73,'PAI 2025 Consolidado'!$A$7:$D$507,4,0)</f>
        <v>Actividad propia</v>
      </c>
      <c r="V73" s="82" t="s">
        <v>1647</v>
      </c>
      <c r="W73" s="30">
        <f>VLOOKUP(A73,'PAI 2025 GPS rempl2)'!$A$4:$P$503,16,0)</f>
        <v>10</v>
      </c>
      <c r="X73" s="163">
        <f>+(W73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73" s="30">
        <f>VLOOKUP(A73,'SEGUIMIENTO PLAN DE ACCIÓN'!$G$7:$AB$493,22,0)</f>
        <v>0</v>
      </c>
      <c r="Z73" s="164">
        <f t="shared" si="1"/>
        <v>0</v>
      </c>
      <c r="AA73" s="30">
        <f>VLOOKUP(A73,'SEGUIMIENTO PLAN DE ACCIÓN'!$G$7:$AC$493,20,0)</f>
        <v>0</v>
      </c>
    </row>
    <row r="74" spans="1:27" x14ac:dyDescent="0.25">
      <c r="A74" s="81" t="s">
        <v>670</v>
      </c>
      <c r="B74" s="81" t="s">
        <v>509</v>
      </c>
      <c r="C74" s="82" t="s">
        <v>1647</v>
      </c>
      <c r="D74" s="82" t="s">
        <v>1650</v>
      </c>
      <c r="E74" s="82" t="s">
        <v>654</v>
      </c>
      <c r="F74" s="82" t="s">
        <v>10</v>
      </c>
      <c r="G74" s="82" t="str">
        <f>VLOOKUP(A74,'PAI 2025 GPS rempl2)'!$E$4:$L$502,8,0)</f>
        <v>C-3599-0200-0005-53105b</v>
      </c>
      <c r="H74" s="82" t="str">
        <f>VLOOKUP(A74,'PAI 2025 GPS rempl2)'!$A$4:$V$503,15,0)</f>
        <v>Estrategia de fortalecimiento de la difusión de la misionalidad de la Entidad a nivel nacional, elaborada e implementada (Informe de resultados de implementación)</v>
      </c>
      <c r="I74" s="82">
        <f>VLOOKUP(A74,'PAI 2025 GPS rempl2)'!$A$4:$V$503,17,0)</f>
        <v>100</v>
      </c>
      <c r="J74" s="82" t="str">
        <f>VLOOKUP(A74,'PAI 2025 GPS rempl2)'!$A$4:$V$503,18,0)</f>
        <v>Porcentual</v>
      </c>
      <c r="K74" s="160" t="str">
        <f>VLOOKUP(A74,'PAI 2025 GPS rempl2)'!$A$4:$V$503,20,0)</f>
        <v>2025-01-15</v>
      </c>
      <c r="L74" s="160" t="str">
        <f>VLOOKUP(A74,'PAI 2025 GPS rempl2)'!$A$4:$V$503,21,0)</f>
        <v>2025-12-31</v>
      </c>
      <c r="M74" s="82" t="str">
        <f>VLOOKUP(A74,'PAI 2025 GPS rempl2)'!$A$4:$V$503,22,0)</f>
        <v>73-GRUPO DE TRABAJO DE COMUNICACION</v>
      </c>
      <c r="N74" s="82" t="s">
        <v>1520</v>
      </c>
      <c r="O74" s="82" t="s">
        <v>1521</v>
      </c>
      <c r="P74" s="82">
        <v>0</v>
      </c>
      <c r="Q74" s="82" t="s">
        <v>1617</v>
      </c>
      <c r="T74" s="81" t="s">
        <v>670</v>
      </c>
      <c r="U74" s="81" t="str">
        <f>VLOOKUP(T74,'PAI 2025 Consolidado'!$A$7:$D$507,4,0)</f>
        <v>Producto</v>
      </c>
      <c r="V74" s="82" t="s">
        <v>1647</v>
      </c>
      <c r="W74" s="30">
        <f>VLOOKUP(A74,'PAI 2025 GPS rempl2)'!$A$4:$P$503,16,0)</f>
        <v>30</v>
      </c>
      <c r="X74" s="161">
        <f>(W74*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1.3452914798206279</v>
      </c>
      <c r="Y74" s="30">
        <f>VLOOKUP(A74,'SEGUIMIENTO PLAN DE ACCIÓN'!$G$7:$AB$493,22,0)</f>
        <v>0</v>
      </c>
      <c r="Z74" s="164">
        <f t="shared" si="1"/>
        <v>0</v>
      </c>
      <c r="AA74" s="30">
        <f>VLOOKUP(A74,'SEGUIMIENTO PLAN DE ACCIÓN'!$G$7:$AC$493,20,0)</f>
        <v>0</v>
      </c>
    </row>
    <row r="75" spans="1:27" x14ac:dyDescent="0.25">
      <c r="A75" s="81" t="s">
        <v>671</v>
      </c>
      <c r="B75" s="81" t="s">
        <v>517</v>
      </c>
      <c r="C75" s="82" t="s">
        <v>1647</v>
      </c>
      <c r="D75" s="82" t="s">
        <v>1650</v>
      </c>
      <c r="E75" s="82" t="s">
        <v>654</v>
      </c>
      <c r="F75" s="82"/>
      <c r="G75" s="82"/>
      <c r="H75" s="82" t="str">
        <f>VLOOKUP(A75,'PAI 2025 GPS rempl2)'!$A$4:$V$503,15,0)</f>
        <v>Diseñar la estrategia de fortalecimiento de la difusión de la misionalidad de la Entidad a nivel nacional que incluya el plan de trabajo de ejecución  (Documento de estrategia que incluya plan de trabajo)</v>
      </c>
      <c r="I75" s="82">
        <f>VLOOKUP(A75,'PAI 2025 GPS rempl2)'!$A$4:$V$503,17,0)</f>
        <v>1</v>
      </c>
      <c r="J75" s="82" t="str">
        <f>VLOOKUP(A75,'PAI 2025 GPS rempl2)'!$A$4:$V$503,18,0)</f>
        <v>Númerica</v>
      </c>
      <c r="K75" s="160" t="str">
        <f>VLOOKUP(A75,'PAI 2025 GPS rempl2)'!$A$4:$V$503,20,0)</f>
        <v>2025-01-15</v>
      </c>
      <c r="L75" s="160" t="str">
        <f>VLOOKUP(A75,'PAI 2025 GPS rempl2)'!$A$4:$V$503,21,0)</f>
        <v>2025-02-28</v>
      </c>
      <c r="M75" s="82" t="str">
        <f>VLOOKUP(A75,'PAI 2025 GPS rempl2)'!$A$4:$V$503,22,0)</f>
        <v>73-GRUPO DE TRABAJO DE COMUNICACION</v>
      </c>
      <c r="N75" s="82"/>
      <c r="O75" s="82"/>
      <c r="P75" s="82"/>
      <c r="Q75" s="82"/>
      <c r="T75" s="81" t="s">
        <v>671</v>
      </c>
      <c r="U75" s="81" t="str">
        <f>VLOOKUP(T75,'PAI 2025 Consolidado'!$A$7:$D$507,4,0)</f>
        <v>Actividad propia</v>
      </c>
      <c r="V75" s="82" t="s">
        <v>1647</v>
      </c>
      <c r="W75" s="30">
        <f>VLOOKUP(A75,'PAI 2025 GPS rempl2)'!$A$4:$P$503,16,0)</f>
        <v>30</v>
      </c>
      <c r="X75" s="163">
        <f>+(W75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75" s="30">
        <f>VLOOKUP(A75,'SEGUIMIENTO PLAN DE ACCIÓN'!$G$7:$AB$493,22,0)</f>
        <v>100</v>
      </c>
      <c r="Z75" s="164">
        <f t="shared" si="1"/>
        <v>3.6809815950920245E-3</v>
      </c>
      <c r="AA75" s="30" t="str">
        <f>VLOOKUP(A75,'SEGUIMIENTO PLAN DE ACCIÓN'!$G$7:$AC$493,20,0)</f>
        <v>Se elaboró el documento de Estrategia de Comunicaciones SIC 2025 y el respectivo plan de trabajo para su materialización, el cual está avalado por la Coordinación del Grupo de Comunicaciones.</v>
      </c>
    </row>
    <row r="76" spans="1:27" x14ac:dyDescent="0.25">
      <c r="A76" s="81" t="s">
        <v>673</v>
      </c>
      <c r="B76" s="81" t="s">
        <v>517</v>
      </c>
      <c r="C76" s="82" t="s">
        <v>1647</v>
      </c>
      <c r="D76" s="82" t="s">
        <v>1650</v>
      </c>
      <c r="E76" s="82" t="s">
        <v>654</v>
      </c>
      <c r="F76" s="82"/>
      <c r="G76" s="82"/>
      <c r="H76" s="82" t="str">
        <f>VLOOKUP(A76,'PAI 2025 GPS rempl2)'!$A$4:$V$503,15,0)</f>
        <v>Ejecutar el plan de trabajo de la estrategia de comunicaciones externas (Informe de avance trimestral)</v>
      </c>
      <c r="I76" s="82">
        <f>VLOOKUP(A76,'PAI 2025 GPS rempl2)'!$A$4:$V$503,17,0)</f>
        <v>3</v>
      </c>
      <c r="J76" s="82" t="str">
        <f>VLOOKUP(A76,'PAI 2025 GPS rempl2)'!$A$4:$V$503,18,0)</f>
        <v>Númerica</v>
      </c>
      <c r="K76" s="160" t="str">
        <f>VLOOKUP(A76,'PAI 2025 GPS rempl2)'!$A$4:$V$503,20,0)</f>
        <v>2025-03-04</v>
      </c>
      <c r="L76" s="160" t="str">
        <f>VLOOKUP(A76,'PAI 2025 GPS rempl2)'!$A$4:$V$503,21,0)</f>
        <v>2025-11-28</v>
      </c>
      <c r="M76" s="82" t="str">
        <f>VLOOKUP(A76,'PAI 2025 GPS rempl2)'!$A$4:$V$503,22,0)</f>
        <v>73-GRUPO DE TRABAJO DE COMUNICACION</v>
      </c>
      <c r="N76" s="82"/>
      <c r="O76" s="82"/>
      <c r="P76" s="82"/>
      <c r="Q76" s="82"/>
      <c r="T76" s="81" t="s">
        <v>673</v>
      </c>
      <c r="U76" s="81" t="str">
        <f>VLOOKUP(T76,'PAI 2025 Consolidado'!$A$7:$D$507,4,0)</f>
        <v>Actividad propia</v>
      </c>
      <c r="V76" s="82" t="s">
        <v>1647</v>
      </c>
      <c r="W76" s="30">
        <f>VLOOKUP(A76,'PAI 2025 GPS rempl2)'!$A$4:$P$503,16,0)</f>
        <v>40</v>
      </c>
      <c r="X76" s="163">
        <f>+(W76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76" s="30">
        <f>VLOOKUP(A76,'SEGUIMIENTO PLAN DE ACCIÓN'!$G$7:$AB$493,22,0)</f>
        <v>0</v>
      </c>
      <c r="Z76" s="164">
        <f t="shared" si="1"/>
        <v>0</v>
      </c>
      <c r="AA76" s="30">
        <f>VLOOKUP(A76,'SEGUIMIENTO PLAN DE ACCIÓN'!$G$7:$AC$493,20,0)</f>
        <v>0</v>
      </c>
    </row>
    <row r="77" spans="1:27" x14ac:dyDescent="0.25">
      <c r="A77" s="81" t="s">
        <v>675</v>
      </c>
      <c r="B77" s="81" t="s">
        <v>517</v>
      </c>
      <c r="C77" s="82" t="s">
        <v>1647</v>
      </c>
      <c r="D77" s="82" t="s">
        <v>1650</v>
      </c>
      <c r="E77" s="82" t="s">
        <v>654</v>
      </c>
      <c r="F77" s="82"/>
      <c r="G77" s="82"/>
      <c r="H77" s="82" t="str">
        <f>VLOOKUP(A77,'PAI 2025 GPS rempl2)'!$A$4:$V$503,15,0)</f>
        <v>Elaborar informe trimestral de los resultados de la implementación de la estrategia de fortalecimiento (Informe de avance trimestral)</v>
      </c>
      <c r="I77" s="82">
        <f>VLOOKUP(A77,'PAI 2025 GPS rempl2)'!$A$4:$V$503,17,0)</f>
        <v>4</v>
      </c>
      <c r="J77" s="82" t="str">
        <f>VLOOKUP(A77,'PAI 2025 GPS rempl2)'!$A$4:$V$503,18,0)</f>
        <v>Númerica</v>
      </c>
      <c r="K77" s="160" t="str">
        <f>VLOOKUP(A77,'PAI 2025 GPS rempl2)'!$A$4:$V$503,20,0)</f>
        <v>2025-03-14</v>
      </c>
      <c r="L77" s="160" t="str">
        <f>VLOOKUP(A77,'PAI 2025 GPS rempl2)'!$A$4:$V$503,21,0)</f>
        <v>2025-12-31</v>
      </c>
      <c r="M77" s="82" t="str">
        <f>VLOOKUP(A77,'PAI 2025 GPS rempl2)'!$A$4:$V$503,22,0)</f>
        <v>73-GRUPO DE TRABAJO DE COMUNICACION</v>
      </c>
      <c r="N77" s="82"/>
      <c r="O77" s="82"/>
      <c r="P77" s="82"/>
      <c r="Q77" s="82"/>
      <c r="T77" s="81" t="s">
        <v>675</v>
      </c>
      <c r="U77" s="81" t="str">
        <f>VLOOKUP(T77,'PAI 2025 Consolidado'!$A$7:$D$507,4,0)</f>
        <v>Actividad propia</v>
      </c>
      <c r="V77" s="82" t="s">
        <v>1647</v>
      </c>
      <c r="W77" s="30">
        <f>VLOOKUP(A77,'PAI 2025 GPS rempl2)'!$A$4:$P$503,16,0)</f>
        <v>20</v>
      </c>
      <c r="X77" s="163">
        <f>+(W77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77" s="30">
        <f>VLOOKUP(A77,'SEGUIMIENTO PLAN DE ACCIÓN'!$G$7:$AB$493,22,0)</f>
        <v>0</v>
      </c>
      <c r="Z77" s="164">
        <f t="shared" si="1"/>
        <v>0</v>
      </c>
      <c r="AA77" s="30">
        <f>VLOOKUP(A77,'SEGUIMIENTO PLAN DE ACCIÓN'!$G$7:$AC$493,20,0)</f>
        <v>0</v>
      </c>
    </row>
    <row r="78" spans="1:27" x14ac:dyDescent="0.25">
      <c r="A78" s="81" t="s">
        <v>677</v>
      </c>
      <c r="B78" s="81" t="s">
        <v>517</v>
      </c>
      <c r="C78" s="82" t="s">
        <v>1647</v>
      </c>
      <c r="D78" s="82" t="s">
        <v>1650</v>
      </c>
      <c r="E78" s="82" t="s">
        <v>654</v>
      </c>
      <c r="F78" s="82"/>
      <c r="G78" s="82"/>
      <c r="H78" s="82" t="str">
        <f>VLOOKUP(A78,'PAI 2025 GPS rempl2)'!$A$4:$V$503,15,0)</f>
        <v>Realizar y consolidar informe de monitoreo de medios (Informe de avance trimestral)</v>
      </c>
      <c r="I78" s="82">
        <f>VLOOKUP(A78,'PAI 2025 GPS rempl2)'!$A$4:$V$503,17,0)</f>
        <v>2</v>
      </c>
      <c r="J78" s="82" t="str">
        <f>VLOOKUP(A78,'PAI 2025 GPS rempl2)'!$A$4:$V$503,18,0)</f>
        <v>Númerica</v>
      </c>
      <c r="K78" s="160" t="str">
        <f>VLOOKUP(A78,'PAI 2025 GPS rempl2)'!$A$4:$V$503,20,0)</f>
        <v>2025-07-01</v>
      </c>
      <c r="L78" s="160" t="str">
        <f>VLOOKUP(A78,'PAI 2025 GPS rempl2)'!$A$4:$V$503,21,0)</f>
        <v>2025-12-31</v>
      </c>
      <c r="M78" s="82" t="str">
        <f>VLOOKUP(A78,'PAI 2025 GPS rempl2)'!$A$4:$V$503,22,0)</f>
        <v>73-GRUPO DE TRABAJO DE COMUNICACION</v>
      </c>
      <c r="N78" s="82"/>
      <c r="O78" s="82"/>
      <c r="P78" s="82"/>
      <c r="Q78" s="82"/>
      <c r="T78" s="81" t="s">
        <v>677</v>
      </c>
      <c r="U78" s="81" t="str">
        <f>VLOOKUP(T78,'PAI 2025 Consolidado'!$A$7:$D$507,4,0)</f>
        <v>Actividad propia</v>
      </c>
      <c r="V78" s="82" t="s">
        <v>1647</v>
      </c>
      <c r="W78" s="30">
        <f>VLOOKUP(A78,'PAI 2025 GPS rempl2)'!$A$4:$P$503,16,0)</f>
        <v>10</v>
      </c>
      <c r="X78" s="163">
        <f>+(W78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78" s="30">
        <f>VLOOKUP(A78,'SEGUIMIENTO PLAN DE ACCIÓN'!$G$7:$AB$493,22,0)</f>
        <v>0</v>
      </c>
      <c r="Z78" s="164">
        <f t="shared" si="1"/>
        <v>0</v>
      </c>
      <c r="AA78" s="30">
        <f>VLOOKUP(A78,'SEGUIMIENTO PLAN DE ACCIÓN'!$G$7:$AC$493,20,0)</f>
        <v>0</v>
      </c>
    </row>
    <row r="79" spans="1:27" x14ac:dyDescent="0.25">
      <c r="A79" s="81" t="s">
        <v>679</v>
      </c>
      <c r="B79" s="81" t="s">
        <v>509</v>
      </c>
      <c r="C79" s="82" t="s">
        <v>1647</v>
      </c>
      <c r="D79" s="82" t="s">
        <v>1651</v>
      </c>
      <c r="E79" s="82" t="s">
        <v>680</v>
      </c>
      <c r="F79" s="82" t="s">
        <v>12</v>
      </c>
      <c r="G79" s="82" t="str">
        <f>VLOOKUP(A79,'PAI 2025 GPS rempl2)'!$E$4:$L$502,8,0)</f>
        <v>C-3599-0200-0005-53105b</v>
      </c>
      <c r="H79" s="82" t="str">
        <f>VLOOKUP(A79,'PAI 2025 GPS rempl2)'!$A$4:$V$503,15,0)</f>
        <v>Planeación, gestión y seguimiento de los eventos institucionales y procesos digital interno y externo liderados por el Grupo de Comunicación, sistematizados. (Informe de implementación de la sistematización)</v>
      </c>
      <c r="I79" s="82">
        <f>VLOOKUP(A79,'PAI 2025 GPS rempl2)'!$A$4:$V$503,17,0)</f>
        <v>100</v>
      </c>
      <c r="J79" s="82" t="str">
        <f>VLOOKUP(A79,'PAI 2025 GPS rempl2)'!$A$4:$V$503,18,0)</f>
        <v>Porcentual</v>
      </c>
      <c r="K79" s="160" t="str">
        <f>VLOOKUP(A79,'PAI 2025 GPS rempl2)'!$A$4:$V$503,20,0)</f>
        <v>2025-02-07</v>
      </c>
      <c r="L79" s="160" t="str">
        <f>VLOOKUP(A79,'PAI 2025 GPS rempl2)'!$A$4:$V$503,21,0)</f>
        <v>2025-12-19</v>
      </c>
      <c r="M79" s="82" t="str">
        <f>VLOOKUP(A79,'PAI 2025 GPS rempl2)'!$A$4:$V$503,22,0)</f>
        <v>73-GRUPO DE TRABAJO DE COMUNICACION</v>
      </c>
      <c r="N79" s="82" t="s">
        <v>1516</v>
      </c>
      <c r="O79" s="82" t="s">
        <v>1517</v>
      </c>
      <c r="P79" s="82">
        <v>0</v>
      </c>
      <c r="Q79" s="82" t="s">
        <v>1615</v>
      </c>
      <c r="T79" s="81" t="s">
        <v>679</v>
      </c>
      <c r="U79" s="81" t="str">
        <f>VLOOKUP(T79,'PAI 2025 Consolidado'!$A$7:$D$507,4,0)</f>
        <v>Producto</v>
      </c>
      <c r="V79" s="82" t="s">
        <v>1647</v>
      </c>
      <c r="W79" s="30">
        <f>VLOOKUP(A79,'PAI 2025 GPS rempl2)'!$A$4:$P$503,16,0)</f>
        <v>20</v>
      </c>
      <c r="X79" s="161">
        <f>(W79*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79" s="30">
        <f>VLOOKUP(A79,'SEGUIMIENTO PLAN DE ACCIÓN'!$G$7:$AB$493,22,0)</f>
        <v>0</v>
      </c>
      <c r="Z79" s="164">
        <f t="shared" si="1"/>
        <v>0</v>
      </c>
      <c r="AA79" s="30">
        <f>VLOOKUP(A79,'SEGUIMIENTO PLAN DE ACCIÓN'!$G$7:$AC$493,20,0)</f>
        <v>0</v>
      </c>
    </row>
    <row r="80" spans="1:27" x14ac:dyDescent="0.25">
      <c r="A80" s="81" t="s">
        <v>682</v>
      </c>
      <c r="B80" s="81" t="s">
        <v>517</v>
      </c>
      <c r="C80" s="82" t="s">
        <v>1647</v>
      </c>
      <c r="D80" s="82" t="s">
        <v>1651</v>
      </c>
      <c r="E80" s="82" t="s">
        <v>680</v>
      </c>
      <c r="F80" s="82"/>
      <c r="G80" s="82"/>
      <c r="H80" s="82" t="str">
        <f>VLOOKUP(A80,'PAI 2025 GPS rempl2)'!$A$4:$V$503,15,0)</f>
        <v>Identificar las necesidades de sistematización de los procesos de planeación, ejecución y seguimiento a los eventos y elaborar la propuesta de implementación  (Documento de propuesta)</v>
      </c>
      <c r="I80" s="82">
        <f>VLOOKUP(A80,'PAI 2025 GPS rempl2)'!$A$4:$V$503,17,0)</f>
        <v>1</v>
      </c>
      <c r="J80" s="82" t="str">
        <f>VLOOKUP(A80,'PAI 2025 GPS rempl2)'!$A$4:$V$503,18,0)</f>
        <v>Númerica</v>
      </c>
      <c r="K80" s="160" t="str">
        <f>VLOOKUP(A80,'PAI 2025 GPS rempl2)'!$A$4:$V$503,20,0)</f>
        <v>2025-02-07</v>
      </c>
      <c r="L80" s="160" t="str">
        <f>VLOOKUP(A80,'PAI 2025 GPS rempl2)'!$A$4:$V$503,21,0)</f>
        <v>2025-04-11</v>
      </c>
      <c r="M80" s="82" t="str">
        <f>VLOOKUP(A80,'PAI 2025 GPS rempl2)'!$A$4:$V$503,22,0)</f>
        <v>73-GRUPO DE TRABAJO DE COMUNICACION</v>
      </c>
      <c r="N80" s="82"/>
      <c r="O80" s="82"/>
      <c r="P80" s="82"/>
      <c r="Q80" s="82"/>
      <c r="T80" s="81" t="s">
        <v>682</v>
      </c>
      <c r="U80" s="81" t="str">
        <f>VLOOKUP(T80,'PAI 2025 Consolidado'!$A$7:$D$507,4,0)</f>
        <v>Actividad propia</v>
      </c>
      <c r="V80" s="82" t="s">
        <v>1647</v>
      </c>
      <c r="W80" s="30">
        <f>VLOOKUP(A80,'PAI 2025 GPS rempl2)'!$A$4:$P$503,16,0)</f>
        <v>10</v>
      </c>
      <c r="X80" s="163">
        <f t="shared" ref="X80:X85" si="2">+(W80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80" s="30">
        <f>VLOOKUP(A80,'SEGUIMIENTO PLAN DE ACCIÓN'!$G$7:$AB$493,22,0)</f>
        <v>100</v>
      </c>
      <c r="Z80" s="164">
        <f t="shared" si="1"/>
        <v>1.2269938650306749E-3</v>
      </c>
      <c r="AA80" s="30" t="str">
        <f>VLOOKUP(A80,'SEGUIMIENTO PLAN DE ACCIÓN'!$G$7:$AC$493,20,0)</f>
        <v xml:space="preserve">Se realizó el documento de propuesta con las necesidades de sistematización de los procesos de planeación, ejecución y seguimiento a los eventos y se elaboró la propuesta de implementación </v>
      </c>
    </row>
    <row r="81" spans="1:27" x14ac:dyDescent="0.25">
      <c r="A81" s="81" t="s">
        <v>684</v>
      </c>
      <c r="B81" s="81" t="s">
        <v>517</v>
      </c>
      <c r="C81" s="82" t="s">
        <v>1647</v>
      </c>
      <c r="D81" s="82" t="s">
        <v>1651</v>
      </c>
      <c r="E81" s="82" t="s">
        <v>680</v>
      </c>
      <c r="F81" s="82"/>
      <c r="G81" s="82"/>
      <c r="H81" s="82" t="str">
        <f>VLOOKUP(A81,'PAI 2025 GPS rempl2)'!$A$4:$V$503,15,0)</f>
        <v>Identificar las necesidades de sistematización de los procesos de planeación, ejecución y seguimiento a los procesos digitales internos y externos y elaborar la propuesta de implementación  (Documento de propuesta)</v>
      </c>
      <c r="I81" s="82">
        <f>VLOOKUP(A81,'PAI 2025 GPS rempl2)'!$A$4:$V$503,17,0)</f>
        <v>1</v>
      </c>
      <c r="J81" s="82" t="str">
        <f>VLOOKUP(A81,'PAI 2025 GPS rempl2)'!$A$4:$V$503,18,0)</f>
        <v>Númerica</v>
      </c>
      <c r="K81" s="160" t="str">
        <f>VLOOKUP(A81,'PAI 2025 GPS rempl2)'!$A$4:$V$503,20,0)</f>
        <v>2025-02-07</v>
      </c>
      <c r="L81" s="160" t="str">
        <f>VLOOKUP(A81,'PAI 2025 GPS rempl2)'!$A$4:$V$503,21,0)</f>
        <v>2025-03-31</v>
      </c>
      <c r="M81" s="82" t="str">
        <f>VLOOKUP(A81,'PAI 2025 GPS rempl2)'!$A$4:$V$503,22,0)</f>
        <v>73-GRUPO DE TRABAJO DE COMUNICACION</v>
      </c>
      <c r="N81" s="82"/>
      <c r="O81" s="82"/>
      <c r="P81" s="82"/>
      <c r="Q81" s="82"/>
      <c r="T81" s="81" t="s">
        <v>684</v>
      </c>
      <c r="U81" s="81" t="str">
        <f>VLOOKUP(T81,'PAI 2025 Consolidado'!$A$7:$D$507,4,0)</f>
        <v>Actividad propia</v>
      </c>
      <c r="V81" s="82" t="s">
        <v>1647</v>
      </c>
      <c r="W81" s="30">
        <f>VLOOKUP(A81,'PAI 2025 GPS rempl2)'!$A$4:$P$503,16,0)</f>
        <v>10</v>
      </c>
      <c r="X81" s="163">
        <f t="shared" si="2"/>
        <v>0.12269938650306748</v>
      </c>
      <c r="Y81" s="30">
        <f>VLOOKUP(A81,'SEGUIMIENTO PLAN DE ACCIÓN'!$G$7:$AB$493,22,0)</f>
        <v>100</v>
      </c>
      <c r="Z81" s="164">
        <f t="shared" si="1"/>
        <v>1.2269938650306749E-3</v>
      </c>
      <c r="AA81" s="30" t="str">
        <f>VLOOKUP(A81,'SEGUIMIENTO PLAN DE ACCIÓN'!$G$7:$AC$493,20,0)</f>
        <v>Se realizó el documento de propuesta para Identificar las necesidades de sistematización de los procesos de planeación, ejecución y seguimiento a los procesos digitales internos y externos</v>
      </c>
    </row>
    <row r="82" spans="1:27" x14ac:dyDescent="0.25">
      <c r="A82" s="81" t="s">
        <v>686</v>
      </c>
      <c r="B82" s="81" t="s">
        <v>517</v>
      </c>
      <c r="C82" s="82" t="s">
        <v>1647</v>
      </c>
      <c r="D82" s="82" t="s">
        <v>1651</v>
      </c>
      <c r="E82" s="82" t="s">
        <v>680</v>
      </c>
      <c r="F82" s="82"/>
      <c r="G82" s="82"/>
      <c r="H82" s="82" t="str">
        <f>VLOOKUP(A82,'PAI 2025 GPS rempl2)'!$A$4:$V$503,15,0)</f>
        <v>Realizar la sistematización de los procesos planeación, ejecución y seguimiento a procesos digitales internos y externos  (Documento de evidencias de sistematización)</v>
      </c>
      <c r="I82" s="82">
        <f>VLOOKUP(A82,'PAI 2025 GPS rempl2)'!$A$4:$V$503,17,0)</f>
        <v>100</v>
      </c>
      <c r="J82" s="82" t="str">
        <f>VLOOKUP(A82,'PAI 2025 GPS rempl2)'!$A$4:$V$503,18,0)</f>
        <v>Porcentual</v>
      </c>
      <c r="K82" s="160" t="str">
        <f>VLOOKUP(A82,'PAI 2025 GPS rempl2)'!$A$4:$V$503,20,0)</f>
        <v>2025-04-01</v>
      </c>
      <c r="L82" s="160" t="str">
        <f>VLOOKUP(A82,'PAI 2025 GPS rempl2)'!$A$4:$V$503,21,0)</f>
        <v>2025-10-31</v>
      </c>
      <c r="M82" s="82" t="str">
        <f>VLOOKUP(A82,'PAI 2025 GPS rempl2)'!$A$4:$V$503,22,0)</f>
        <v>73-GRUPO DE TRABAJO DE COMUNICACION</v>
      </c>
      <c r="N82" s="82"/>
      <c r="O82" s="82"/>
      <c r="P82" s="82"/>
      <c r="Q82" s="82"/>
      <c r="T82" s="81" t="s">
        <v>686</v>
      </c>
      <c r="U82" s="81" t="str">
        <f>VLOOKUP(T82,'PAI 2025 Consolidado'!$A$7:$D$507,4,0)</f>
        <v>Actividad propia</v>
      </c>
      <c r="V82" s="82" t="s">
        <v>1647</v>
      </c>
      <c r="W82" s="30">
        <f>VLOOKUP(A82,'PAI 2025 GPS rempl2)'!$A$4:$P$503,16,0)</f>
        <v>30</v>
      </c>
      <c r="X82" s="163">
        <f t="shared" si="2"/>
        <v>0.36809815950920244</v>
      </c>
      <c r="Y82" s="30">
        <f>VLOOKUP(A82,'SEGUIMIENTO PLAN DE ACCIÓN'!$G$7:$AB$493,22,0)</f>
        <v>0</v>
      </c>
      <c r="Z82" s="164">
        <f t="shared" si="1"/>
        <v>0</v>
      </c>
      <c r="AA82" s="30">
        <f>VLOOKUP(A82,'SEGUIMIENTO PLAN DE ACCIÓN'!$G$7:$AC$493,20,0)</f>
        <v>0</v>
      </c>
    </row>
    <row r="83" spans="1:27" x14ac:dyDescent="0.25">
      <c r="A83" s="81" t="s">
        <v>688</v>
      </c>
      <c r="B83" s="81" t="s">
        <v>517</v>
      </c>
      <c r="C83" s="82" t="s">
        <v>1647</v>
      </c>
      <c r="D83" s="82" t="s">
        <v>1651</v>
      </c>
      <c r="E83" s="82" t="s">
        <v>680</v>
      </c>
      <c r="F83" s="82"/>
      <c r="G83" s="82"/>
      <c r="H83" s="82" t="str">
        <f>VLOOKUP(A83,'PAI 2025 GPS rempl2)'!$A$4:$V$503,15,0)</f>
        <v>Realizar la sistematización de los procesos planeación, ejecución y seguimiento a los eventos  (Documento de evidencias de sistematización)</v>
      </c>
      <c r="I83" s="82">
        <f>VLOOKUP(A83,'PAI 2025 GPS rempl2)'!$A$4:$V$503,17,0)</f>
        <v>100</v>
      </c>
      <c r="J83" s="82" t="str">
        <f>VLOOKUP(A83,'PAI 2025 GPS rempl2)'!$A$4:$V$503,18,0)</f>
        <v>Porcentual</v>
      </c>
      <c r="K83" s="160" t="str">
        <f>VLOOKUP(A83,'PAI 2025 GPS rempl2)'!$A$4:$V$503,20,0)</f>
        <v>2025-04-22</v>
      </c>
      <c r="L83" s="160" t="str">
        <f>VLOOKUP(A83,'PAI 2025 GPS rempl2)'!$A$4:$V$503,21,0)</f>
        <v>2025-11-21</v>
      </c>
      <c r="M83" s="82" t="str">
        <f>VLOOKUP(A83,'PAI 2025 GPS rempl2)'!$A$4:$V$503,22,0)</f>
        <v>73-GRUPO DE TRABAJO DE COMUNICACION</v>
      </c>
      <c r="N83" s="82"/>
      <c r="O83" s="82"/>
      <c r="P83" s="82"/>
      <c r="Q83" s="82"/>
      <c r="T83" s="81" t="s">
        <v>688</v>
      </c>
      <c r="U83" s="81" t="str">
        <f>VLOOKUP(T83,'PAI 2025 Consolidado'!$A$7:$D$507,4,0)</f>
        <v>Actividad propia</v>
      </c>
      <c r="V83" s="82" t="s">
        <v>1647</v>
      </c>
      <c r="W83" s="30">
        <f>VLOOKUP(A83,'PAI 2025 GPS rempl2)'!$A$4:$P$503,16,0)</f>
        <v>30</v>
      </c>
      <c r="X83" s="163">
        <f t="shared" si="2"/>
        <v>0.36809815950920244</v>
      </c>
      <c r="Y83" s="30">
        <f>VLOOKUP(A83,'SEGUIMIENTO PLAN DE ACCIÓN'!$G$7:$AB$493,22,0)</f>
        <v>0</v>
      </c>
      <c r="Z83" s="164">
        <f t="shared" si="1"/>
        <v>0</v>
      </c>
      <c r="AA83" s="30">
        <f>VLOOKUP(A83,'SEGUIMIENTO PLAN DE ACCIÓN'!$G$7:$AC$493,20,0)</f>
        <v>0</v>
      </c>
    </row>
    <row r="84" spans="1:27" x14ac:dyDescent="0.25">
      <c r="A84" s="81" t="s">
        <v>690</v>
      </c>
      <c r="B84" s="81" t="s">
        <v>517</v>
      </c>
      <c r="C84" s="82" t="s">
        <v>1647</v>
      </c>
      <c r="D84" s="82" t="s">
        <v>1651</v>
      </c>
      <c r="E84" s="82" t="s">
        <v>680</v>
      </c>
      <c r="F84" s="82"/>
      <c r="G84" s="82"/>
      <c r="H84" s="82" t="str">
        <f>VLOOKUP(A84,'PAI 2025 GPS rempl2)'!$A$4:$V$503,15,0)</f>
        <v>Realizar el informe de seguimiento a la implementación de la sistematización en los procesos digitales internos y externos (Informe trimestral de seguimiento elaborado)</v>
      </c>
      <c r="I84" s="82">
        <f>VLOOKUP(A84,'PAI 2025 GPS rempl2)'!$A$4:$V$503,17,0)</f>
        <v>3</v>
      </c>
      <c r="J84" s="82" t="str">
        <f>VLOOKUP(A84,'PAI 2025 GPS rempl2)'!$A$4:$V$503,18,0)</f>
        <v>Númerica</v>
      </c>
      <c r="K84" s="160" t="str">
        <f>VLOOKUP(A84,'PAI 2025 GPS rempl2)'!$A$4:$V$503,20,0)</f>
        <v>2025-11-04</v>
      </c>
      <c r="L84" s="160" t="str">
        <f>VLOOKUP(A84,'PAI 2025 GPS rempl2)'!$A$4:$V$503,21,0)</f>
        <v>2025-11-18</v>
      </c>
      <c r="M84" s="82" t="str">
        <f>VLOOKUP(A84,'PAI 2025 GPS rempl2)'!$A$4:$V$503,22,0)</f>
        <v>73-GRUPO DE TRABAJO DE COMUNICACION</v>
      </c>
      <c r="N84" s="82"/>
      <c r="O84" s="82"/>
      <c r="P84" s="82"/>
      <c r="Q84" s="82"/>
      <c r="T84" s="81" t="s">
        <v>690</v>
      </c>
      <c r="U84" s="81" t="str">
        <f>VLOOKUP(T84,'PAI 2025 Consolidado'!$A$7:$D$507,4,0)</f>
        <v>Actividad propia</v>
      </c>
      <c r="V84" s="82" t="s">
        <v>1647</v>
      </c>
      <c r="W84" s="30">
        <f>VLOOKUP(A84,'PAI 2025 GPS rempl2)'!$A$4:$P$503,16,0)</f>
        <v>10</v>
      </c>
      <c r="X84" s="163">
        <f t="shared" si="2"/>
        <v>0.12269938650306748</v>
      </c>
      <c r="Y84" s="30">
        <f>VLOOKUP(A84,'SEGUIMIENTO PLAN DE ACCIÓN'!$G$7:$AB$493,22,0)</f>
        <v>0</v>
      </c>
      <c r="Z84" s="164">
        <f t="shared" si="1"/>
        <v>0</v>
      </c>
      <c r="AA84" s="30">
        <f>VLOOKUP(A84,'SEGUIMIENTO PLAN DE ACCIÓN'!$G$7:$AC$493,20,0)</f>
        <v>0</v>
      </c>
    </row>
    <row r="85" spans="1:27" x14ac:dyDescent="0.25">
      <c r="A85" s="81" t="s">
        <v>692</v>
      </c>
      <c r="B85" s="81" t="s">
        <v>517</v>
      </c>
      <c r="C85" s="82" t="s">
        <v>1647</v>
      </c>
      <c r="D85" s="82" t="s">
        <v>1651</v>
      </c>
      <c r="E85" s="82" t="s">
        <v>680</v>
      </c>
      <c r="F85" s="82"/>
      <c r="G85" s="82"/>
      <c r="H85" s="82" t="str">
        <f>VLOOKUP(A85,'PAI 2025 GPS rempl2)'!$A$4:$V$503,15,0)</f>
        <v>Realizar el informe de seguimiento a la implementación de la sistematización de los eventos (Informe trimestral de seguimiento elaborado)</v>
      </c>
      <c r="I85" s="82">
        <f>VLOOKUP(A85,'PAI 2025 GPS rempl2)'!$A$4:$V$503,17,0)</f>
        <v>3</v>
      </c>
      <c r="J85" s="82" t="str">
        <f>VLOOKUP(A85,'PAI 2025 GPS rempl2)'!$A$4:$V$503,18,0)</f>
        <v>Númerica</v>
      </c>
      <c r="K85" s="160" t="str">
        <f>VLOOKUP(A85,'PAI 2025 GPS rempl2)'!$A$4:$V$503,20,0)</f>
        <v>2025-12-01</v>
      </c>
      <c r="L85" s="160" t="str">
        <f>VLOOKUP(A85,'PAI 2025 GPS rempl2)'!$A$4:$V$503,21,0)</f>
        <v>2025-12-19</v>
      </c>
      <c r="M85" s="82" t="str">
        <f>VLOOKUP(A85,'PAI 2025 GPS rempl2)'!$A$4:$V$503,22,0)</f>
        <v>73-GRUPO DE TRABAJO DE COMUNICACION</v>
      </c>
      <c r="N85" s="82"/>
      <c r="O85" s="82"/>
      <c r="P85" s="82"/>
      <c r="Q85" s="82"/>
      <c r="T85" s="81" t="s">
        <v>692</v>
      </c>
      <c r="U85" s="81" t="str">
        <f>VLOOKUP(T85,'PAI 2025 Consolidado'!$A$7:$D$507,4,0)</f>
        <v>Actividad propia</v>
      </c>
      <c r="V85" s="82" t="s">
        <v>1647</v>
      </c>
      <c r="W85" s="30">
        <f>VLOOKUP(A85,'PAI 2025 GPS rempl2)'!$A$4:$P$503,16,0)</f>
        <v>10</v>
      </c>
      <c r="X85" s="163">
        <f t="shared" si="2"/>
        <v>0.12269938650306748</v>
      </c>
      <c r="Y85" s="30">
        <f>VLOOKUP(A85,'SEGUIMIENTO PLAN DE ACCIÓN'!$G$7:$AB$493,22,0)</f>
        <v>0</v>
      </c>
      <c r="Z85" s="164">
        <f t="shared" si="1"/>
        <v>0</v>
      </c>
      <c r="AA85" s="30">
        <f>VLOOKUP(A85,'SEGUIMIENTO PLAN DE ACCIÓN'!$G$7:$AC$493,20,0)</f>
        <v>0</v>
      </c>
    </row>
    <row r="86" spans="1:27" x14ac:dyDescent="0.25">
      <c r="A86" s="81" t="s">
        <v>695</v>
      </c>
      <c r="B86" s="81" t="s">
        <v>509</v>
      </c>
      <c r="C86" s="82" t="s">
        <v>1647</v>
      </c>
      <c r="D86" s="82" t="s">
        <v>1651</v>
      </c>
      <c r="E86" s="82" t="s">
        <v>680</v>
      </c>
      <c r="F86" s="82" t="s">
        <v>10</v>
      </c>
      <c r="G86" s="82" t="str">
        <f>VLOOKUP(A86,'PAI 2025 GPS rempl2)'!$E$4:$L$502,8,0)</f>
        <v>FUNCIONAMIENTO</v>
      </c>
      <c r="H86" s="82" t="str">
        <f>VLOOKUP(A86,'PAI 2025 GPS rempl2)'!$A$4:$V$503,15,0)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2">
        <f>VLOOKUP(A86,'PAI 2025 GPS rempl2)'!$A$4:$V$503,17,0)</f>
        <v>80</v>
      </c>
      <c r="J86" s="82" t="str">
        <f>VLOOKUP(A86,'PAI 2025 GPS rempl2)'!$A$4:$V$503,18,0)</f>
        <v>Númerica</v>
      </c>
      <c r="K86" s="160" t="str">
        <f>VLOOKUP(A86,'PAI 2025 GPS rempl2)'!$A$4:$V$503,20,0)</f>
        <v>2025-02-18</v>
      </c>
      <c r="L86" s="160" t="str">
        <f>VLOOKUP(A86,'PAI 2025 GPS rempl2)'!$A$4:$V$503,21,0)</f>
        <v>2025-11-28</v>
      </c>
      <c r="M86" s="82" t="str">
        <f>VLOOKUP(A86,'PAI 2025 GPS rempl2)'!$A$4:$V$503,22,0)</f>
        <v>3100-DIRECCION DE INVESTIGACIONES DE PROTECCION AL CONSUMIDOR</v>
      </c>
      <c r="N86" s="82" t="s">
        <v>1520</v>
      </c>
      <c r="O86" s="82" t="s">
        <v>1521</v>
      </c>
      <c r="P86" s="82" t="s">
        <v>1671</v>
      </c>
      <c r="Q86" s="82" t="s">
        <v>1862</v>
      </c>
      <c r="T86" s="81" t="s">
        <v>695</v>
      </c>
      <c r="U86" s="81" t="str">
        <f>VLOOKUP(T86,'PAI 2025 Consolidado'!$A$7:$D$507,4,0)</f>
        <v>Producto</v>
      </c>
      <c r="V86" s="82" t="s">
        <v>1647</v>
      </c>
      <c r="W86" s="30">
        <f>VLOOKUP(A86,'PAI 2025 GPS rempl2)'!$A$4:$P$503,16,0)</f>
        <v>40</v>
      </c>
      <c r="X86" s="161">
        <f>(W86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1.7937219730941705</v>
      </c>
      <c r="Y86" s="30">
        <f>VLOOKUP(A86,'SEGUIMIENTO PLAN DE ACCIÓN'!$G$7:$AB$493,22,0)</f>
        <v>0</v>
      </c>
      <c r="Z86" s="164">
        <f t="shared" si="1"/>
        <v>0</v>
      </c>
      <c r="AA86" s="30">
        <f>VLOOKUP(A86,'SEGUIMIENTO PLAN DE ACCIÓN'!$G$7:$AC$493,20,0)</f>
        <v>0</v>
      </c>
    </row>
    <row r="87" spans="1:27" x14ac:dyDescent="0.25">
      <c r="A87" s="81" t="s">
        <v>698</v>
      </c>
      <c r="B87" s="81" t="s">
        <v>517</v>
      </c>
      <c r="C87" s="82" t="s">
        <v>1647</v>
      </c>
      <c r="D87" s="82" t="s">
        <v>1651</v>
      </c>
      <c r="E87" s="82" t="s">
        <v>680</v>
      </c>
      <c r="F87" s="82"/>
      <c r="G87" s="82"/>
      <c r="H87" s="82" t="str">
        <f>VLOOKUP(A87,'PAI 2025 GPS rempl2)'!$A$4:$V$503,15,0)</f>
        <v>Verificar las denuncias recibidas en 2024 para identificar a los denunciados en el comercio electrónico con el mayor número de quejas (Informe de la verificación realizada)</v>
      </c>
      <c r="I87" s="82">
        <f>VLOOKUP(A87,'PAI 2025 GPS rempl2)'!$A$4:$V$503,17,0)</f>
        <v>1</v>
      </c>
      <c r="J87" s="82" t="str">
        <f>VLOOKUP(A87,'PAI 2025 GPS rempl2)'!$A$4:$V$503,18,0)</f>
        <v>Númerica</v>
      </c>
      <c r="K87" s="160" t="str">
        <f>VLOOKUP(A87,'PAI 2025 GPS rempl2)'!$A$4:$V$503,20,0)</f>
        <v>2025-02-18</v>
      </c>
      <c r="L87" s="160" t="str">
        <f>VLOOKUP(A87,'PAI 2025 GPS rempl2)'!$A$4:$V$503,21,0)</f>
        <v>2025-03-31</v>
      </c>
      <c r="M87" s="82" t="str">
        <f>VLOOKUP(A87,'PAI 2025 GPS rempl2)'!$A$4:$V$503,22,0)</f>
        <v>3100-DIRECCION DE INVESTIGACIONES DE PROTECCION AL CONSUMIDOR</v>
      </c>
      <c r="N87" s="82"/>
      <c r="O87" s="82"/>
      <c r="P87" s="82"/>
      <c r="Q87" s="82"/>
      <c r="T87" s="81" t="s">
        <v>698</v>
      </c>
      <c r="U87" s="81" t="str">
        <f>VLOOKUP(T87,'PAI 2025 Consolidado'!$A$7:$D$507,4,0)</f>
        <v>Actividad propia</v>
      </c>
      <c r="V87" s="82" t="s">
        <v>1647</v>
      </c>
      <c r="W87" s="30">
        <f>VLOOKUP(A87,'PAI 2025 GPS rempl2)'!$A$4:$P$503,16,0)</f>
        <v>15</v>
      </c>
      <c r="X87" s="163">
        <f>+(W87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87" s="30">
        <f>VLOOKUP(A87,'SEGUIMIENTO PLAN DE ACCIÓN'!$G$7:$AB$493,22,0)</f>
        <v>100</v>
      </c>
      <c r="Z87" s="164">
        <f t="shared" si="1"/>
        <v>1.8404907975460123E-3</v>
      </c>
      <c r="AA87" s="30" t="str">
        <f>VLOOKUP(A87,'SEGUIMIENTO PLAN DE ACCIÓN'!$G$7:$AC$493,20,0)</f>
        <v>Se verificaron las denuncias recibidas en 2024 y se identificaron las personas naturales y/o jurídicas de comercio electrónico con mayor número de quejas.</v>
      </c>
    </row>
    <row r="88" spans="1:27" x14ac:dyDescent="0.25">
      <c r="A88" s="81" t="s">
        <v>700</v>
      </c>
      <c r="B88" s="81" t="s">
        <v>517</v>
      </c>
      <c r="C88" s="82" t="s">
        <v>1647</v>
      </c>
      <c r="D88" s="82" t="s">
        <v>1651</v>
      </c>
      <c r="E88" s="82" t="s">
        <v>680</v>
      </c>
      <c r="F88" s="82"/>
      <c r="G88" s="82"/>
      <c r="H88" s="82" t="str">
        <f>VLOOKUP(A88,'PAI 2025 GPS rempl2)'!$A$4:$V$503,15,0)</f>
        <v>Definir el cronograma de las actuaciones de  inspección a realizar (Documentos con la programación)</v>
      </c>
      <c r="I88" s="82">
        <f>VLOOKUP(A88,'PAI 2025 GPS rempl2)'!$A$4:$V$503,17,0)</f>
        <v>1</v>
      </c>
      <c r="J88" s="82" t="str">
        <f>VLOOKUP(A88,'PAI 2025 GPS rempl2)'!$A$4:$V$503,18,0)</f>
        <v>Númerica</v>
      </c>
      <c r="K88" s="160" t="str">
        <f>VLOOKUP(A88,'PAI 2025 GPS rempl2)'!$A$4:$V$503,20,0)</f>
        <v>2025-04-01</v>
      </c>
      <c r="L88" s="160" t="str">
        <f>VLOOKUP(A88,'PAI 2025 GPS rempl2)'!$A$4:$V$503,21,0)</f>
        <v>2025-04-30</v>
      </c>
      <c r="M88" s="82" t="str">
        <f>VLOOKUP(A88,'PAI 2025 GPS rempl2)'!$A$4:$V$503,22,0)</f>
        <v>3100-DIRECCION DE INVESTIGACIONES DE PROTECCION AL CONSUMIDOR</v>
      </c>
      <c r="N88" s="82"/>
      <c r="O88" s="82"/>
      <c r="P88" s="82"/>
      <c r="Q88" s="82"/>
      <c r="T88" s="81" t="s">
        <v>700</v>
      </c>
      <c r="U88" s="81" t="str">
        <f>VLOOKUP(T88,'PAI 2025 Consolidado'!$A$7:$D$507,4,0)</f>
        <v>Actividad propia</v>
      </c>
      <c r="V88" s="82" t="s">
        <v>1647</v>
      </c>
      <c r="W88" s="30">
        <f>VLOOKUP(A88,'PAI 2025 GPS rempl2)'!$A$4:$P$503,16,0)</f>
        <v>25</v>
      </c>
      <c r="X88" s="163">
        <f>+(W88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88" s="30">
        <f>VLOOKUP(A88,'SEGUIMIENTO PLAN DE ACCIÓN'!$G$7:$AB$493,22,0)</f>
        <v>100</v>
      </c>
      <c r="Z88" s="164">
        <f t="shared" si="1"/>
        <v>3.0674846625766872E-3</v>
      </c>
      <c r="AA88" s="30" t="str">
        <f>VLOOKUP(A88,'SEGUIMIENTO PLAN DE ACCIÓN'!$G$7:$AC$493,20,0)</f>
        <v>El 30 de abril de 2025, se remitió el cronograma de las actuaciones a realizar.</v>
      </c>
    </row>
    <row r="89" spans="1:27" x14ac:dyDescent="0.25">
      <c r="A89" s="81" t="s">
        <v>702</v>
      </c>
      <c r="B89" s="81" t="s">
        <v>517</v>
      </c>
      <c r="C89" s="82" t="s">
        <v>1647</v>
      </c>
      <c r="D89" s="82" t="s">
        <v>1651</v>
      </c>
      <c r="E89" s="82" t="s">
        <v>680</v>
      </c>
      <c r="F89" s="82"/>
      <c r="G89" s="82"/>
      <c r="H89" s="82" t="str">
        <f>VLOOKUP(A89,'PAI 2025 GPS rempl2)'!$A$4:$V$503,15,0)</f>
        <v>Realizar visitas de inspección a personas naturales o jurídicas sujetas de inspección y vigilancia (Relación de los números de radicación de las visitas de inspección web realizadas)</v>
      </c>
      <c r="I89" s="82">
        <f>VLOOKUP(A89,'PAI 2025 GPS rempl2)'!$A$4:$V$503,17,0)</f>
        <v>80</v>
      </c>
      <c r="J89" s="82" t="str">
        <f>VLOOKUP(A89,'PAI 2025 GPS rempl2)'!$A$4:$V$503,18,0)</f>
        <v>Númerica</v>
      </c>
      <c r="K89" s="160" t="str">
        <f>VLOOKUP(A89,'PAI 2025 GPS rempl2)'!$A$4:$V$503,20,0)</f>
        <v>2025-04-08</v>
      </c>
      <c r="L89" s="160" t="str">
        <f>VLOOKUP(A89,'PAI 2025 GPS rempl2)'!$A$4:$V$503,21,0)</f>
        <v>2025-11-28</v>
      </c>
      <c r="M89" s="82" t="str">
        <f>VLOOKUP(A89,'PAI 2025 GPS rempl2)'!$A$4:$V$503,22,0)</f>
        <v>3100-DIRECCION DE INVESTIGACIONES DE PROTECCION AL CONSUMIDOR</v>
      </c>
      <c r="N89" s="82"/>
      <c r="O89" s="82"/>
      <c r="P89" s="82"/>
      <c r="Q89" s="82"/>
      <c r="T89" s="81" t="s">
        <v>702</v>
      </c>
      <c r="U89" s="81" t="str">
        <f>VLOOKUP(T89,'PAI 2025 Consolidado'!$A$7:$D$507,4,0)</f>
        <v>Actividad propia</v>
      </c>
      <c r="V89" s="82" t="s">
        <v>1647</v>
      </c>
      <c r="W89" s="30">
        <f>VLOOKUP(A89,'PAI 2025 GPS rempl2)'!$A$4:$P$503,16,0)</f>
        <v>60</v>
      </c>
      <c r="X89" s="163">
        <f>+(W89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89" s="30">
        <f>VLOOKUP(A89,'SEGUIMIENTO PLAN DE ACCIÓN'!$G$7:$AB$493,22,0)</f>
        <v>0</v>
      </c>
      <c r="Z89" s="164">
        <f t="shared" si="1"/>
        <v>0</v>
      </c>
      <c r="AA89" s="30">
        <f>VLOOKUP(A89,'SEGUIMIENTO PLAN DE ACCIÓN'!$G$7:$AC$493,20,0)</f>
        <v>0</v>
      </c>
    </row>
    <row r="90" spans="1:27" x14ac:dyDescent="0.25">
      <c r="A90" s="81" t="s">
        <v>703</v>
      </c>
      <c r="B90" s="81" t="s">
        <v>509</v>
      </c>
      <c r="C90" s="82" t="s">
        <v>1647</v>
      </c>
      <c r="D90" s="82" t="s">
        <v>1651</v>
      </c>
      <c r="E90" s="82" t="s">
        <v>680</v>
      </c>
      <c r="F90" s="82" t="s">
        <v>10</v>
      </c>
      <c r="G90" s="82" t="str">
        <f>VLOOKUP(A90,'PAI 2025 GPS rempl2)'!$E$4:$L$502,8,0)</f>
        <v>C-3503-0200-0015-40401c</v>
      </c>
      <c r="H90" s="82" t="str">
        <f>VLOOKUP(A90,'PAI 2025 GPS rempl2)'!$A$4:$V$503,15,0)</f>
        <v>Visitas de acompañamiento a establecimientos de comercio ubicados en territorios turísticos, con el objetivo de promover la convergencia regional, realizadas  (Relación de los números de radicación de las visitas de inspección realizadas)</v>
      </c>
      <c r="I90" s="82">
        <f>VLOOKUP(A90,'PAI 2025 GPS rempl2)'!$A$4:$V$503,17,0)</f>
        <v>40</v>
      </c>
      <c r="J90" s="82" t="str">
        <f>VLOOKUP(A90,'PAI 2025 GPS rempl2)'!$A$4:$V$503,18,0)</f>
        <v>Númerica</v>
      </c>
      <c r="K90" s="160" t="str">
        <f>VLOOKUP(A90,'PAI 2025 GPS rempl2)'!$A$4:$V$503,20,0)</f>
        <v>2025-01-14</v>
      </c>
      <c r="L90" s="160" t="str">
        <f>VLOOKUP(A90,'PAI 2025 GPS rempl2)'!$A$4:$V$503,21,0)</f>
        <v>2025-11-28</v>
      </c>
      <c r="M90" s="82" t="str">
        <f>VLOOKUP(A90,'PAI 2025 GPS rempl2)'!$A$4:$V$503,22,0)</f>
        <v>3100-DIRECCION DE INVESTIGACIONES DE PROTECCION AL CONSUMIDOR</v>
      </c>
      <c r="N90" s="82" t="s">
        <v>1520</v>
      </c>
      <c r="O90" s="82" t="s">
        <v>1521</v>
      </c>
      <c r="P90" s="82" t="s">
        <v>1672</v>
      </c>
      <c r="Q90" s="82" t="s">
        <v>1617</v>
      </c>
      <c r="T90" s="81" t="s">
        <v>703</v>
      </c>
      <c r="U90" s="81" t="str">
        <f>VLOOKUP(T90,'PAI 2025 Consolidado'!$A$7:$D$507,4,0)</f>
        <v>Producto</v>
      </c>
      <c r="V90" s="82" t="s">
        <v>1647</v>
      </c>
      <c r="W90" s="30">
        <f>VLOOKUP(A90,'PAI 2025 GPS rempl2)'!$A$4:$P$503,16,0)</f>
        <v>40</v>
      </c>
      <c r="X90" s="161">
        <f>(W90*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1.7937219730941705</v>
      </c>
      <c r="Y90" s="30">
        <f>VLOOKUP(A90,'SEGUIMIENTO PLAN DE ACCIÓN'!$G$7:$AB$493,22,0)</f>
        <v>0</v>
      </c>
      <c r="Z90" s="164">
        <f t="shared" si="1"/>
        <v>0</v>
      </c>
      <c r="AA90" s="30">
        <f>VLOOKUP(A90,'SEGUIMIENTO PLAN DE ACCIÓN'!$G$7:$AC$493,20,0)</f>
        <v>0</v>
      </c>
    </row>
    <row r="91" spans="1:27" x14ac:dyDescent="0.25">
      <c r="A91" s="81" t="s">
        <v>706</v>
      </c>
      <c r="B91" s="81" t="s">
        <v>517</v>
      </c>
      <c r="C91" s="82" t="s">
        <v>1647</v>
      </c>
      <c r="D91" s="82" t="s">
        <v>1651</v>
      </c>
      <c r="E91" s="82" t="s">
        <v>680</v>
      </c>
      <c r="F91" s="82"/>
      <c r="G91" s="82"/>
      <c r="H91" s="82" t="str">
        <f>VLOOKUP(A91,'PAI 2025 GPS rempl2)'!$A$4:$V$503,15,0)</f>
        <v>Determinar los sectores en los cuales se llevarán a cabo las actuaciones administrativas de inspección, vigilancia y control. (Acta de reunión)</v>
      </c>
      <c r="I91" s="82">
        <f>VLOOKUP(A91,'PAI 2025 GPS rempl2)'!$A$4:$V$503,17,0)</f>
        <v>1</v>
      </c>
      <c r="J91" s="82" t="str">
        <f>VLOOKUP(A91,'PAI 2025 GPS rempl2)'!$A$4:$V$503,18,0)</f>
        <v>Númerica</v>
      </c>
      <c r="K91" s="160" t="str">
        <f>VLOOKUP(A91,'PAI 2025 GPS rempl2)'!$A$4:$V$503,20,0)</f>
        <v>2025-01-14</v>
      </c>
      <c r="L91" s="160" t="str">
        <f>VLOOKUP(A91,'PAI 2025 GPS rempl2)'!$A$4:$V$503,21,0)</f>
        <v>2025-02-07</v>
      </c>
      <c r="M91" s="82" t="str">
        <f>VLOOKUP(A91,'PAI 2025 GPS rempl2)'!$A$4:$V$503,22,0)</f>
        <v>3100-DIRECCION DE INVESTIGACIONES DE PROTECCION AL CONSUMIDOR</v>
      </c>
      <c r="N91" s="82"/>
      <c r="O91" s="82"/>
      <c r="P91" s="82"/>
      <c r="Q91" s="82"/>
      <c r="T91" s="81" t="s">
        <v>706</v>
      </c>
      <c r="U91" s="81" t="str">
        <f>VLOOKUP(T91,'PAI 2025 Consolidado'!$A$7:$D$507,4,0)</f>
        <v>Actividad propia</v>
      </c>
      <c r="V91" s="82" t="s">
        <v>1647</v>
      </c>
      <c r="W91" s="30">
        <f>VLOOKUP(A91,'PAI 2025 GPS rempl2)'!$A$4:$P$503,16,0)</f>
        <v>15</v>
      </c>
      <c r="X91" s="163">
        <f>+(W91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91" s="30">
        <f>VLOOKUP(A91,'SEGUIMIENTO PLAN DE ACCIÓN'!$G$7:$AB$493,22,0)</f>
        <v>100</v>
      </c>
      <c r="Z91" s="164">
        <f t="shared" si="1"/>
        <v>1.8404907975460123E-3</v>
      </c>
      <c r="AA91" s="30" t="str">
        <f>VLOOKUP(A91,'SEGUIMIENTO PLAN DE ACCIÓN'!$G$7:$AC$493,20,0)</f>
        <v>Mediante acta de comité de gestión, 16 de enero de 2025, se establecieron los sectores para las actuaciones administrativas a realizar.</v>
      </c>
    </row>
    <row r="92" spans="1:27" x14ac:dyDescent="0.25">
      <c r="A92" s="81" t="s">
        <v>708</v>
      </c>
      <c r="B92" s="81" t="s">
        <v>517</v>
      </c>
      <c r="C92" s="82" t="s">
        <v>1647</v>
      </c>
      <c r="D92" s="82" t="s">
        <v>1651</v>
      </c>
      <c r="E92" s="82" t="s">
        <v>680</v>
      </c>
      <c r="F92" s="82"/>
      <c r="G92" s="82"/>
      <c r="H92" s="82" t="str">
        <f>VLOOKUP(A92,'PAI 2025 GPS rempl2)'!$A$4:$V$503,15,0)</f>
        <v>Programar las visitas de inspección a realizar (Programación trimestral de las actuaciones administrativas)</v>
      </c>
      <c r="I92" s="82">
        <f>VLOOKUP(A92,'PAI 2025 GPS rempl2)'!$A$4:$V$503,17,0)</f>
        <v>4</v>
      </c>
      <c r="J92" s="82" t="str">
        <f>VLOOKUP(A92,'PAI 2025 GPS rempl2)'!$A$4:$V$503,18,0)</f>
        <v>Númerica</v>
      </c>
      <c r="K92" s="160" t="str">
        <f>VLOOKUP(A92,'PAI 2025 GPS rempl2)'!$A$4:$V$503,20,0)</f>
        <v>2025-01-14</v>
      </c>
      <c r="L92" s="160" t="str">
        <f>VLOOKUP(A92,'PAI 2025 GPS rempl2)'!$A$4:$V$503,21,0)</f>
        <v>2025-10-31</v>
      </c>
      <c r="M92" s="82" t="str">
        <f>VLOOKUP(A92,'PAI 2025 GPS rempl2)'!$A$4:$V$503,22,0)</f>
        <v>3100-DIRECCION DE INVESTIGACIONES DE PROTECCION AL CONSUMIDOR</v>
      </c>
      <c r="N92" s="82"/>
      <c r="O92" s="82"/>
      <c r="P92" s="82"/>
      <c r="Q92" s="82"/>
      <c r="T92" s="81" t="s">
        <v>708</v>
      </c>
      <c r="U92" s="81" t="str">
        <f>VLOOKUP(T92,'PAI 2025 Consolidado'!$A$7:$D$507,4,0)</f>
        <v>Actividad propia</v>
      </c>
      <c r="V92" s="82" t="s">
        <v>1647</v>
      </c>
      <c r="W92" s="30">
        <f>VLOOKUP(A92,'PAI 2025 GPS rempl2)'!$A$4:$P$503,16,0)</f>
        <v>15</v>
      </c>
      <c r="X92" s="163">
        <f>+(W92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92" s="30">
        <f>VLOOKUP(A92,'SEGUIMIENTO PLAN DE ACCIÓN'!$G$7:$AB$493,22,0)</f>
        <v>25</v>
      </c>
      <c r="Z92" s="164">
        <f t="shared" si="1"/>
        <v>4.6012269938650307E-4</v>
      </c>
      <c r="AA92" s="30" t="str">
        <f>VLOOKUP(A92,'SEGUIMIENTO PLAN DE ACCIÓN'!$G$7:$AC$493,20,0)</f>
        <v>Mediante memorando N°25-55627-7 del 3 de abril de 2025, se remitió programación de las visitas a realizar en el segundo trimestre.</v>
      </c>
    </row>
    <row r="93" spans="1:27" x14ac:dyDescent="0.25">
      <c r="A93" s="81" t="s">
        <v>710</v>
      </c>
      <c r="B93" s="81" t="s">
        <v>517</v>
      </c>
      <c r="C93" s="82" t="s">
        <v>1647</v>
      </c>
      <c r="D93" s="82" t="s">
        <v>1651</v>
      </c>
      <c r="E93" s="82" t="s">
        <v>680</v>
      </c>
      <c r="F93" s="82"/>
      <c r="G93" s="82"/>
      <c r="H93" s="82" t="str">
        <f>VLOOKUP(A93,'PAI 2025 GPS rempl2)'!$A$4:$V$503,15,0)</f>
        <v>Realizar las visitas de inspección a las personas naturales o jurídicas sujetas de inspección y vigilancia (Relación de los números de radicación de las visitas de inspección realizados)</v>
      </c>
      <c r="I93" s="82">
        <f>VLOOKUP(A93,'PAI 2025 GPS rempl2)'!$A$4:$V$503,17,0)</f>
        <v>40</v>
      </c>
      <c r="J93" s="82" t="str">
        <f>VLOOKUP(A93,'PAI 2025 GPS rempl2)'!$A$4:$V$503,18,0)</f>
        <v>Númerica</v>
      </c>
      <c r="K93" s="160" t="str">
        <f>VLOOKUP(A93,'PAI 2025 GPS rempl2)'!$A$4:$V$503,20,0)</f>
        <v>2025-02-07</v>
      </c>
      <c r="L93" s="160" t="str">
        <f>VLOOKUP(A93,'PAI 2025 GPS rempl2)'!$A$4:$V$503,21,0)</f>
        <v>2025-11-28</v>
      </c>
      <c r="M93" s="82" t="str">
        <f>VLOOKUP(A93,'PAI 2025 GPS rempl2)'!$A$4:$V$503,22,0)</f>
        <v>3100-DIRECCION DE INVESTIGACIONES DE PROTECCION AL CONSUMIDOR</v>
      </c>
      <c r="N93" s="82"/>
      <c r="O93" s="82"/>
      <c r="P93" s="82"/>
      <c r="Q93" s="82"/>
      <c r="T93" s="81" t="s">
        <v>710</v>
      </c>
      <c r="U93" s="81" t="str">
        <f>VLOOKUP(T93,'PAI 2025 Consolidado'!$A$7:$D$507,4,0)</f>
        <v>Actividad propia</v>
      </c>
      <c r="V93" s="82" t="s">
        <v>1647</v>
      </c>
      <c r="W93" s="30">
        <f>VLOOKUP(A93,'PAI 2025 GPS rempl2)'!$A$4:$P$503,16,0)</f>
        <v>70</v>
      </c>
      <c r="X93" s="163">
        <f>+(W93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0.85889570552147243</v>
      </c>
      <c r="Y93" s="30">
        <f>VLOOKUP(A93,'SEGUIMIENTO PLAN DE ACCIÓN'!$G$7:$AB$493,22,0)</f>
        <v>0</v>
      </c>
      <c r="Z93" s="164">
        <f t="shared" si="1"/>
        <v>0</v>
      </c>
      <c r="AA93" s="30">
        <f>VLOOKUP(A93,'SEGUIMIENTO PLAN DE ACCIÓN'!$G$7:$AC$493,20,0)</f>
        <v>0</v>
      </c>
    </row>
    <row r="94" spans="1:27" x14ac:dyDescent="0.25">
      <c r="A94" s="81" t="s">
        <v>711</v>
      </c>
      <c r="B94" s="81" t="s">
        <v>509</v>
      </c>
      <c r="C94" s="82" t="s">
        <v>1647</v>
      </c>
      <c r="D94" s="82" t="s">
        <v>1651</v>
      </c>
      <c r="E94" s="82" t="s">
        <v>680</v>
      </c>
      <c r="F94" s="82" t="s">
        <v>9</v>
      </c>
      <c r="G94" s="82" t="str">
        <f>VLOOKUP(A94,'PAI 2025 GPS rempl2)'!$E$4:$L$502,8,0)</f>
        <v>FUNCIONAMIENTO</v>
      </c>
      <c r="H94" s="82" t="str">
        <f>VLOOKUP(A94,'PAI 2025 GPS rempl2)'!$A$4:$V$503,15,0)</f>
        <v>Recursos de reposición interpuestos, decididos dentro de los 6 meses siguientes a su presentación (Relación de los números de radicación de los recursos decididos, fecha de entrada y salida)</v>
      </c>
      <c r="I94" s="82">
        <f>VLOOKUP(A94,'PAI 2025 GPS rempl2)'!$A$4:$V$503,17,0)</f>
        <v>80</v>
      </c>
      <c r="J94" s="82" t="str">
        <f>VLOOKUP(A94,'PAI 2025 GPS rempl2)'!$A$4:$V$503,18,0)</f>
        <v>Porcentual</v>
      </c>
      <c r="K94" s="160" t="str">
        <f>VLOOKUP(A94,'PAI 2025 GPS rempl2)'!$A$4:$V$503,20,0)</f>
        <v>2025-01-02</v>
      </c>
      <c r="L94" s="160" t="str">
        <f>VLOOKUP(A94,'PAI 2025 GPS rempl2)'!$A$4:$V$503,21,0)</f>
        <v>2025-12-31</v>
      </c>
      <c r="M94" s="82" t="str">
        <f>VLOOKUP(A94,'PAI 2025 GPS rempl2)'!$A$4:$V$503,22,0)</f>
        <v>3100-DIRECCION DE INVESTIGACIONES DE PROTECCION AL CONSUMIDOR</v>
      </c>
      <c r="N94" s="82" t="s">
        <v>1522</v>
      </c>
      <c r="O94" s="82" t="s">
        <v>1560</v>
      </c>
      <c r="P94" s="82">
        <v>0</v>
      </c>
      <c r="Q94" s="82" t="s">
        <v>1615</v>
      </c>
      <c r="T94" s="81" t="s">
        <v>711</v>
      </c>
      <c r="U94" s="81" t="str">
        <f>VLOOKUP(T94,'PAI 2025 Consolidado'!$A$7:$D$507,4,0)</f>
        <v>Producto</v>
      </c>
      <c r="V94" s="82" t="s">
        <v>1647</v>
      </c>
      <c r="W94" s="30">
        <f>VLOOKUP(A94,'PAI 2025 GPS rempl2)'!$A$4:$P$503,16,0)</f>
        <v>20</v>
      </c>
      <c r="X94" s="161">
        <f>(W94*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94" s="30">
        <f>VLOOKUP(A94,'SEGUIMIENTO PLAN DE ACCIÓN'!$G$7:$AB$493,22,0)</f>
        <v>0</v>
      </c>
      <c r="Z94" s="164">
        <f t="shared" si="1"/>
        <v>0</v>
      </c>
      <c r="AA94" s="30">
        <f>VLOOKUP(A94,'SEGUIMIENTO PLAN DE ACCIÓN'!$G$7:$AC$493,20,0)</f>
        <v>0</v>
      </c>
    </row>
    <row r="95" spans="1:27" x14ac:dyDescent="0.25">
      <c r="A95" s="81" t="s">
        <v>714</v>
      </c>
      <c r="B95" s="81" t="s">
        <v>517</v>
      </c>
      <c r="C95" s="82" t="s">
        <v>1647</v>
      </c>
      <c r="D95" s="82" t="s">
        <v>1651</v>
      </c>
      <c r="E95" s="82" t="s">
        <v>680</v>
      </c>
      <c r="F95" s="82"/>
      <c r="G95" s="82"/>
      <c r="H95" s="82" t="str">
        <f>VLOOKUP(A95,'PAI 2025 GPS rempl2)'!$A$4:$V$503,15,0)</f>
        <v>Crear y actualizar periódicamente el listado de los recursos de reposición que ingresan a partir del 1° de enero de 2025, incluyendo la información necesaria para verificar su cumplimiento (Listado de recursos interpuestos)</v>
      </c>
      <c r="I95" s="82">
        <f>VLOOKUP(A95,'PAI 2025 GPS rempl2)'!$A$4:$V$503,17,0)</f>
        <v>1</v>
      </c>
      <c r="J95" s="82" t="str">
        <f>VLOOKUP(A95,'PAI 2025 GPS rempl2)'!$A$4:$V$503,18,0)</f>
        <v>Númerica</v>
      </c>
      <c r="K95" s="160" t="str">
        <f>VLOOKUP(A95,'PAI 2025 GPS rempl2)'!$A$4:$V$503,20,0)</f>
        <v>2025-01-02</v>
      </c>
      <c r="L95" s="160" t="str">
        <f>VLOOKUP(A95,'PAI 2025 GPS rempl2)'!$A$4:$V$503,21,0)</f>
        <v>2025-12-31</v>
      </c>
      <c r="M95" s="82" t="str">
        <f>VLOOKUP(A95,'PAI 2025 GPS rempl2)'!$A$4:$V$503,22,0)</f>
        <v>3100-DIRECCION DE INVESTIGACIONES DE PROTECCION AL CONSUMIDOR</v>
      </c>
      <c r="N95" s="82"/>
      <c r="O95" s="82"/>
      <c r="P95" s="82"/>
      <c r="Q95" s="82"/>
      <c r="T95" s="81" t="s">
        <v>714</v>
      </c>
      <c r="U95" s="81" t="str">
        <f>VLOOKUP(T95,'PAI 2025 Consolidado'!$A$7:$D$507,4,0)</f>
        <v>Actividad propia</v>
      </c>
      <c r="V95" s="82" t="s">
        <v>1647</v>
      </c>
      <c r="W95" s="30">
        <f>VLOOKUP(A95,'PAI 2025 GPS rempl2)'!$A$4:$P$503,16,0)</f>
        <v>30</v>
      </c>
      <c r="X95" s="163">
        <f>+(W95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95" s="30">
        <f>VLOOKUP(A95,'SEGUIMIENTO PLAN DE ACCIÓN'!$G$7:$AB$493,22,0)</f>
        <v>0</v>
      </c>
      <c r="Z95" s="164">
        <f t="shared" si="1"/>
        <v>0</v>
      </c>
      <c r="AA95" s="30" t="str">
        <f>VLOOKUP(A95,'SEGUIMIENTO PLAN DE ACCIÓN'!$G$7:$AC$493,20,0)</f>
        <v>Se actualizó, al 31 de marzo de 2025, el listado de los recursos de reposición.</v>
      </c>
    </row>
    <row r="96" spans="1:27" x14ac:dyDescent="0.25">
      <c r="A96" s="81" t="s">
        <v>716</v>
      </c>
      <c r="B96" s="81" t="s">
        <v>517</v>
      </c>
      <c r="C96" s="82" t="s">
        <v>1647</v>
      </c>
      <c r="D96" s="82" t="s">
        <v>1651</v>
      </c>
      <c r="E96" s="82" t="s">
        <v>680</v>
      </c>
      <c r="F96" s="82"/>
      <c r="G96" s="82"/>
      <c r="H96" s="82" t="str">
        <f>VLOOKUP(A96,'PAI 2025 GPS rempl2)'!$A$4:$V$503,15,0)</f>
        <v>Decidir los recursos de reposición interpuestos dentro de los términos definidos.  (Relación de los números de radicación de los recursos decididos)</v>
      </c>
      <c r="I96" s="82">
        <f>VLOOKUP(A96,'PAI 2025 GPS rempl2)'!$A$4:$V$503,17,0)</f>
        <v>80</v>
      </c>
      <c r="J96" s="82" t="str">
        <f>VLOOKUP(A96,'PAI 2025 GPS rempl2)'!$A$4:$V$503,18,0)</f>
        <v>Porcentual</v>
      </c>
      <c r="K96" s="160" t="str">
        <f>VLOOKUP(A96,'PAI 2025 GPS rempl2)'!$A$4:$V$503,20,0)</f>
        <v>2025-01-02</v>
      </c>
      <c r="L96" s="160" t="str">
        <f>VLOOKUP(A96,'PAI 2025 GPS rempl2)'!$A$4:$V$503,21,0)</f>
        <v>2025-12-31</v>
      </c>
      <c r="M96" s="82" t="str">
        <f>VLOOKUP(A96,'PAI 2025 GPS rempl2)'!$A$4:$V$503,22,0)</f>
        <v>3100-DIRECCION DE INVESTIGACIONES DE PROTECCION AL CONSUMIDOR</v>
      </c>
      <c r="N96" s="82"/>
      <c r="O96" s="82"/>
      <c r="P96" s="82"/>
      <c r="Q96" s="82"/>
      <c r="T96" s="81" t="s">
        <v>716</v>
      </c>
      <c r="U96" s="81" t="str">
        <f>VLOOKUP(T96,'PAI 2025 Consolidado'!$A$7:$D$507,4,0)</f>
        <v>Actividad propia</v>
      </c>
      <c r="V96" s="82" t="s">
        <v>1647</v>
      </c>
      <c r="W96" s="30">
        <f>VLOOKUP(A96,'PAI 2025 GPS rempl2)'!$A$4:$P$503,16,0)</f>
        <v>70</v>
      </c>
      <c r="X96" s="163">
        <f>+(W96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0.85889570552147243</v>
      </c>
      <c r="Y96" s="30">
        <f>VLOOKUP(A96,'SEGUIMIENTO PLAN DE ACCIÓN'!$G$7:$AB$493,22,0)</f>
        <v>0</v>
      </c>
      <c r="Z96" s="164">
        <f t="shared" si="1"/>
        <v>0</v>
      </c>
      <c r="AA96" s="30">
        <f>VLOOKUP(A96,'SEGUIMIENTO PLAN DE ACCIÓN'!$G$7:$AC$493,20,0)</f>
        <v>0</v>
      </c>
    </row>
    <row r="97" spans="1:27" x14ac:dyDescent="0.25">
      <c r="A97" s="81" t="s">
        <v>718</v>
      </c>
      <c r="B97" s="81" t="s">
        <v>509</v>
      </c>
      <c r="C97" s="82" t="s">
        <v>1647</v>
      </c>
      <c r="D97" s="82" t="s">
        <v>1652</v>
      </c>
      <c r="E97" s="82" t="s">
        <v>1561</v>
      </c>
      <c r="F97" s="82" t="s">
        <v>61</v>
      </c>
      <c r="G97" s="82" t="str">
        <f>VLOOKUP(A97,'PAI 2025 GPS rempl2)'!$E$4:$L$502,8,0)</f>
        <v>N/A</v>
      </c>
      <c r="H97" s="82" t="str">
        <f>VLOOKUP(A97,'PAI 2025 GPS rempl2)'!$A$4:$V$503,15,0)</f>
        <v>Política de prevención del Daño Antijurídico, implementada y presentada al Comité (Informe de implementación de la PPDA y acta de comité)</v>
      </c>
      <c r="I97" s="82">
        <f>VLOOKUP(A97,'PAI 2025 GPS rempl2)'!$A$4:$V$503,17,0)</f>
        <v>1</v>
      </c>
      <c r="J97" s="82" t="str">
        <f>VLOOKUP(A97,'PAI 2025 GPS rempl2)'!$A$4:$V$503,18,0)</f>
        <v>Númerica</v>
      </c>
      <c r="K97" s="160" t="str">
        <f>VLOOKUP(A97,'PAI 2025 GPS rempl2)'!$A$4:$V$503,20,0)</f>
        <v>2025-02-03</v>
      </c>
      <c r="L97" s="160" t="str">
        <f>VLOOKUP(A97,'PAI 2025 GPS rempl2)'!$A$4:$V$503,21,0)</f>
        <v>2025-12-19</v>
      </c>
      <c r="M97" s="82" t="str">
        <f>VLOOKUP(A97,'PAI 2025 GPS rempl2)'!$A$4:$V$503,22,0)</f>
        <v>60-GRUPO DE TRABAJO DE GESTIÓN JUDICIAL ADSCRITO A LA OFICINA ASESORA JURÍDICA</v>
      </c>
      <c r="N97" s="82" t="s">
        <v>1861</v>
      </c>
      <c r="O97" s="82" t="s">
        <v>1515</v>
      </c>
      <c r="P97" s="82">
        <v>0</v>
      </c>
      <c r="Q97" s="82" t="s">
        <v>1615</v>
      </c>
      <c r="T97" s="81" t="s">
        <v>718</v>
      </c>
      <c r="U97" s="81" t="str">
        <f>VLOOKUP(T97,'PAI 2025 Consolidado'!$A$7:$D$507,4,0)</f>
        <v>Producto</v>
      </c>
      <c r="V97" s="82" t="s">
        <v>1647</v>
      </c>
      <c r="W97" s="30">
        <f>VLOOKUP(A97,'PAI 2025 GPS rempl2)'!$A$4:$P$503,16,0)</f>
        <v>35</v>
      </c>
      <c r="X97" s="161">
        <f>(W97*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1.5695067264573992</v>
      </c>
      <c r="Y97" s="30">
        <f>VLOOKUP(A97,'SEGUIMIENTO PLAN DE ACCIÓN'!$G$7:$AB$493,22,0)</f>
        <v>0</v>
      </c>
      <c r="Z97" s="164">
        <f t="shared" si="1"/>
        <v>0</v>
      </c>
      <c r="AA97" s="30">
        <f>VLOOKUP(A97,'SEGUIMIENTO PLAN DE ACCIÓN'!$G$7:$AC$493,20,0)</f>
        <v>0</v>
      </c>
    </row>
    <row r="98" spans="1:27" x14ac:dyDescent="0.25">
      <c r="A98" s="81" t="s">
        <v>720</v>
      </c>
      <c r="B98" s="81" t="s">
        <v>517</v>
      </c>
      <c r="C98" s="82" t="s">
        <v>1647</v>
      </c>
      <c r="D98" s="82" t="s">
        <v>1652</v>
      </c>
      <c r="E98" s="82" t="s">
        <v>1561</v>
      </c>
      <c r="F98" s="82"/>
      <c r="G98" s="82"/>
      <c r="H98" s="82" t="str">
        <f>VLOOKUP(A98,'PAI 2025 GPS rempl2)'!$A$4:$V$503,15,0)</f>
        <v>Informar a las Delegaturas mediante memorando y/o correo electrónico, las actividades previstas para la ejecución de la Política de Prevención del Daño Antijurídico de la vigencia 2025. (Memorandos y/o correos electrónicos de los recordatorios)</v>
      </c>
      <c r="I98" s="82">
        <f>VLOOKUP(A98,'PAI 2025 GPS rempl2)'!$A$4:$V$503,17,0)</f>
        <v>1</v>
      </c>
      <c r="J98" s="82" t="str">
        <f>VLOOKUP(A98,'PAI 2025 GPS rempl2)'!$A$4:$V$503,18,0)</f>
        <v>Númerica</v>
      </c>
      <c r="K98" s="160" t="str">
        <f>VLOOKUP(A98,'PAI 2025 GPS rempl2)'!$A$4:$V$503,20,0)</f>
        <v>2025-02-03</v>
      </c>
      <c r="L98" s="160" t="str">
        <f>VLOOKUP(A98,'PAI 2025 GPS rempl2)'!$A$4:$V$503,21,0)</f>
        <v>2025-03-31</v>
      </c>
      <c r="M98" s="82" t="str">
        <f>VLOOKUP(A98,'PAI 2025 GPS rempl2)'!$A$4:$V$503,22,0)</f>
        <v>60-GRUPO DE TRABAJO DE GESTIÓN JUDICIAL ADSCRITO A LA OFICINA ASESORA JURÍDICA</v>
      </c>
      <c r="N98" s="82"/>
      <c r="O98" s="82"/>
      <c r="P98" s="82"/>
      <c r="Q98" s="82"/>
      <c r="T98" s="81" t="s">
        <v>720</v>
      </c>
      <c r="U98" s="81" t="str">
        <f>VLOOKUP(T98,'PAI 2025 Consolidado'!$A$7:$D$507,4,0)</f>
        <v>Actividad propia</v>
      </c>
      <c r="V98" s="82" t="s">
        <v>1647</v>
      </c>
      <c r="W98" s="30">
        <f>VLOOKUP(A98,'PAI 2025 GPS rempl2)'!$A$4:$P$503,16,0)</f>
        <v>20</v>
      </c>
      <c r="X98" s="163">
        <f>+(W98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98" s="30">
        <f>VLOOKUP(A98,'SEGUIMIENTO PLAN DE ACCIÓN'!$G$7:$AB$493,22,0)</f>
        <v>100</v>
      </c>
      <c r="Z98" s="164">
        <f t="shared" si="1"/>
        <v>2.4539877300613498E-3</v>
      </c>
      <c r="AA98" s="30" t="str">
        <f>VLOOKUP(A98,'SEGUIMIENTO PLAN DE ACCIÓN'!$G$7:$AC$493,20,0)</f>
        <v>Se informó a las Delegaturas  mediante memorando, las actividades previstas para la ejecución de la Política de Prevención del Daño Antijurídico que se deben realizar durante la vigencia 2025.</v>
      </c>
    </row>
    <row r="99" spans="1:27" x14ac:dyDescent="0.25">
      <c r="A99" s="81" t="s">
        <v>722</v>
      </c>
      <c r="B99" s="81" t="s">
        <v>517</v>
      </c>
      <c r="C99" s="82" t="s">
        <v>1647</v>
      </c>
      <c r="D99" s="82" t="s">
        <v>1652</v>
      </c>
      <c r="E99" s="82" t="s">
        <v>1561</v>
      </c>
      <c r="F99" s="82"/>
      <c r="G99" s="82"/>
      <c r="H99" s="82" t="str">
        <f>VLOOKUP(A99,'PAI 2025 GPS rempl2)'!$A$4:$V$503,15,0)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2">
        <f>VLOOKUP(A99,'PAI 2025 GPS rempl2)'!$A$4:$V$503,17,0)</f>
        <v>1</v>
      </c>
      <c r="J99" s="82" t="str">
        <f>VLOOKUP(A99,'PAI 2025 GPS rempl2)'!$A$4:$V$503,18,0)</f>
        <v>Númerica</v>
      </c>
      <c r="K99" s="160" t="str">
        <f>VLOOKUP(A99,'PAI 2025 GPS rempl2)'!$A$4:$V$503,20,0)</f>
        <v>2025-07-01</v>
      </c>
      <c r="L99" s="160" t="str">
        <f>VLOOKUP(A99,'PAI 2025 GPS rempl2)'!$A$4:$V$503,21,0)</f>
        <v>2025-07-31</v>
      </c>
      <c r="M99" s="82" t="str">
        <f>VLOOKUP(A99,'PAI 2025 GPS rempl2)'!$A$4:$V$503,22,0)</f>
        <v>60-GRUPO DE TRABAJO DE GESTIÓN JUDICIAL ADSCRITO A LA OFICINA ASESORA JURÍDICA</v>
      </c>
      <c r="N99" s="82"/>
      <c r="O99" s="82"/>
      <c r="P99" s="82"/>
      <c r="Q99" s="82"/>
      <c r="T99" s="81" t="s">
        <v>722</v>
      </c>
      <c r="U99" s="81" t="str">
        <f>VLOOKUP(T99,'PAI 2025 Consolidado'!$A$7:$D$507,4,0)</f>
        <v>Actividad propia</v>
      </c>
      <c r="V99" s="82" t="s">
        <v>1647</v>
      </c>
      <c r="W99" s="30">
        <f>VLOOKUP(A99,'PAI 2025 GPS rempl2)'!$A$4:$P$503,16,0)</f>
        <v>20</v>
      </c>
      <c r="X99" s="163">
        <f>+(W99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99" s="30">
        <f>VLOOKUP(A99,'SEGUIMIENTO PLAN DE ACCIÓN'!$G$7:$AB$493,22,0)</f>
        <v>0</v>
      </c>
      <c r="Z99" s="164">
        <f t="shared" si="1"/>
        <v>0</v>
      </c>
      <c r="AA99" s="30">
        <f>VLOOKUP(A99,'SEGUIMIENTO PLAN DE ACCIÓN'!$G$7:$AC$493,20,0)</f>
        <v>0</v>
      </c>
    </row>
    <row r="100" spans="1:27" x14ac:dyDescent="0.25">
      <c r="A100" s="81" t="s">
        <v>724</v>
      </c>
      <c r="B100" s="81" t="s">
        <v>517</v>
      </c>
      <c r="C100" s="82" t="s">
        <v>1647</v>
      </c>
      <c r="D100" s="82" t="s">
        <v>1652</v>
      </c>
      <c r="E100" s="82" t="s">
        <v>1561</v>
      </c>
      <c r="F100" s="82"/>
      <c r="G100" s="82"/>
      <c r="H100" s="82" t="str">
        <f>VLOOKUP(A100,'PAI 2025 GPS rempl2)'!$A$4:$V$503,15,0)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2">
        <f>VLOOKUP(A100,'PAI 2025 GPS rempl2)'!$A$4:$V$503,17,0)</f>
        <v>1</v>
      </c>
      <c r="J100" s="82" t="str">
        <f>VLOOKUP(A100,'PAI 2025 GPS rempl2)'!$A$4:$V$503,18,0)</f>
        <v>Númerica</v>
      </c>
      <c r="K100" s="160" t="str">
        <f>VLOOKUP(A100,'PAI 2025 GPS rempl2)'!$A$4:$V$503,20,0)</f>
        <v>2025-10-01</v>
      </c>
      <c r="L100" s="160" t="str">
        <f>VLOOKUP(A100,'PAI 2025 GPS rempl2)'!$A$4:$V$503,21,0)</f>
        <v>2025-11-28</v>
      </c>
      <c r="M100" s="82" t="str">
        <f>VLOOKUP(A100,'PAI 2025 GPS rempl2)'!$A$4:$V$503,22,0)</f>
        <v>60-GRUPO DE TRABAJO DE GESTIÓN JUDICIAL ADSCRITO A LA OFICINA ASESORA JURÍDICA</v>
      </c>
      <c r="N100" s="82"/>
      <c r="O100" s="82"/>
      <c r="P100" s="82"/>
      <c r="Q100" s="82"/>
      <c r="T100" s="81" t="s">
        <v>724</v>
      </c>
      <c r="U100" s="81" t="str">
        <f>VLOOKUP(T100,'PAI 2025 Consolidado'!$A$7:$D$507,4,0)</f>
        <v>Actividad propia</v>
      </c>
      <c r="V100" s="82" t="s">
        <v>1647</v>
      </c>
      <c r="W100" s="30">
        <f>VLOOKUP(A100,'PAI 2025 GPS rempl2)'!$A$4:$P$503,16,0)</f>
        <v>30</v>
      </c>
      <c r="X100" s="163">
        <f>+(W100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100" s="30">
        <f>VLOOKUP(A100,'SEGUIMIENTO PLAN DE ACCIÓN'!$G$7:$AB$493,22,0)</f>
        <v>0</v>
      </c>
      <c r="Z100" s="164">
        <f t="shared" si="1"/>
        <v>0</v>
      </c>
      <c r="AA100" s="30">
        <f>VLOOKUP(A100,'SEGUIMIENTO PLAN DE ACCIÓN'!$G$7:$AC$493,20,0)</f>
        <v>0</v>
      </c>
    </row>
    <row r="101" spans="1:27" x14ac:dyDescent="0.25">
      <c r="A101" s="81" t="s">
        <v>726</v>
      </c>
      <c r="B101" s="81" t="s">
        <v>517</v>
      </c>
      <c r="C101" s="82" t="s">
        <v>1647</v>
      </c>
      <c r="D101" s="82" t="s">
        <v>1652</v>
      </c>
      <c r="E101" s="82" t="s">
        <v>1561</v>
      </c>
      <c r="F101" s="82"/>
      <c r="G101" s="82"/>
      <c r="H101" s="82" t="str">
        <f>VLOOKUP(A101,'PAI 2025 GPS rempl2)'!$A$4:$V$503,15,0)</f>
        <v>Presentar al Comité de Conciliación, los resultados del cumplimiento del segundo año de implementación de la  Política de Prevención del Daño Antijurídico (Acta del comité de conciliación e informe de implementación /único entregable)</v>
      </c>
      <c r="I101" s="82">
        <f>VLOOKUP(A101,'PAI 2025 GPS rempl2)'!$A$4:$V$503,17,0)</f>
        <v>1</v>
      </c>
      <c r="J101" s="82" t="str">
        <f>VLOOKUP(A101,'PAI 2025 GPS rempl2)'!$A$4:$V$503,18,0)</f>
        <v>Númerica</v>
      </c>
      <c r="K101" s="160" t="str">
        <f>VLOOKUP(A101,'PAI 2025 GPS rempl2)'!$A$4:$V$503,20,0)</f>
        <v>2025-12-01</v>
      </c>
      <c r="L101" s="160" t="str">
        <f>VLOOKUP(A101,'PAI 2025 GPS rempl2)'!$A$4:$V$503,21,0)</f>
        <v>2025-12-19</v>
      </c>
      <c r="M101" s="82" t="str">
        <f>VLOOKUP(A101,'PAI 2025 GPS rempl2)'!$A$4:$V$503,22,0)</f>
        <v>60-GRUPO DE TRABAJO DE GESTIÓN JUDICIAL ADSCRITO A LA OFICINA ASESORA JURÍDICA</v>
      </c>
      <c r="N101" s="82"/>
      <c r="O101" s="82"/>
      <c r="P101" s="82"/>
      <c r="Q101" s="82"/>
      <c r="T101" s="81" t="s">
        <v>726</v>
      </c>
      <c r="U101" s="81" t="str">
        <f>VLOOKUP(T101,'PAI 2025 Consolidado'!$A$7:$D$507,4,0)</f>
        <v>Actividad propia</v>
      </c>
      <c r="V101" s="82" t="s">
        <v>1647</v>
      </c>
      <c r="W101" s="30">
        <f>VLOOKUP(A101,'PAI 2025 GPS rempl2)'!$A$4:$P$503,16,0)</f>
        <v>30</v>
      </c>
      <c r="X101" s="163">
        <f>+(W101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101" s="30">
        <f>VLOOKUP(A101,'SEGUIMIENTO PLAN DE ACCIÓN'!$G$7:$AB$493,22,0)</f>
        <v>0</v>
      </c>
      <c r="Z101" s="164">
        <f t="shared" si="1"/>
        <v>0</v>
      </c>
      <c r="AA101" s="30">
        <f>VLOOKUP(A101,'SEGUIMIENTO PLAN DE ACCIÓN'!$G$7:$AC$493,20,0)</f>
        <v>0</v>
      </c>
    </row>
    <row r="102" spans="1:27" x14ac:dyDescent="0.25">
      <c r="A102" s="81" t="s">
        <v>728</v>
      </c>
      <c r="B102" s="81" t="s">
        <v>509</v>
      </c>
      <c r="C102" s="82" t="s">
        <v>1647</v>
      </c>
      <c r="D102" s="82" t="s">
        <v>1652</v>
      </c>
      <c r="E102" s="82" t="s">
        <v>1561</v>
      </c>
      <c r="F102" s="82" t="s">
        <v>61</v>
      </c>
      <c r="G102" s="82" t="str">
        <f>VLOOKUP(A102,'PAI 2025 GPS rempl2)'!$E$4:$L$502,8,0)</f>
        <v>N/A</v>
      </c>
      <c r="H102" s="82" t="str">
        <f>VLOOKUP(A102,'PAI 2025 GPS rempl2)'!$A$4:$V$503,15,0)</f>
        <v>Política de Prevención del Daño Antijurídico para la bianulidad 2026-2027, formulada (Documento con la Política de prevención del Daño Antijurídico formulada)</v>
      </c>
      <c r="I102" s="82">
        <f>VLOOKUP(A102,'PAI 2025 GPS rempl2)'!$A$4:$V$503,17,0)</f>
        <v>1</v>
      </c>
      <c r="J102" s="82" t="str">
        <f>VLOOKUP(A102,'PAI 2025 GPS rempl2)'!$A$4:$V$503,18,0)</f>
        <v>Númerica</v>
      </c>
      <c r="K102" s="160" t="str">
        <f>VLOOKUP(A102,'PAI 2025 GPS rempl2)'!$A$4:$V$503,20,0)</f>
        <v>2025-06-03</v>
      </c>
      <c r="L102" s="160" t="str">
        <f>VLOOKUP(A102,'PAI 2025 GPS rempl2)'!$A$4:$V$503,21,0)</f>
        <v>2025-12-31</v>
      </c>
      <c r="M102" s="82" t="str">
        <f>VLOOKUP(A102,'PAI 2025 GPS rempl2)'!$A$4:$V$503,22,0)</f>
        <v>60-GRUPO DE TRABAJO DE GESTIÓN JUDICIAL ADSCRITO A LA OFICINA ASESORA JURÍDICA</v>
      </c>
      <c r="N102" s="82" t="s">
        <v>1861</v>
      </c>
      <c r="O102" s="82" t="s">
        <v>1515</v>
      </c>
      <c r="P102" s="82" t="s">
        <v>1673</v>
      </c>
      <c r="Q102" s="82" t="s">
        <v>1615</v>
      </c>
      <c r="T102" s="81" t="s">
        <v>728</v>
      </c>
      <c r="U102" s="81" t="str">
        <f>VLOOKUP(T102,'PAI 2025 Consolidado'!$A$7:$D$507,4,0)</f>
        <v>Producto</v>
      </c>
      <c r="V102" s="82" t="s">
        <v>1647</v>
      </c>
      <c r="W102" s="30">
        <f>VLOOKUP(A102,'PAI 2025 GPS rempl2)'!$A$4:$P$503,16,0)</f>
        <v>35</v>
      </c>
      <c r="X102" s="161">
        <f>(W102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1.5695067264573992</v>
      </c>
      <c r="Y102" s="30">
        <f>VLOOKUP(A102,'SEGUIMIENTO PLAN DE ACCIÓN'!$G$7:$AB$493,22,0)</f>
        <v>0</v>
      </c>
      <c r="Z102" s="164">
        <f t="shared" si="1"/>
        <v>0</v>
      </c>
      <c r="AA102" s="30">
        <f>VLOOKUP(A102,'SEGUIMIENTO PLAN DE ACCIÓN'!$G$7:$AC$493,20,0)</f>
        <v>0</v>
      </c>
    </row>
    <row r="103" spans="1:27" x14ac:dyDescent="0.25">
      <c r="A103" s="81" t="s">
        <v>730</v>
      </c>
      <c r="B103" s="81" t="s">
        <v>517</v>
      </c>
      <c r="C103" s="82" t="s">
        <v>1647</v>
      </c>
      <c r="D103" s="82" t="s">
        <v>1652</v>
      </c>
      <c r="E103" s="82" t="s">
        <v>1561</v>
      </c>
      <c r="F103" s="82"/>
      <c r="G103" s="82"/>
      <c r="H103" s="82" t="str">
        <f>VLOOKUP(A103,'PAI 2025 GPS rempl2)'!$A$4:$V$503,15,0)</f>
        <v>Realizar informe de análisis de causas de demanda y condena para la formulación de la Política de Prevención del Daño Antijurídico. (Informe de análisis de causas de demanda y condena/único entregable)</v>
      </c>
      <c r="I103" s="82">
        <f>VLOOKUP(A103,'PAI 2025 GPS rempl2)'!$A$4:$V$503,17,0)</f>
        <v>1</v>
      </c>
      <c r="J103" s="82" t="str">
        <f>VLOOKUP(A103,'PAI 2025 GPS rempl2)'!$A$4:$V$503,18,0)</f>
        <v>Númerica</v>
      </c>
      <c r="K103" s="160" t="str">
        <f>VLOOKUP(A103,'PAI 2025 GPS rempl2)'!$A$4:$V$503,20,0)</f>
        <v>2025-06-03</v>
      </c>
      <c r="L103" s="160" t="str">
        <f>VLOOKUP(A103,'PAI 2025 GPS rempl2)'!$A$4:$V$503,21,0)</f>
        <v>2025-09-30</v>
      </c>
      <c r="M103" s="82" t="str">
        <f>VLOOKUP(A103,'PAI 2025 GPS rempl2)'!$A$4:$V$503,22,0)</f>
        <v>60-GRUPO DE TRABAJO DE GESTIÓN JUDICIAL ADSCRITO A LA OFICINA ASESORA JURÍDICA</v>
      </c>
      <c r="N103" s="82"/>
      <c r="O103" s="82"/>
      <c r="P103" s="82"/>
      <c r="Q103" s="82"/>
      <c r="T103" s="81" t="s">
        <v>730</v>
      </c>
      <c r="U103" s="81" t="str">
        <f>VLOOKUP(T103,'PAI 2025 Consolidado'!$A$7:$D$507,4,0)</f>
        <v>Actividad propia</v>
      </c>
      <c r="V103" s="82" t="s">
        <v>1647</v>
      </c>
      <c r="W103" s="30">
        <f>VLOOKUP(A103,'PAI 2025 GPS rempl2)'!$A$4:$P$503,16,0)</f>
        <v>15</v>
      </c>
      <c r="X103" s="163">
        <f>+(W103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103" s="30">
        <f>VLOOKUP(A103,'SEGUIMIENTO PLAN DE ACCIÓN'!$G$7:$AB$493,22,0)</f>
        <v>0</v>
      </c>
      <c r="Z103" s="164">
        <f t="shared" si="1"/>
        <v>0</v>
      </c>
      <c r="AA103" s="30">
        <f>VLOOKUP(A103,'SEGUIMIENTO PLAN DE ACCIÓN'!$G$7:$AC$493,20,0)</f>
        <v>0</v>
      </c>
    </row>
    <row r="104" spans="1:27" x14ac:dyDescent="0.25">
      <c r="A104" s="81" t="s">
        <v>732</v>
      </c>
      <c r="B104" s="81" t="s">
        <v>517</v>
      </c>
      <c r="C104" s="82" t="s">
        <v>1647</v>
      </c>
      <c r="D104" s="82" t="s">
        <v>1652</v>
      </c>
      <c r="E104" s="82" t="s">
        <v>1561</v>
      </c>
      <c r="F104" s="82"/>
      <c r="G104" s="82"/>
      <c r="H104" s="82" t="str">
        <f>VLOOKUP(A104,'PAI 2025 GPS rempl2)'!$A$4:$V$503,15,0)</f>
        <v>Presentar y socializar informe de análisis de causas de demanda y condena A las áreas misionales de la Entidad.	 (Acta de reunión y/o capturas de pantalla de la reunión)</v>
      </c>
      <c r="I104" s="82">
        <f>VLOOKUP(A104,'PAI 2025 GPS rempl2)'!$A$4:$V$503,17,0)</f>
        <v>1</v>
      </c>
      <c r="J104" s="82" t="str">
        <f>VLOOKUP(A104,'PAI 2025 GPS rempl2)'!$A$4:$V$503,18,0)</f>
        <v>Númerica</v>
      </c>
      <c r="K104" s="160" t="str">
        <f>VLOOKUP(A104,'PAI 2025 GPS rempl2)'!$A$4:$V$503,20,0)</f>
        <v>2025-10-01</v>
      </c>
      <c r="L104" s="160" t="str">
        <f>VLOOKUP(A104,'PAI 2025 GPS rempl2)'!$A$4:$V$503,21,0)</f>
        <v>2025-10-31</v>
      </c>
      <c r="M104" s="82" t="str">
        <f>VLOOKUP(A104,'PAI 2025 GPS rempl2)'!$A$4:$V$503,22,0)</f>
        <v>60-GRUPO DE TRABAJO DE GESTIÓN JUDICIAL ADSCRITO A LA OFICINA ASESORA JURÍDICA</v>
      </c>
      <c r="N104" s="82"/>
      <c r="O104" s="82"/>
      <c r="P104" s="82"/>
      <c r="Q104" s="82"/>
      <c r="T104" s="81" t="s">
        <v>732</v>
      </c>
      <c r="U104" s="81" t="str">
        <f>VLOOKUP(T104,'PAI 2025 Consolidado'!$A$7:$D$507,4,0)</f>
        <v>Actividad propia</v>
      </c>
      <c r="V104" s="82" t="s">
        <v>1647</v>
      </c>
      <c r="W104" s="30">
        <f>VLOOKUP(A104,'PAI 2025 GPS rempl2)'!$A$4:$P$503,16,0)</f>
        <v>20</v>
      </c>
      <c r="X104" s="163">
        <f>+(W104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104" s="30">
        <f>VLOOKUP(A104,'SEGUIMIENTO PLAN DE ACCIÓN'!$G$7:$AB$493,22,0)</f>
        <v>0</v>
      </c>
      <c r="Z104" s="164">
        <f t="shared" si="1"/>
        <v>0</v>
      </c>
      <c r="AA104" s="30">
        <f>VLOOKUP(A104,'SEGUIMIENTO PLAN DE ACCIÓN'!$G$7:$AC$493,20,0)</f>
        <v>0</v>
      </c>
    </row>
    <row r="105" spans="1:27" x14ac:dyDescent="0.25">
      <c r="A105" s="81" t="s">
        <v>734</v>
      </c>
      <c r="B105" s="81" t="s">
        <v>517</v>
      </c>
      <c r="C105" s="82" t="s">
        <v>1647</v>
      </c>
      <c r="D105" s="82" t="s">
        <v>1652</v>
      </c>
      <c r="E105" s="82" t="s">
        <v>1561</v>
      </c>
      <c r="F105" s="82"/>
      <c r="G105" s="82"/>
      <c r="H105" s="82" t="str">
        <f>VLOOKUP(A105,'PAI 2025 GPS rempl2)'!$A$4:$V$503,15,0)</f>
        <v>Formular proyecto de la Política de Prevención del Daño Antijurídico de acuerdo con los lineamientos de la ANDJE (Documento de formulación/único entregable)</v>
      </c>
      <c r="I105" s="82">
        <f>VLOOKUP(A105,'PAI 2025 GPS rempl2)'!$A$4:$V$503,17,0)</f>
        <v>1</v>
      </c>
      <c r="J105" s="82" t="str">
        <f>VLOOKUP(A105,'PAI 2025 GPS rempl2)'!$A$4:$V$503,18,0)</f>
        <v>Númerica</v>
      </c>
      <c r="K105" s="160" t="str">
        <f>VLOOKUP(A105,'PAI 2025 GPS rempl2)'!$A$4:$V$503,20,0)</f>
        <v>2025-11-04</v>
      </c>
      <c r="L105" s="160" t="str">
        <f>VLOOKUP(A105,'PAI 2025 GPS rempl2)'!$A$4:$V$503,21,0)</f>
        <v>2025-11-28</v>
      </c>
      <c r="M105" s="82" t="str">
        <f>VLOOKUP(A105,'PAI 2025 GPS rempl2)'!$A$4:$V$503,22,0)</f>
        <v>60-GRUPO DE TRABAJO DE GESTIÓN JUDICIAL ADSCRITO A LA OFICINA ASESORA JURÍDICA</v>
      </c>
      <c r="N105" s="82"/>
      <c r="O105" s="82"/>
      <c r="P105" s="82"/>
      <c r="Q105" s="82"/>
      <c r="T105" s="81" t="s">
        <v>734</v>
      </c>
      <c r="U105" s="81" t="str">
        <f>VLOOKUP(T105,'PAI 2025 Consolidado'!$A$7:$D$507,4,0)</f>
        <v>Actividad propia</v>
      </c>
      <c r="V105" s="82" t="s">
        <v>1647</v>
      </c>
      <c r="W105" s="30">
        <f>VLOOKUP(A105,'PAI 2025 GPS rempl2)'!$A$4:$P$503,16,0)</f>
        <v>25</v>
      </c>
      <c r="X105" s="163">
        <f>+(W105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105" s="30">
        <f>VLOOKUP(A105,'SEGUIMIENTO PLAN DE ACCIÓN'!$G$7:$AB$493,22,0)</f>
        <v>0</v>
      </c>
      <c r="Z105" s="164">
        <f t="shared" si="1"/>
        <v>0</v>
      </c>
      <c r="AA105" s="30">
        <f>VLOOKUP(A105,'SEGUIMIENTO PLAN DE ACCIÓN'!$G$7:$AC$493,20,0)</f>
        <v>0</v>
      </c>
    </row>
    <row r="106" spans="1:27" x14ac:dyDescent="0.25">
      <c r="A106" s="81" t="s">
        <v>736</v>
      </c>
      <c r="B106" s="81" t="s">
        <v>517</v>
      </c>
      <c r="C106" s="82" t="s">
        <v>1647</v>
      </c>
      <c r="D106" s="82" t="s">
        <v>1652</v>
      </c>
      <c r="E106" s="82" t="s">
        <v>1561</v>
      </c>
      <c r="F106" s="82"/>
      <c r="G106" s="82"/>
      <c r="H106" s="82" t="str">
        <f>VLOOKUP(A106,'PAI 2025 GPS rempl2)'!$A$4:$V$503,15,0)</f>
        <v>Presentar la formulación de la Política de Prevención del Daño Antijurídico al Comité de Conciliación. (Acta del comité de conciliación y/o documento de la presentación)</v>
      </c>
      <c r="I106" s="82">
        <f>VLOOKUP(A106,'PAI 2025 GPS rempl2)'!$A$4:$V$503,17,0)</f>
        <v>1</v>
      </c>
      <c r="J106" s="82" t="str">
        <f>VLOOKUP(A106,'PAI 2025 GPS rempl2)'!$A$4:$V$503,18,0)</f>
        <v>Númerica</v>
      </c>
      <c r="K106" s="160" t="str">
        <f>VLOOKUP(A106,'PAI 2025 GPS rempl2)'!$A$4:$V$503,20,0)</f>
        <v>2025-12-01</v>
      </c>
      <c r="L106" s="160" t="str">
        <f>VLOOKUP(A106,'PAI 2025 GPS rempl2)'!$A$4:$V$503,21,0)</f>
        <v>2025-12-15</v>
      </c>
      <c r="M106" s="82" t="str">
        <f>VLOOKUP(A106,'PAI 2025 GPS rempl2)'!$A$4:$V$503,22,0)</f>
        <v>60-GRUPO DE TRABAJO DE GESTIÓN JUDICIAL ADSCRITO A LA OFICINA ASESORA JURÍDICA</v>
      </c>
      <c r="N106" s="82"/>
      <c r="O106" s="82"/>
      <c r="P106" s="82"/>
      <c r="Q106" s="82"/>
      <c r="T106" s="81" t="s">
        <v>736</v>
      </c>
      <c r="U106" s="81" t="str">
        <f>VLOOKUP(T106,'PAI 2025 Consolidado'!$A$7:$D$507,4,0)</f>
        <v>Actividad propia</v>
      </c>
      <c r="V106" s="82" t="s">
        <v>1647</v>
      </c>
      <c r="W106" s="30">
        <f>VLOOKUP(A106,'PAI 2025 GPS rempl2)'!$A$4:$P$503,16,0)</f>
        <v>20</v>
      </c>
      <c r="X106" s="163">
        <f>+(W106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106" s="30">
        <f>VLOOKUP(A106,'SEGUIMIENTO PLAN DE ACCIÓN'!$G$7:$AB$493,22,0)</f>
        <v>0</v>
      </c>
      <c r="Z106" s="164">
        <f t="shared" si="1"/>
        <v>0</v>
      </c>
      <c r="AA106" s="30">
        <f>VLOOKUP(A106,'SEGUIMIENTO PLAN DE ACCIÓN'!$G$7:$AC$493,20,0)</f>
        <v>0</v>
      </c>
    </row>
    <row r="107" spans="1:27" x14ac:dyDescent="0.25">
      <c r="A107" s="81" t="s">
        <v>738</v>
      </c>
      <c r="B107" s="81" t="s">
        <v>517</v>
      </c>
      <c r="C107" s="82" t="s">
        <v>1647</v>
      </c>
      <c r="D107" s="82" t="s">
        <v>1652</v>
      </c>
      <c r="E107" s="82" t="s">
        <v>1561</v>
      </c>
      <c r="F107" s="82"/>
      <c r="G107" s="82"/>
      <c r="H107" s="82" t="str">
        <f>VLOOKUP(A107,'PAI 2025 GPS rempl2)'!$A$4:$V$503,15,0)</f>
        <v>Enviar a la ANDJE la formulación de la Política de Prevención del Daño Antijurídico para aprobación. (Soporte de envío del documento a la ANDJE/único entregable)</v>
      </c>
      <c r="I107" s="82">
        <f>VLOOKUP(A107,'PAI 2025 GPS rempl2)'!$A$4:$V$503,17,0)</f>
        <v>1</v>
      </c>
      <c r="J107" s="82" t="str">
        <f>VLOOKUP(A107,'PAI 2025 GPS rempl2)'!$A$4:$V$503,18,0)</f>
        <v>Númerica</v>
      </c>
      <c r="K107" s="160" t="str">
        <f>VLOOKUP(A107,'PAI 2025 GPS rempl2)'!$A$4:$V$503,20,0)</f>
        <v>2025-12-16</v>
      </c>
      <c r="L107" s="160" t="str">
        <f>VLOOKUP(A107,'PAI 2025 GPS rempl2)'!$A$4:$V$503,21,0)</f>
        <v>2025-12-31</v>
      </c>
      <c r="M107" s="82" t="str">
        <f>VLOOKUP(A107,'PAI 2025 GPS rempl2)'!$A$4:$V$503,22,0)</f>
        <v>60-GRUPO DE TRABAJO DE GESTIÓN JUDICIAL ADSCRITO A LA OFICINA ASESORA JURÍDICA</v>
      </c>
      <c r="N107" s="82"/>
      <c r="O107" s="82"/>
      <c r="P107" s="82"/>
      <c r="Q107" s="82"/>
      <c r="T107" s="81" t="s">
        <v>738</v>
      </c>
      <c r="U107" s="81" t="str">
        <f>VLOOKUP(T107,'PAI 2025 Consolidado'!$A$7:$D$507,4,0)</f>
        <v>Actividad propia</v>
      </c>
      <c r="V107" s="82" t="s">
        <v>1647</v>
      </c>
      <c r="W107" s="30">
        <f>VLOOKUP(A107,'PAI 2025 GPS rempl2)'!$A$4:$P$503,16,0)</f>
        <v>20</v>
      </c>
      <c r="X107" s="163">
        <f>+(W107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107" s="30">
        <f>VLOOKUP(A107,'SEGUIMIENTO PLAN DE ACCIÓN'!$G$7:$AB$493,22,0)</f>
        <v>0</v>
      </c>
      <c r="Z107" s="164">
        <f t="shared" si="1"/>
        <v>0</v>
      </c>
      <c r="AA107" s="30">
        <f>VLOOKUP(A107,'SEGUIMIENTO PLAN DE ACCIÓN'!$G$7:$AC$493,20,0)</f>
        <v>0</v>
      </c>
    </row>
    <row r="108" spans="1:27" x14ac:dyDescent="0.25">
      <c r="A108" s="81" t="s">
        <v>740</v>
      </c>
      <c r="B108" s="81" t="s">
        <v>509</v>
      </c>
      <c r="C108" s="82" t="s">
        <v>1647</v>
      </c>
      <c r="D108" s="82" t="s">
        <v>1652</v>
      </c>
      <c r="E108" s="82" t="s">
        <v>1561</v>
      </c>
      <c r="F108" s="82" t="s">
        <v>12</v>
      </c>
      <c r="G108" s="82" t="str">
        <f>VLOOKUP(A108,'PAI 2025 GPS rempl2)'!$E$4:$L$502,8,0)</f>
        <v>N/A</v>
      </c>
      <c r="H108" s="82" t="str">
        <f>VLOOKUP(A108,'PAI 2025 GPS rempl2)'!$A$4:$V$503,15,0)</f>
        <v>Equipo jurídico del Grupo de Gestión Judicial , fortalecido (Listas de asistencia y/o capturas de pantalla/único entregable)</v>
      </c>
      <c r="I108" s="82">
        <f>VLOOKUP(A108,'PAI 2025 GPS rempl2)'!$A$4:$V$503,17,0)</f>
        <v>2</v>
      </c>
      <c r="J108" s="82" t="str">
        <f>VLOOKUP(A108,'PAI 2025 GPS rempl2)'!$A$4:$V$503,18,0)</f>
        <v>Númerica</v>
      </c>
      <c r="K108" s="160" t="str">
        <f>VLOOKUP(A108,'PAI 2025 GPS rempl2)'!$A$4:$V$503,20,0)</f>
        <v>2025-01-27</v>
      </c>
      <c r="L108" s="160" t="str">
        <f>VLOOKUP(A108,'PAI 2025 GPS rempl2)'!$A$4:$V$503,21,0)</f>
        <v>2025-11-28</v>
      </c>
      <c r="M108" s="82" t="str">
        <f>VLOOKUP(A108,'PAI 2025 GPS rempl2)'!$A$4:$V$503,22,0)</f>
        <v>60-GRUPO DE TRABAJO DE GESTIÓN JUDICIAL ADSCRITO A LA OFICINA ASESORA JURÍDICA</v>
      </c>
      <c r="N108" s="82" t="s">
        <v>1516</v>
      </c>
      <c r="O108" s="82" t="s">
        <v>1517</v>
      </c>
      <c r="P108" s="82" t="s">
        <v>1674</v>
      </c>
      <c r="Q108" s="82" t="s">
        <v>1615</v>
      </c>
      <c r="T108" s="81" t="s">
        <v>740</v>
      </c>
      <c r="U108" s="81" t="str">
        <f>VLOOKUP(T108,'PAI 2025 Consolidado'!$A$7:$D$507,4,0)</f>
        <v>Producto</v>
      </c>
      <c r="V108" s="82" t="s">
        <v>1647</v>
      </c>
      <c r="W108" s="30">
        <f>VLOOKUP(A108,'PAI 2025 GPS rempl2)'!$A$4:$P$503,16,0)</f>
        <v>30</v>
      </c>
      <c r="X108" s="161">
        <f>(W108*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1.3452914798206279</v>
      </c>
      <c r="Y108" s="30">
        <f>VLOOKUP(A108,'SEGUIMIENTO PLAN DE ACCIÓN'!$G$7:$AB$493,22,0)</f>
        <v>0</v>
      </c>
      <c r="Z108" s="164">
        <f t="shared" si="1"/>
        <v>0</v>
      </c>
      <c r="AA108" s="30">
        <f>VLOOKUP(A108,'SEGUIMIENTO PLAN DE ACCIÓN'!$G$7:$AC$493,20,0)</f>
        <v>0</v>
      </c>
    </row>
    <row r="109" spans="1:27" x14ac:dyDescent="0.25">
      <c r="A109" s="81" t="s">
        <v>742</v>
      </c>
      <c r="B109" s="81" t="s">
        <v>517</v>
      </c>
      <c r="C109" s="82" t="s">
        <v>1647</v>
      </c>
      <c r="D109" s="82" t="s">
        <v>1652</v>
      </c>
      <c r="E109" s="82" t="s">
        <v>1561</v>
      </c>
      <c r="F109" s="82"/>
      <c r="G109" s="82"/>
      <c r="H109" s="82" t="str">
        <f>VLOOKUP(A109,'PAI 2025 GPS rempl2)'!$A$4:$V$503,15,0)</f>
        <v>Solicitar mediante correo electrónico a la ANDJE que se realicen dos jornadas de capacitación. (Correo electrónico a la ANDJE/único entregable)</v>
      </c>
      <c r="I109" s="82">
        <f>VLOOKUP(A109,'PAI 2025 GPS rempl2)'!$A$4:$V$503,17,0)</f>
        <v>1</v>
      </c>
      <c r="J109" s="82" t="str">
        <f>VLOOKUP(A109,'PAI 2025 GPS rempl2)'!$A$4:$V$503,18,0)</f>
        <v>Númerica</v>
      </c>
      <c r="K109" s="160" t="str">
        <f>VLOOKUP(A109,'PAI 2025 GPS rempl2)'!$A$4:$V$503,20,0)</f>
        <v>2025-01-27</v>
      </c>
      <c r="L109" s="160" t="str">
        <f>VLOOKUP(A109,'PAI 2025 GPS rempl2)'!$A$4:$V$503,21,0)</f>
        <v>2025-02-28</v>
      </c>
      <c r="M109" s="82" t="str">
        <f>VLOOKUP(A109,'PAI 2025 GPS rempl2)'!$A$4:$V$503,22,0)</f>
        <v>60-GRUPO DE TRABAJO DE GESTIÓN JUDICIAL ADSCRITO A LA OFICINA ASESORA JURÍDICA</v>
      </c>
      <c r="N109" s="82"/>
      <c r="O109" s="82"/>
      <c r="P109" s="82"/>
      <c r="Q109" s="82"/>
      <c r="T109" s="81" t="s">
        <v>742</v>
      </c>
      <c r="U109" s="81" t="str">
        <f>VLOOKUP(T109,'PAI 2025 Consolidado'!$A$7:$D$507,4,0)</f>
        <v>Actividad propia</v>
      </c>
      <c r="V109" s="82" t="s">
        <v>1647</v>
      </c>
      <c r="W109" s="30">
        <f>VLOOKUP(A109,'PAI 2025 GPS rempl2)'!$A$4:$P$503,16,0)</f>
        <v>30</v>
      </c>
      <c r="X109" s="163">
        <f>+(W109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109" s="30">
        <f>VLOOKUP(A109,'SEGUIMIENTO PLAN DE ACCIÓN'!$G$7:$AB$493,22,0)</f>
        <v>100</v>
      </c>
      <c r="Z109" s="164">
        <f t="shared" si="1"/>
        <v>3.6809815950920245E-3</v>
      </c>
      <c r="AA109" s="30" t="str">
        <f>VLOOKUP(A109,'SEGUIMIENTO PLAN DE ACCIÓN'!$G$7:$AC$493,20,0)</f>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v>
      </c>
    </row>
    <row r="110" spans="1:27" x14ac:dyDescent="0.25">
      <c r="A110" s="81" t="s">
        <v>744</v>
      </c>
      <c r="B110" s="81" t="s">
        <v>517</v>
      </c>
      <c r="C110" s="82" t="s">
        <v>1647</v>
      </c>
      <c r="D110" s="82" t="s">
        <v>1652</v>
      </c>
      <c r="E110" s="82" t="s">
        <v>1561</v>
      </c>
      <c r="F110" s="82"/>
      <c r="G110" s="82"/>
      <c r="H110" s="82" t="str">
        <f>VLOOKUP(A110,'PAI 2025 GPS rempl2)'!$A$4:$V$503,15,0)</f>
        <v>Participar en capacitaciones desarrolladas por la Agencia Nacional de Defensa Jurídica del Estado (Capturas de pantalla de las capacitaciones y/o listado de asistencia)</v>
      </c>
      <c r="I110" s="82">
        <f>VLOOKUP(A110,'PAI 2025 GPS rempl2)'!$A$4:$V$503,17,0)</f>
        <v>2</v>
      </c>
      <c r="J110" s="82" t="str">
        <f>VLOOKUP(A110,'PAI 2025 GPS rempl2)'!$A$4:$V$503,18,0)</f>
        <v>Númerica</v>
      </c>
      <c r="K110" s="160" t="str">
        <f>VLOOKUP(A110,'PAI 2025 GPS rempl2)'!$A$4:$V$503,20,0)</f>
        <v>2025-03-03</v>
      </c>
      <c r="L110" s="160" t="str">
        <f>VLOOKUP(A110,'PAI 2025 GPS rempl2)'!$A$4:$V$503,21,0)</f>
        <v>2025-09-30</v>
      </c>
      <c r="M110" s="82" t="str">
        <f>VLOOKUP(A110,'PAI 2025 GPS rempl2)'!$A$4:$V$503,22,0)</f>
        <v>60-GRUPO DE TRABAJO DE GESTIÓN JUDICIAL ADSCRITO A LA OFICINA ASESORA JURÍDICA</v>
      </c>
      <c r="N110" s="82"/>
      <c r="O110" s="82"/>
      <c r="P110" s="82"/>
      <c r="Q110" s="82"/>
      <c r="T110" s="81" t="s">
        <v>744</v>
      </c>
      <c r="U110" s="81" t="str">
        <f>VLOOKUP(T110,'PAI 2025 Consolidado'!$A$7:$D$507,4,0)</f>
        <v>Actividad propia</v>
      </c>
      <c r="V110" s="82" t="s">
        <v>1647</v>
      </c>
      <c r="W110" s="30">
        <f>VLOOKUP(A110,'PAI 2025 GPS rempl2)'!$A$4:$P$503,16,0)</f>
        <v>40</v>
      </c>
      <c r="X110" s="163">
        <f>+(W110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110" s="30">
        <f>VLOOKUP(A110,'SEGUIMIENTO PLAN DE ACCIÓN'!$G$7:$AB$493,22,0)</f>
        <v>50</v>
      </c>
      <c r="Z110" s="164">
        <f t="shared" si="1"/>
        <v>2.4539877300613498E-3</v>
      </c>
      <c r="AA110" s="30" t="str">
        <f>VLOOKUP(A110,'SEGUIMIENTO PLAN DE ACCIÓN'!$G$7:$AC$493,20,0)</f>
        <v>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v>
      </c>
    </row>
    <row r="111" spans="1:27" x14ac:dyDescent="0.25">
      <c r="A111" s="81" t="s">
        <v>745</v>
      </c>
      <c r="B111" s="81" t="s">
        <v>517</v>
      </c>
      <c r="C111" s="82" t="s">
        <v>1647</v>
      </c>
      <c r="D111" s="82" t="s">
        <v>1652</v>
      </c>
      <c r="E111" s="82" t="s">
        <v>1561</v>
      </c>
      <c r="F111" s="82"/>
      <c r="G111" s="82"/>
      <c r="H111" s="82" t="str">
        <f>VLOOKUP(A111,'PAI 2025 GPS rempl2)'!$A$4:$V$503,15,0)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2">
        <f>VLOOKUP(A111,'PAI 2025 GPS rempl2)'!$A$4:$V$503,17,0)</f>
        <v>2</v>
      </c>
      <c r="J111" s="82" t="str">
        <f>VLOOKUP(A111,'PAI 2025 GPS rempl2)'!$A$4:$V$503,18,0)</f>
        <v>Númerica</v>
      </c>
      <c r="K111" s="160" t="str">
        <f>VLOOKUP(A111,'PAI 2025 GPS rempl2)'!$A$4:$V$503,20,0)</f>
        <v>2025-04-01</v>
      </c>
      <c r="L111" s="160" t="str">
        <f>VLOOKUP(A111,'PAI 2025 GPS rempl2)'!$A$4:$V$503,21,0)</f>
        <v>2025-11-28</v>
      </c>
      <c r="M111" s="82" t="str">
        <f>VLOOKUP(A111,'PAI 2025 GPS rempl2)'!$A$4:$V$503,22,0)</f>
        <v>60-GRUPO DE TRABAJO DE GESTIÓN JUDICIAL ADSCRITO A LA OFICINA ASESORA JURÍDICA</v>
      </c>
      <c r="N111" s="82"/>
      <c r="O111" s="82"/>
      <c r="P111" s="82"/>
      <c r="Q111" s="82"/>
      <c r="T111" s="81" t="s">
        <v>745</v>
      </c>
      <c r="U111" s="81" t="str">
        <f>VLOOKUP(T111,'PAI 2025 Consolidado'!$A$7:$D$507,4,0)</f>
        <v>Actividad propia</v>
      </c>
      <c r="V111" s="82" t="s">
        <v>1647</v>
      </c>
      <c r="W111" s="30">
        <f>VLOOKUP(A111,'PAI 2025 GPS rempl2)'!$A$4:$P$503,16,0)</f>
        <v>30</v>
      </c>
      <c r="X111" s="163">
        <f>+(W111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111" s="30">
        <f>VLOOKUP(A111,'SEGUIMIENTO PLAN DE ACCIÓN'!$G$7:$AB$493,22,0)</f>
        <v>0</v>
      </c>
      <c r="Z111" s="164">
        <f t="shared" si="1"/>
        <v>0</v>
      </c>
      <c r="AA111" s="30" t="str">
        <f>VLOOKUP(A111,'SEGUIMIENTO PLAN DE ACCIÓN'!$G$7:$AC$493,20,0)</f>
        <v>El primer conversatorio será realizado en el mes de junio, en el cual se abordarán las conclusiones y posibles lineamientos para fortalecer la representación judicial en la era digital.</v>
      </c>
    </row>
    <row r="112" spans="1:27" x14ac:dyDescent="0.25">
      <c r="A112" s="81" t="s">
        <v>748</v>
      </c>
      <c r="B112" s="81" t="s">
        <v>509</v>
      </c>
      <c r="C112" s="82" t="s">
        <v>1654</v>
      </c>
      <c r="D112" s="82" t="s">
        <v>1653</v>
      </c>
      <c r="E112" s="82" t="s">
        <v>1514</v>
      </c>
      <c r="F112" s="82" t="s">
        <v>61</v>
      </c>
      <c r="G112" s="82" t="str">
        <f>VLOOKUP(A112,'PAI 2025 GPS rempl2)'!$E$4:$L$502,8,0)</f>
        <v>N/A</v>
      </c>
      <c r="H112" s="82" t="str">
        <f>VLOOKUP(A112,'PAI 2025 GPS rempl2)'!$A$4:$V$503,15,0)</f>
        <v>Diagnóstico de necesidades que permita realizar el seguimiento del ciclo de contratación, elaborado  (Documento diagnostico )</v>
      </c>
      <c r="I112" s="82">
        <f>VLOOKUP(A112,'PAI 2025 GPS rempl2)'!$A$4:$V$503,17,0)</f>
        <v>1</v>
      </c>
      <c r="J112" s="82" t="str">
        <f>VLOOKUP(A112,'PAI 2025 GPS rempl2)'!$A$4:$V$503,18,0)</f>
        <v>Númerica</v>
      </c>
      <c r="K112" s="160" t="str">
        <f>VLOOKUP(A112,'PAI 2025 GPS rempl2)'!$A$4:$V$503,20,0)</f>
        <v>2025-07-01</v>
      </c>
      <c r="L112" s="160" t="str">
        <f>VLOOKUP(A112,'PAI 2025 GPS rempl2)'!$A$4:$V$503,21,0)</f>
        <v>2025-11-28</v>
      </c>
      <c r="M112" s="82" t="str">
        <f>VLOOKUP(A112,'PAI 2025 GPS rempl2)'!$A$4:$V$503,22,0)</f>
        <v>105-GRUPO DE TRABAJO DE CONTRATACIÓN;
20-OFICINA DE TECNOLOGÍA E INFORMÁTICA</v>
      </c>
      <c r="N112" s="82" t="s">
        <v>1861</v>
      </c>
      <c r="O112" s="82" t="s">
        <v>1515</v>
      </c>
      <c r="P112" s="82">
        <v>0</v>
      </c>
      <c r="Q112" s="82" t="s">
        <v>1615</v>
      </c>
      <c r="T112" s="81" t="s">
        <v>748</v>
      </c>
      <c r="U112" s="81" t="str">
        <f>VLOOKUP(T112,'PAI 2025 Consolidado'!$A$7:$D$507,4,0)</f>
        <v>Producto</v>
      </c>
      <c r="V112" s="82" t="s">
        <v>1654</v>
      </c>
      <c r="W112" s="30">
        <f>VLOOKUP(A112,'PAI 2025 GPS rempl2)'!$A$4:$P$503,16,0)</f>
        <v>100</v>
      </c>
      <c r="X112" s="30">
        <f>+(W112*100)/($W$112+$W$327+$W$330+$W$338+$W$379)</f>
        <v>41.666666666666664</v>
      </c>
      <c r="Y112" s="30">
        <f>VLOOKUP(A112,'SEGUIMIENTO PLAN DE ACCIÓN'!$G$7:$AB$493,22,0)</f>
        <v>0</v>
      </c>
      <c r="Z112" s="164">
        <f t="shared" si="1"/>
        <v>0</v>
      </c>
      <c r="AA112" s="30">
        <f>VLOOKUP(A112,'SEGUIMIENTO PLAN DE ACCIÓN'!$G$7:$AC$493,20,0)</f>
        <v>0</v>
      </c>
    </row>
    <row r="113" spans="1:27" x14ac:dyDescent="0.25">
      <c r="A113" s="81" t="s">
        <v>752</v>
      </c>
      <c r="B113" s="81" t="s">
        <v>517</v>
      </c>
      <c r="C113" s="82" t="s">
        <v>1654</v>
      </c>
      <c r="D113" s="82" t="s">
        <v>1653</v>
      </c>
      <c r="E113" s="82" t="s">
        <v>1514</v>
      </c>
      <c r="F113" s="82"/>
      <c r="G113" s="82"/>
      <c r="H113" s="82" t="str">
        <f>VLOOKUP(A113,'PAI 2025 GPS rempl2)'!$A$4:$V$503,15,0)</f>
        <v>Identificar las necesidades de  ajuste a herramientas tecnológicas para el seguimiento del ciclo  de contratción (Documento con las necesidades identificadas)</v>
      </c>
      <c r="I113" s="82">
        <f>VLOOKUP(A113,'PAI 2025 GPS rempl2)'!$A$4:$V$503,17,0)</f>
        <v>1</v>
      </c>
      <c r="J113" s="82" t="str">
        <f>VLOOKUP(A113,'PAI 2025 GPS rempl2)'!$A$4:$V$503,18,0)</f>
        <v>Númerica</v>
      </c>
      <c r="K113" s="160" t="str">
        <f>VLOOKUP(A113,'PAI 2025 GPS rempl2)'!$A$4:$V$503,20,0)</f>
        <v>2025-07-01</v>
      </c>
      <c r="L113" s="160" t="str">
        <f>VLOOKUP(A113,'PAI 2025 GPS rempl2)'!$A$4:$V$503,21,0)</f>
        <v>2025-09-30</v>
      </c>
      <c r="M113" s="82" t="str">
        <f>VLOOKUP(A113,'PAI 2025 GPS rempl2)'!$A$4:$V$503,22,0)</f>
        <v>105-GRUPO DE TRABAJO DE CONTRATACIÓN;
20-OFICINA DE TECNOLOGÍA E INFORMÁTICA</v>
      </c>
      <c r="N113" s="82"/>
      <c r="O113" s="82"/>
      <c r="P113" s="82"/>
      <c r="Q113" s="82"/>
      <c r="T113" s="81" t="s">
        <v>752</v>
      </c>
      <c r="U113" s="81" t="str">
        <f>VLOOKUP(T113,'PAI 2025 Consolidado'!$A$7:$D$507,4,0)</f>
        <v>Actividad propia</v>
      </c>
      <c r="V113" s="82" t="s">
        <v>1654</v>
      </c>
      <c r="W113" s="30">
        <f>VLOOKUP(A113,'PAI 2025 GPS rempl2)'!$A$4:$P$503,16,0)</f>
        <v>100</v>
      </c>
      <c r="X113" s="30">
        <f>+(W113*100)/($W$113+$W$328+$W$329+$W$331+$W$332+$W$333+$W$334+$W$339+$W$340+$W$380+$W$381+$W$383+$W$384)</f>
        <v>20</v>
      </c>
      <c r="Y113" s="30">
        <f>VLOOKUP(A113,'SEGUIMIENTO PLAN DE ACCIÓN'!$G$7:$AB$493,22,0)</f>
        <v>0</v>
      </c>
      <c r="Z113" s="164">
        <f t="shared" si="1"/>
        <v>0</v>
      </c>
      <c r="AA113" s="30">
        <f>VLOOKUP(A113,'SEGUIMIENTO PLAN DE ACCIÓN'!$G$7:$AC$493,20,0)</f>
        <v>0</v>
      </c>
    </row>
    <row r="114" spans="1:27" x14ac:dyDescent="0.25">
      <c r="A114" s="81" t="s">
        <v>754</v>
      </c>
      <c r="B114" s="81" t="s">
        <v>1641</v>
      </c>
      <c r="C114" s="82" t="s">
        <v>1654</v>
      </c>
      <c r="D114" s="82" t="s">
        <v>1653</v>
      </c>
      <c r="E114" s="82" t="s">
        <v>1514</v>
      </c>
      <c r="F114" s="82"/>
      <c r="G114" s="82"/>
      <c r="H114" s="82" t="str">
        <f>VLOOKUP(A114,'PAI 2025 GPS rempl2)'!$A$4:$V$503,15,0)</f>
        <v>Emitir concepto de viabilidad técnica y presupuestal con base en las necesidades identificadas (Concepto diagnóstico entregado)</v>
      </c>
      <c r="I114" s="82">
        <f>VLOOKUP(A114,'PAI 2025 GPS rempl2)'!$A$4:$V$503,17,0)</f>
        <v>1</v>
      </c>
      <c r="J114" s="82" t="str">
        <f>VLOOKUP(A114,'PAI 2025 GPS rempl2)'!$A$4:$V$503,18,0)</f>
        <v>Númerica</v>
      </c>
      <c r="K114" s="160" t="str">
        <f>VLOOKUP(A114,'PAI 2025 GPS rempl2)'!$A$4:$V$503,20,0)</f>
        <v>2025-10-01</v>
      </c>
      <c r="L114" s="160" t="str">
        <f>VLOOKUP(A114,'PAI 2025 GPS rempl2)'!$A$4:$V$503,21,0)</f>
        <v>2025-11-28</v>
      </c>
      <c r="M114" s="82" t="str">
        <f>VLOOKUP(A114,'PAI 2025 GPS rempl2)'!$A$4:$V$503,22,0)</f>
        <v>20-OFICINA DE TECNOLOGÍA E INFORMÁTICA</v>
      </c>
      <c r="N114" s="82"/>
      <c r="O114" s="82"/>
      <c r="P114" s="82"/>
      <c r="Q114" s="82"/>
      <c r="T114" s="81" t="s">
        <v>754</v>
      </c>
      <c r="U114" s="81" t="str">
        <f>VLOOKUP(T114,'PAI 2025 Consolidado'!$A$7:$D$507,4,0)</f>
        <v>Actividad sin participaci�n</v>
      </c>
      <c r="V114" s="82" t="s">
        <v>1654</v>
      </c>
      <c r="W114" s="30">
        <f>VLOOKUP(A114,'PAI 2025 GPS rempl2)'!$A$4:$P$503,16,0)</f>
        <v>0</v>
      </c>
      <c r="Y114" s="30">
        <f>VLOOKUP(A114,'SEGUIMIENTO PLAN DE ACCIÓN'!$G$7:$AB$493,22,0)</f>
        <v>0</v>
      </c>
      <c r="Z114" s="164">
        <f t="shared" si="1"/>
        <v>0</v>
      </c>
      <c r="AA114" s="30">
        <f>VLOOKUP(A114,'SEGUIMIENTO PLAN DE ACCIÓN'!$G$7:$AC$493,20,0)</f>
        <v>0</v>
      </c>
    </row>
    <row r="115" spans="1:27" x14ac:dyDescent="0.25">
      <c r="A115" s="81" t="s">
        <v>757</v>
      </c>
      <c r="B115" s="81" t="s">
        <v>509</v>
      </c>
      <c r="C115" s="82" t="s">
        <v>1647</v>
      </c>
      <c r="D115" s="82" t="s">
        <v>1651</v>
      </c>
      <c r="E115" s="82" t="s">
        <v>680</v>
      </c>
      <c r="F115" s="82" t="s">
        <v>10</v>
      </c>
      <c r="G115" s="82" t="str">
        <f>VLOOKUP(A115,'PAI 2025 GPS rempl2)'!$E$4:$L$502,8,0)</f>
        <v>C-3503-0200-0014-20309b</v>
      </c>
      <c r="H115" s="82" t="str">
        <f>VLOOKUP(A115,'PAI 2025 GPS rempl2)'!$A$4:$V$503,15,0)</f>
        <v>Programas de fomento al uso estratégico de la propiedad industrial como herramienta de competitividad para empresarios, ejecutados.  (Matriz de seguimiento e informe final de ejecución de los programas)</v>
      </c>
      <c r="I115" s="82">
        <f>VLOOKUP(A115,'PAI 2025 GPS rempl2)'!$A$4:$V$503,17,0)</f>
        <v>100</v>
      </c>
      <c r="J115" s="82" t="str">
        <f>VLOOKUP(A115,'PAI 2025 GPS rempl2)'!$A$4:$V$503,18,0)</f>
        <v>Porcentual</v>
      </c>
      <c r="K115" s="160" t="str">
        <f>VLOOKUP(A115,'PAI 2025 GPS rempl2)'!$A$4:$V$503,20,0)</f>
        <v>2025-01-13</v>
      </c>
      <c r="L115" s="160" t="str">
        <f>VLOOKUP(A115,'PAI 2025 GPS rempl2)'!$A$4:$V$503,21,0)</f>
        <v>2025-11-28</v>
      </c>
      <c r="M115" s="82" t="str">
        <f>VLOOKUP(A115,'PAI 2025 GPS rempl2)'!$A$4:$V$503,22,0)</f>
        <v>2023-GRUPO DE TRABAJO DE CENTRO DE INFORMACIÓN TECNOLÓGICA Y APOYO A LA GESTIÓN DE PROPIEDAD LA INDUSTRIAL</v>
      </c>
      <c r="N115" s="82" t="s">
        <v>1520</v>
      </c>
      <c r="O115" s="82" t="s">
        <v>1521</v>
      </c>
      <c r="P115" s="82" t="s">
        <v>1675</v>
      </c>
      <c r="Q115" s="82" t="s">
        <v>1863</v>
      </c>
      <c r="T115" s="81" t="s">
        <v>757</v>
      </c>
      <c r="U115" s="81" t="str">
        <f>VLOOKUP(T115,'PAI 2025 Consolidado'!$A$7:$D$507,4,0)</f>
        <v>Producto</v>
      </c>
      <c r="V115" s="82" t="s">
        <v>1647</v>
      </c>
      <c r="W115" s="30">
        <f>VLOOKUP(A115,'PAI 2025 GPS rempl2)'!$A$4:$P$503,16,0)</f>
        <v>30</v>
      </c>
      <c r="X115" s="161">
        <f>(W115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1.3452914798206279</v>
      </c>
      <c r="Y115" s="30">
        <f>VLOOKUP(A115,'SEGUIMIENTO PLAN DE ACCIÓN'!$G$7:$AB$493,22,0)</f>
        <v>40</v>
      </c>
      <c r="Z115" s="164">
        <f t="shared" si="1"/>
        <v>5.3811659192825115E-3</v>
      </c>
      <c r="AA115" s="30" t="str">
        <f>VLOOKUP(A115,'SEGUIMIENTO PLAN DE ACCIÓN'!$G$7:$AC$493,20,0)</f>
        <v>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116" spans="1:27" x14ac:dyDescent="0.25">
      <c r="A116" s="81" t="s">
        <v>760</v>
      </c>
      <c r="B116" s="81" t="s">
        <v>517</v>
      </c>
      <c r="C116" s="82" t="s">
        <v>1647</v>
      </c>
      <c r="D116" s="82" t="s">
        <v>1651</v>
      </c>
      <c r="E116" s="82" t="s">
        <v>680</v>
      </c>
      <c r="F116" s="82"/>
      <c r="G116" s="82"/>
      <c r="H116" s="82" t="str">
        <f>VLOOKUP(A116,'PAI 2025 GPS rempl2)'!$A$4:$V$503,15,0)</f>
        <v>Elaborar matriz de metas y seguimiento de ejecución del programa</v>
      </c>
      <c r="I116" s="82">
        <f>VLOOKUP(A116,'PAI 2025 GPS rempl2)'!$A$4:$V$503,17,0)</f>
        <v>1</v>
      </c>
      <c r="J116" s="82" t="str">
        <f>VLOOKUP(A116,'PAI 2025 GPS rempl2)'!$A$4:$V$503,18,0)</f>
        <v>Númerica</v>
      </c>
      <c r="K116" s="160" t="str">
        <f>VLOOKUP(A116,'PAI 2025 GPS rempl2)'!$A$4:$V$503,20,0)</f>
        <v>2025-01-13</v>
      </c>
      <c r="L116" s="160" t="str">
        <f>VLOOKUP(A116,'PAI 2025 GPS rempl2)'!$A$4:$V$503,21,0)</f>
        <v>2025-02-28</v>
      </c>
      <c r="M116" s="82" t="str">
        <f>VLOOKUP(A116,'PAI 2025 GPS rempl2)'!$A$4:$V$503,22,0)</f>
        <v>2023-GRUPO DE TRABAJO DE CENTRO DE INFORMACIÓN TECNOLÓGICA Y APOYO A LA GESTIÓN DE PROPIEDAD LA INDUSTRIAL</v>
      </c>
      <c r="N116" s="82"/>
      <c r="O116" s="82"/>
      <c r="P116" s="82"/>
      <c r="Q116" s="82"/>
      <c r="T116" s="81" t="s">
        <v>760</v>
      </c>
      <c r="U116" s="81" t="str">
        <f>VLOOKUP(T116,'PAI 2025 Consolidado'!$A$7:$D$507,4,0)</f>
        <v>Actividad propia</v>
      </c>
      <c r="V116" s="82" t="s">
        <v>1647</v>
      </c>
      <c r="W116" s="30">
        <f>VLOOKUP(A116,'PAI 2025 GPS rempl2)'!$A$4:$P$503,16,0)</f>
        <v>10</v>
      </c>
      <c r="X116" s="163">
        <f>+(W116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116" s="30">
        <f>VLOOKUP(A116,'SEGUIMIENTO PLAN DE ACCIÓN'!$G$7:$AB$493,22,0)</f>
        <v>100</v>
      </c>
      <c r="Z116" s="164">
        <f t="shared" si="1"/>
        <v>1.2269938650306749E-3</v>
      </c>
      <c r="AA116" s="30" t="str">
        <f>VLOOKUP(A116,'SEGUIMIENTO PLAN DE ACCIÓN'!$G$7:$AC$493,20,0)</f>
        <v xml:space="preserve">Se elaboró la matriz de metas y seguimiento de ejecución del programa CATI del año 2025
</v>
      </c>
    </row>
    <row r="117" spans="1:27" x14ac:dyDescent="0.25">
      <c r="A117" s="81" t="s">
        <v>762</v>
      </c>
      <c r="B117" s="81" t="s">
        <v>517</v>
      </c>
      <c r="C117" s="82" t="s">
        <v>1647</v>
      </c>
      <c r="D117" s="82" t="s">
        <v>1651</v>
      </c>
      <c r="E117" s="82" t="s">
        <v>680</v>
      </c>
      <c r="F117" s="82"/>
      <c r="G117" s="82"/>
      <c r="H117" s="82" t="str">
        <f>VLOOKUP(A117,'PAI 2025 GPS rempl2)'!$A$4:$V$503,15,0)</f>
        <v>Ejecutar el programa Centros de Apoyo a la Tecnología y la Innovación CATI. (Matriz de seguimiento e Informe final del programa)</v>
      </c>
      <c r="I117" s="82">
        <f>VLOOKUP(A117,'PAI 2025 GPS rempl2)'!$A$4:$V$503,17,0)</f>
        <v>100</v>
      </c>
      <c r="J117" s="82" t="str">
        <f>VLOOKUP(A117,'PAI 2025 GPS rempl2)'!$A$4:$V$503,18,0)</f>
        <v>Porcentual</v>
      </c>
      <c r="K117" s="160" t="str">
        <f>VLOOKUP(A117,'PAI 2025 GPS rempl2)'!$A$4:$V$503,20,0)</f>
        <v>2025-02-03</v>
      </c>
      <c r="L117" s="160" t="str">
        <f>VLOOKUP(A117,'PAI 2025 GPS rempl2)'!$A$4:$V$503,21,0)</f>
        <v>2025-11-28</v>
      </c>
      <c r="M117" s="82" t="str">
        <f>VLOOKUP(A117,'PAI 2025 GPS rempl2)'!$A$4:$V$503,22,0)</f>
        <v>2023-GRUPO DE TRABAJO DE CENTRO DE INFORMACIÓN TECNOLÓGICA Y APOYO A LA GESTIÓN DE PROPIEDAD LA INDUSTRIAL</v>
      </c>
      <c r="N117" s="82"/>
      <c r="O117" s="82"/>
      <c r="P117" s="82"/>
      <c r="Q117" s="82"/>
      <c r="T117" s="81" t="s">
        <v>762</v>
      </c>
      <c r="U117" s="81" t="str">
        <f>VLOOKUP(T117,'PAI 2025 Consolidado'!$A$7:$D$507,4,0)</f>
        <v>Actividad propia</v>
      </c>
      <c r="V117" s="82" t="s">
        <v>1647</v>
      </c>
      <c r="W117" s="30">
        <f>VLOOKUP(A117,'PAI 2025 GPS rempl2)'!$A$4:$P$503,16,0)</f>
        <v>60</v>
      </c>
      <c r="X117" s="163">
        <f>+(W117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117" s="30">
        <f>VLOOKUP(A117,'SEGUIMIENTO PLAN DE ACCIÓN'!$G$7:$AB$493,22,0)</f>
        <v>40</v>
      </c>
      <c r="Z117" s="164">
        <f t="shared" si="1"/>
        <v>2.9447852760736198E-3</v>
      </c>
      <c r="AA117" s="30" t="str">
        <f>VLOOKUP(A117,'SEGUIMIENTO PLAN DE ACCIÓN'!$G$7:$AC$493,20,0)</f>
        <v>Al 31 de mayo de 2025 con los CATI se han realizado 4.369 orientaciones personalizadas en Propiedad Industrial a 2.706 usuarios y 173 asistencias en búsqueda de información tecnológica (92 en patentes y 81 en diseños industriales), lo que ha resultado en la presentación de 756 solicitudes de propiedad industrial (699 marcas, 42 diseños industriales y 15 patentes). Los usuarios orientados están ubicados en 260 municipios de 31 departamentos del país.
De los cuales 710 orientaciones en Propiedad Industrial corresponden a 461 MiPymes y 24 asistencias en búsqueda de información tecnológica (5 en patentes y 19 en diseños industriales).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118" spans="1:27" x14ac:dyDescent="0.25">
      <c r="A118" s="81" t="s">
        <v>763</v>
      </c>
      <c r="B118" s="81" t="s">
        <v>517</v>
      </c>
      <c r="C118" s="82" t="s">
        <v>1647</v>
      </c>
      <c r="D118" s="82" t="s">
        <v>1651</v>
      </c>
      <c r="E118" s="82" t="s">
        <v>680</v>
      </c>
      <c r="F118" s="82"/>
      <c r="G118" s="82"/>
      <c r="H118" s="82" t="str">
        <f>VLOOKUP(A118,'PAI 2025 GPS rempl2)'!$A$4:$V$503,15,0)</f>
        <v>Elaborar matriz de fases y etapas para el seguimiento de ejecución del programa</v>
      </c>
      <c r="I118" s="82">
        <f>VLOOKUP(A118,'PAI 2025 GPS rempl2)'!$A$4:$V$503,17,0)</f>
        <v>1</v>
      </c>
      <c r="J118" s="82" t="str">
        <f>VLOOKUP(A118,'PAI 2025 GPS rempl2)'!$A$4:$V$503,18,0)</f>
        <v>Númerica</v>
      </c>
      <c r="K118" s="160" t="str">
        <f>VLOOKUP(A118,'PAI 2025 GPS rempl2)'!$A$4:$V$503,20,0)</f>
        <v>2025-02-03</v>
      </c>
      <c r="L118" s="160" t="str">
        <f>VLOOKUP(A118,'PAI 2025 GPS rempl2)'!$A$4:$V$503,21,0)</f>
        <v>2025-02-28</v>
      </c>
      <c r="M118" s="82" t="str">
        <f>VLOOKUP(A118,'PAI 2025 GPS rempl2)'!$A$4:$V$503,22,0)</f>
        <v>2023-GRUPO DE TRABAJO DE CENTRO DE INFORMACIÓN TECNOLÓGICA Y APOYO A LA GESTIÓN DE PROPIEDAD LA INDUSTRIAL</v>
      </c>
      <c r="N118" s="82"/>
      <c r="O118" s="82"/>
      <c r="P118" s="82"/>
      <c r="Q118" s="82"/>
      <c r="T118" s="81" t="s">
        <v>763</v>
      </c>
      <c r="U118" s="81" t="str">
        <f>VLOOKUP(T118,'PAI 2025 Consolidado'!$A$7:$D$507,4,0)</f>
        <v>Actividad propia</v>
      </c>
      <c r="V118" s="82" t="s">
        <v>1647</v>
      </c>
      <c r="W118" s="30">
        <f>VLOOKUP(A118,'PAI 2025 GPS rempl2)'!$A$4:$P$503,16,0)</f>
        <v>10</v>
      </c>
      <c r="X118" s="163">
        <f>+(W118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118" s="30">
        <f>VLOOKUP(A118,'SEGUIMIENTO PLAN DE ACCIÓN'!$G$7:$AB$493,22,0)</f>
        <v>100</v>
      </c>
      <c r="Z118" s="164">
        <f t="shared" si="1"/>
        <v>1.2269938650306749E-3</v>
      </c>
      <c r="AA118" s="30" t="str">
        <f>VLOOKUP(A118,'SEGUIMIENTO PLAN DE ACCIÓN'!$G$7:$AC$493,20,0)</f>
        <v>Se elaboró matriz de fases y etapas para el seguimiento de ejecución del programa PI MiPYMES para 2025.</v>
      </c>
    </row>
    <row r="119" spans="1:27" x14ac:dyDescent="0.25">
      <c r="A119" s="81" t="s">
        <v>764</v>
      </c>
      <c r="B119" s="81" t="s">
        <v>517</v>
      </c>
      <c r="C119" s="82" t="s">
        <v>1647</v>
      </c>
      <c r="D119" s="82" t="s">
        <v>1651</v>
      </c>
      <c r="E119" s="82" t="s">
        <v>680</v>
      </c>
      <c r="F119" s="82"/>
      <c r="G119" s="82"/>
      <c r="H119" s="82" t="str">
        <f>VLOOKUP(A119,'PAI 2025 GPS rempl2)'!$A$4:$V$503,15,0)</f>
        <v>Ejecutar el programa Propiedad Industrial para MIPYMES. (Matriz de seguimiento e Informe final del programa)</v>
      </c>
      <c r="I119" s="82">
        <f>VLOOKUP(A119,'PAI 2025 GPS rempl2)'!$A$4:$V$503,17,0)</f>
        <v>100</v>
      </c>
      <c r="J119" s="82" t="str">
        <f>VLOOKUP(A119,'PAI 2025 GPS rempl2)'!$A$4:$V$503,18,0)</f>
        <v>Porcentual</v>
      </c>
      <c r="K119" s="160" t="str">
        <f>VLOOKUP(A119,'PAI 2025 GPS rempl2)'!$A$4:$V$503,20,0)</f>
        <v>2025-03-03</v>
      </c>
      <c r="L119" s="160" t="str">
        <f>VLOOKUP(A119,'PAI 2025 GPS rempl2)'!$A$4:$V$503,21,0)</f>
        <v>2025-11-28</v>
      </c>
      <c r="M119" s="82" t="str">
        <f>VLOOKUP(A119,'PAI 2025 GPS rempl2)'!$A$4:$V$503,22,0)</f>
        <v>2023-GRUPO DE TRABAJO DE CENTRO DE INFORMACIÓN TECNOLÓGICA Y APOYO A LA GESTIÓN DE PROPIEDAD LA INDUSTRIAL</v>
      </c>
      <c r="N119" s="82"/>
      <c r="O119" s="82"/>
      <c r="P119" s="82"/>
      <c r="Q119" s="82"/>
      <c r="T119" s="81" t="s">
        <v>764</v>
      </c>
      <c r="U119" s="81" t="str">
        <f>VLOOKUP(T119,'PAI 2025 Consolidado'!$A$7:$D$507,4,0)</f>
        <v>Actividad propia</v>
      </c>
      <c r="V119" s="82" t="s">
        <v>1647</v>
      </c>
      <c r="W119" s="30">
        <f>VLOOKUP(A119,'PAI 2025 GPS rempl2)'!$A$4:$P$503,16,0)</f>
        <v>20</v>
      </c>
      <c r="X119" s="163">
        <f>+(W119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119" s="30">
        <f>VLOOKUP(A119,'SEGUIMIENTO PLAN DE ACCIÓN'!$G$7:$AB$493,22,0)</f>
        <v>0</v>
      </c>
      <c r="Z119" s="164">
        <f t="shared" si="1"/>
        <v>0</v>
      </c>
      <c r="AA119" s="30" t="str">
        <f>VLOOKUP(A119,'SEGUIMIENTO PLAN DE ACCIÓN'!$G$7:$AC$493,20,0)</f>
        <v>En el mes de mayo se realizó una reunión con CONFECAMARAS, en la que se le explico y socializo el programa PI para MIPYMES. A la reunión virtual asistieron representantes de las diferentes cámaras de comercio del país.
El 29 de mayo, se dio una charla sobre el programa PI para MIPYMES en el marco de la rueda de soluciones la macrorrueda Colombia país de la belleza 2025 y bloque de soluciones virtual de PROCOLOMBIA. A la charla asistieron empresas nacionales que están en proceso de exportación de sus productos o servicios.</v>
      </c>
    </row>
    <row r="120" spans="1:27" x14ac:dyDescent="0.25">
      <c r="A120" s="81" t="s">
        <v>765</v>
      </c>
      <c r="B120" s="81" t="s">
        <v>509</v>
      </c>
      <c r="C120" s="82" t="s">
        <v>1647</v>
      </c>
      <c r="D120" s="82" t="s">
        <v>1655</v>
      </c>
      <c r="E120" s="82" t="s">
        <v>766</v>
      </c>
      <c r="F120" s="82" t="s">
        <v>13</v>
      </c>
      <c r="G120" s="82" t="str">
        <f>VLOOKUP(A120,'PAI 2025 GPS rempl2)'!$E$4:$L$502,8,0)</f>
        <v>N/A</v>
      </c>
      <c r="H120" s="82" t="str">
        <f>VLOOKUP(A120,'PAI 2025 GPS rempl2)'!$A$4:$V$503,15,0)</f>
        <v>Mesas de integración para la conexión de actores del ecosistema de innovación involucrados en temas de Propiedad Industrial y transferencia tecnológica, realizadas  (Actas de reunión firmadas)</v>
      </c>
      <c r="I120" s="82">
        <f>VLOOKUP(A120,'PAI 2025 GPS rempl2)'!$A$4:$V$503,17,0)</f>
        <v>2</v>
      </c>
      <c r="J120" s="82" t="str">
        <f>VLOOKUP(A120,'PAI 2025 GPS rempl2)'!$A$4:$V$503,18,0)</f>
        <v>Númerica</v>
      </c>
      <c r="K120" s="160" t="str">
        <f>VLOOKUP(A120,'PAI 2025 GPS rempl2)'!$A$4:$V$503,20,0)</f>
        <v>2025-01-13</v>
      </c>
      <c r="L120" s="160" t="str">
        <f>VLOOKUP(A120,'PAI 2025 GPS rempl2)'!$A$4:$V$503,21,0)</f>
        <v>2025-11-28</v>
      </c>
      <c r="M120" s="82" t="str">
        <f>VLOOKUP(A120,'PAI 2025 GPS rempl2)'!$A$4:$V$503,22,0)</f>
        <v>2023-GRUPO DE TRABAJO DE CENTRO DE INFORMACIÓN TECNOLÓGICA Y APOYO A LA GESTIÓN DE PROPIEDAD LA INDUSTRIAL</v>
      </c>
      <c r="N120" s="82" t="s">
        <v>1523</v>
      </c>
      <c r="O120" s="82" t="s">
        <v>1562</v>
      </c>
      <c r="P120" s="82" t="s">
        <v>1676</v>
      </c>
      <c r="Q120" s="82" t="s">
        <v>1618</v>
      </c>
      <c r="T120" s="81" t="s">
        <v>765</v>
      </c>
      <c r="U120" s="81" t="str">
        <f>VLOOKUP(T120,'PAI 2025 Consolidado'!$A$7:$D$507,4,0)</f>
        <v>Producto</v>
      </c>
      <c r="V120" s="82" t="s">
        <v>1647</v>
      </c>
      <c r="W120" s="30">
        <f>VLOOKUP(A120,'PAI 2025 GPS rempl2)'!$A$4:$P$503,16,0)</f>
        <v>10</v>
      </c>
      <c r="X120" s="161">
        <f>(W120*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120" s="30">
        <f>VLOOKUP(A120,'SEGUIMIENTO PLAN DE ACCIÓN'!$G$7:$AB$493,22,0)</f>
        <v>0</v>
      </c>
      <c r="Z120" s="164">
        <f t="shared" si="1"/>
        <v>0</v>
      </c>
      <c r="AA120" s="30" t="str">
        <f>VLOOKUP(A120,'SEGUIMIENTO PLAN DE ACCIÓN'!$G$7:$AC$493,20,0)</f>
        <v>Las Mesas de integración para la conexión de actores del ecosistema de innovación involucrados en temas de Propiedad Industrial y transferencia tecnológica, se encuentran en ejecución. A corte del 30 de mayo, se definió la estructura para la realización de las Mesas de integración para la conexión de actores del ecosistema de innovación involucrados en temas de Propiedad Industrial y transferencia tecnológica, y se llevó a cabo una reunión con la Red Joinn –Oficinas de Transferencia de Resultados de Investigación OTRIs conformada CienTech, Connect, OTRI Estratégica de Oriente, Reddi Colombia y Tecnnova . En la reunión se les explicó la propuesta para la realización de las Mesas de integración, la cual fue celebrada por los asistentes y se acordó hacer la propuesta de fechas para la realización de las mesas en el 2025.</v>
      </c>
    </row>
    <row r="121" spans="1:27" x14ac:dyDescent="0.25">
      <c r="A121" s="81" t="s">
        <v>769</v>
      </c>
      <c r="B121" s="81" t="s">
        <v>517</v>
      </c>
      <c r="C121" s="82" t="s">
        <v>1647</v>
      </c>
      <c r="D121" s="82" t="s">
        <v>1655</v>
      </c>
      <c r="E121" s="82" t="s">
        <v>766</v>
      </c>
      <c r="F121" s="82"/>
      <c r="G121" s="82"/>
      <c r="H121" s="82" t="str">
        <f>VLOOKUP(A121,'PAI 2025 GPS rempl2)'!$A$4:$V$503,15,0)</f>
        <v>Elaborar la propuesta de estructura para la realización de las mesas de integración para la conexión de actores del ecosistema de innovación involucrados en temas de Propiedad Industrial y transferencia tecnológica. (Documento con la propuesta elaborado)</v>
      </c>
      <c r="I121" s="82">
        <f>VLOOKUP(A121,'PAI 2025 GPS rempl2)'!$A$4:$V$503,17,0)</f>
        <v>1</v>
      </c>
      <c r="J121" s="82" t="str">
        <f>VLOOKUP(A121,'PAI 2025 GPS rempl2)'!$A$4:$V$503,18,0)</f>
        <v>Númerica</v>
      </c>
      <c r="K121" s="160" t="str">
        <f>VLOOKUP(A121,'PAI 2025 GPS rempl2)'!$A$4:$V$503,20,0)</f>
        <v>2025-01-13</v>
      </c>
      <c r="L121" s="160" t="str">
        <f>VLOOKUP(A121,'PAI 2025 GPS rempl2)'!$A$4:$V$503,21,0)</f>
        <v>2025-03-31</v>
      </c>
      <c r="M121" s="82" t="str">
        <f>VLOOKUP(A121,'PAI 2025 GPS rempl2)'!$A$4:$V$503,22,0)</f>
        <v>2023-GRUPO DE TRABAJO DE CENTRO DE INFORMACIÓN TECNOLÓGICA Y APOYO A LA GESTIÓN DE PROPIEDAD LA INDUSTRIAL</v>
      </c>
      <c r="N121" s="82"/>
      <c r="O121" s="82"/>
      <c r="P121" s="82"/>
      <c r="Q121" s="82"/>
      <c r="T121" s="81" t="s">
        <v>769</v>
      </c>
      <c r="U121" s="81" t="str">
        <f>VLOOKUP(T121,'PAI 2025 Consolidado'!$A$7:$D$507,4,0)</f>
        <v>Actividad propia</v>
      </c>
      <c r="V121" s="82" t="s">
        <v>1647</v>
      </c>
      <c r="W121" s="30">
        <f>VLOOKUP(A121,'PAI 2025 GPS rempl2)'!$A$4:$P$503,16,0)</f>
        <v>60</v>
      </c>
      <c r="X121" s="163">
        <f>+(W121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121" s="30">
        <f>VLOOKUP(A121,'SEGUIMIENTO PLAN DE ACCIÓN'!$G$7:$AB$493,22,0)</f>
        <v>100</v>
      </c>
      <c r="Z121" s="164">
        <f t="shared" si="1"/>
        <v>7.3619631901840491E-3</v>
      </c>
      <c r="AA121" s="30" t="str">
        <f>VLOOKUP(A121,'SEGUIMIENTO PLAN DE ACCIÓN'!$G$7:$AC$493,20,0)</f>
        <v>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v>
      </c>
    </row>
    <row r="122" spans="1:27" x14ac:dyDescent="0.25">
      <c r="A122" s="81" t="s">
        <v>771</v>
      </c>
      <c r="B122" s="81" t="s">
        <v>517</v>
      </c>
      <c r="C122" s="82" t="s">
        <v>1647</v>
      </c>
      <c r="D122" s="82" t="s">
        <v>1655</v>
      </c>
      <c r="E122" s="82" t="s">
        <v>766</v>
      </c>
      <c r="F122" s="82"/>
      <c r="G122" s="82"/>
      <c r="H122" s="82" t="str">
        <f>VLOOKUP(A122,'PAI 2025 GPS rempl2)'!$A$4:$V$503,15,0)</f>
        <v>Realizar las mesas de integración  (Actas de reunión firmadas)</v>
      </c>
      <c r="I122" s="82">
        <f>VLOOKUP(A122,'PAI 2025 GPS rempl2)'!$A$4:$V$503,17,0)</f>
        <v>2</v>
      </c>
      <c r="J122" s="82" t="str">
        <f>VLOOKUP(A122,'PAI 2025 GPS rempl2)'!$A$4:$V$503,18,0)</f>
        <v>Númerica</v>
      </c>
      <c r="K122" s="160" t="str">
        <f>VLOOKUP(A122,'PAI 2025 GPS rempl2)'!$A$4:$V$503,20,0)</f>
        <v>2025-04-01</v>
      </c>
      <c r="L122" s="160" t="str">
        <f>VLOOKUP(A122,'PAI 2025 GPS rempl2)'!$A$4:$V$503,21,0)</f>
        <v>2025-11-28</v>
      </c>
      <c r="M122" s="82" t="str">
        <f>VLOOKUP(A122,'PAI 2025 GPS rempl2)'!$A$4:$V$503,22,0)</f>
        <v>2023-GRUPO DE TRABAJO DE CENTRO DE INFORMACIÓN TECNOLÓGICA Y APOYO A LA GESTIÓN DE PROPIEDAD LA INDUSTRIAL</v>
      </c>
      <c r="N122" s="82"/>
      <c r="O122" s="82"/>
      <c r="P122" s="82"/>
      <c r="Q122" s="82"/>
      <c r="T122" s="81" t="s">
        <v>771</v>
      </c>
      <c r="U122" s="81" t="str">
        <f>VLOOKUP(T122,'PAI 2025 Consolidado'!$A$7:$D$507,4,0)</f>
        <v>Actividad propia</v>
      </c>
      <c r="V122" s="82" t="s">
        <v>1647</v>
      </c>
      <c r="W122" s="30">
        <f>VLOOKUP(A122,'PAI 2025 GPS rempl2)'!$A$4:$P$503,16,0)</f>
        <v>40</v>
      </c>
      <c r="X122" s="163">
        <f>+(W122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122" s="30">
        <f>VLOOKUP(A122,'SEGUIMIENTO PLAN DE ACCIÓN'!$G$7:$AB$493,22,0)</f>
        <v>0</v>
      </c>
      <c r="Z122" s="164">
        <f t="shared" si="1"/>
        <v>0</v>
      </c>
      <c r="AA122" s="30" t="str">
        <f>VLOOKUP(A122,'SEGUIMIENTO PLAN DE ACCIÓN'!$G$7:$AC$493,20,0)</f>
        <v>El 14 de mayo, se llevó a cabo una reunión con la Red Joinn –Oficinas de Transferencia de Resultados de Investigación OTRIs conformada CienTech, Connect, OTRI Estratégica de Oriente, Reddi Colombia y Tecnnova . En la reunión se les explico la propuesta para la realización de las Mesas de integración para la conexión de actores del ecosistema de innovación involucrados en temas de Propiedad Industrial y transferencia tecnológica, la cual fue celebrada por los asistentes y se acordó hacer la propuesta de fechas para la realización de las mesas en el 2025.</v>
      </c>
    </row>
    <row r="123" spans="1:27" x14ac:dyDescent="0.25">
      <c r="A123" s="81" t="s">
        <v>772</v>
      </c>
      <c r="B123" s="81" t="s">
        <v>509</v>
      </c>
      <c r="C123" s="82" t="s">
        <v>1647</v>
      </c>
      <c r="D123" s="82" t="s">
        <v>1651</v>
      </c>
      <c r="E123" s="82" t="s">
        <v>680</v>
      </c>
      <c r="F123" s="82" t="s">
        <v>10</v>
      </c>
      <c r="G123" s="82" t="str">
        <f>VLOOKUP(A123,'PAI 2025 GPS rempl2)'!$E$4:$L$502,8,0)</f>
        <v>C-3503-0200-0014-20309b</v>
      </c>
      <c r="H123" s="82" t="str">
        <f>VLOOKUP(A123,'PAI 2025 GPS rempl2)'!$A$4:$V$503,15,0)</f>
        <v>Programas de fomento para el uso estratégico de la propiedad industrial en la Economía Popular, ejecutados.  (Matriz de seguimiento e informe final de ejecución de los programas)</v>
      </c>
      <c r="I123" s="82">
        <f>VLOOKUP(A123,'PAI 2025 GPS rempl2)'!$A$4:$V$503,17,0)</f>
        <v>100</v>
      </c>
      <c r="J123" s="82" t="str">
        <f>VLOOKUP(A123,'PAI 2025 GPS rempl2)'!$A$4:$V$503,18,0)</f>
        <v>Porcentual</v>
      </c>
      <c r="K123" s="160" t="str">
        <f>VLOOKUP(A123,'PAI 2025 GPS rempl2)'!$A$4:$V$503,20,0)</f>
        <v>2025-02-03</v>
      </c>
      <c r="L123" s="160" t="str">
        <f>VLOOKUP(A123,'PAI 2025 GPS rempl2)'!$A$4:$V$503,21,0)</f>
        <v>2025-11-28</v>
      </c>
      <c r="M123" s="82" t="str">
        <f>VLOOKUP(A123,'PAI 2025 GPS rempl2)'!$A$4:$V$503,22,0)</f>
        <v>2023-GRUPO DE TRABAJO DE CENTRO DE INFORMACIÓN TECNOLÓGICA Y APOYO A LA GESTIÓN DE PROPIEDAD LA INDUSTRIAL</v>
      </c>
      <c r="N123" s="82" t="s">
        <v>1520</v>
      </c>
      <c r="O123" s="82" t="s">
        <v>1521</v>
      </c>
      <c r="P123" s="82" t="s">
        <v>1677</v>
      </c>
      <c r="Q123" s="82" t="s">
        <v>1863</v>
      </c>
      <c r="T123" s="81" t="s">
        <v>772</v>
      </c>
      <c r="U123" s="81" t="str">
        <f>VLOOKUP(T123,'PAI 2025 Consolidado'!$A$7:$D$507,4,0)</f>
        <v>Producto</v>
      </c>
      <c r="V123" s="82" t="s">
        <v>1647</v>
      </c>
      <c r="W123" s="30">
        <f>VLOOKUP(A123,'PAI 2025 GPS rempl2)'!$A$4:$P$503,16,0)</f>
        <v>30</v>
      </c>
      <c r="X123" s="161">
        <f>(W123*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1.3452914798206279</v>
      </c>
      <c r="Y123" s="30">
        <f>VLOOKUP(A123,'SEGUIMIENTO PLAN DE ACCIÓN'!$G$7:$AB$493,22,0)</f>
        <v>40</v>
      </c>
      <c r="Z123" s="164">
        <f t="shared" si="1"/>
        <v>5.3811659192825115E-3</v>
      </c>
      <c r="AA123" s="30" t="str">
        <f>VLOOKUP(A123,'SEGUIMIENTO PLAN DE ACCIÓN'!$G$7:$AC$493,20,0)</f>
        <v>Los Programas de fomento para el uso estratégico de la propiedad industrial en la Economía Popular, como son el programa Pie y Marcas de Paz se encuentran en ejecución. Los avances de cada programa están cargados en las actividades 2023.3.2 y 2023.3.4.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124" spans="1:27" x14ac:dyDescent="0.25">
      <c r="A124" s="81" t="s">
        <v>773</v>
      </c>
      <c r="B124" s="81" t="s">
        <v>517</v>
      </c>
      <c r="C124" s="82" t="s">
        <v>1647</v>
      </c>
      <c r="D124" s="82" t="s">
        <v>1651</v>
      </c>
      <c r="E124" s="82" t="s">
        <v>680</v>
      </c>
      <c r="F124" s="82"/>
      <c r="G124" s="82"/>
      <c r="H124" s="82" t="str">
        <f>VLOOKUP(A124,'PAI 2025 GPS rempl2)'!$A$4:$V$503,15,0)</f>
        <v>Elaborar matriz programación de jornadas y seguimiento de ejecución del programa</v>
      </c>
      <c r="I124" s="82">
        <f>VLOOKUP(A124,'PAI 2025 GPS rempl2)'!$A$4:$V$503,17,0)</f>
        <v>1</v>
      </c>
      <c r="J124" s="82" t="str">
        <f>VLOOKUP(A124,'PAI 2025 GPS rempl2)'!$A$4:$V$503,18,0)</f>
        <v>Númerica</v>
      </c>
      <c r="K124" s="160" t="str">
        <f>VLOOKUP(A124,'PAI 2025 GPS rempl2)'!$A$4:$V$503,20,0)</f>
        <v>2025-02-03</v>
      </c>
      <c r="L124" s="160" t="str">
        <f>VLOOKUP(A124,'PAI 2025 GPS rempl2)'!$A$4:$V$503,21,0)</f>
        <v>2025-02-28</v>
      </c>
      <c r="M124" s="82" t="str">
        <f>VLOOKUP(A124,'PAI 2025 GPS rempl2)'!$A$4:$V$503,22,0)</f>
        <v>2023-GRUPO DE TRABAJO DE CENTRO DE INFORMACIÓN TECNOLÓGICA Y APOYO A LA GESTIÓN DE PROPIEDAD LA INDUSTRIAL</v>
      </c>
      <c r="N124" s="82"/>
      <c r="O124" s="82"/>
      <c r="P124" s="82"/>
      <c r="Q124" s="82"/>
      <c r="T124" s="81" t="s">
        <v>773</v>
      </c>
      <c r="U124" s="81" t="str">
        <f>VLOOKUP(T124,'PAI 2025 Consolidado'!$A$7:$D$507,4,0)</f>
        <v>Actividad propia</v>
      </c>
      <c r="V124" s="82" t="s">
        <v>1647</v>
      </c>
      <c r="W124" s="30">
        <f>VLOOKUP(A124,'PAI 2025 GPS rempl2)'!$A$4:$P$503,16,0)</f>
        <v>60</v>
      </c>
      <c r="X124" s="163">
        <f>+(W124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124" s="30">
        <f>VLOOKUP(A124,'SEGUIMIENTO PLAN DE ACCIÓN'!$G$7:$AB$493,22,0)</f>
        <v>100</v>
      </c>
      <c r="Z124" s="164">
        <f t="shared" si="1"/>
        <v>7.3619631901840491E-3</v>
      </c>
      <c r="AA124" s="30" t="str">
        <f>VLOOKUP(A124,'SEGUIMIENTO PLAN DE ACCIÓN'!$G$7:$AC$493,20,0)</f>
        <v>Se elaboró matriz de programación de jornadas y seguimiento de ejecución del programa Propiedad Industrial para emprendedores PI-e para 2025.</v>
      </c>
    </row>
    <row r="125" spans="1:27" x14ac:dyDescent="0.25">
      <c r="A125" s="81" t="s">
        <v>774</v>
      </c>
      <c r="B125" s="81" t="s">
        <v>517</v>
      </c>
      <c r="C125" s="82" t="s">
        <v>1647</v>
      </c>
      <c r="D125" s="82" t="s">
        <v>1651</v>
      </c>
      <c r="E125" s="82" t="s">
        <v>680</v>
      </c>
      <c r="F125" s="82"/>
      <c r="G125" s="82"/>
      <c r="H125" s="82" t="str">
        <f>VLOOKUP(A125,'PAI 2025 GPS rempl2)'!$A$4:$V$503,15,0)</f>
        <v>Ejecutar el programa Propiedad Industrial para emprendedores PI-e.   (Matriz de seguimiento e Informe final del programa)</v>
      </c>
      <c r="I125" s="82">
        <f>VLOOKUP(A125,'PAI 2025 GPS rempl2)'!$A$4:$V$503,17,0)</f>
        <v>100</v>
      </c>
      <c r="J125" s="82" t="str">
        <f>VLOOKUP(A125,'PAI 2025 GPS rempl2)'!$A$4:$V$503,18,0)</f>
        <v>Porcentual</v>
      </c>
      <c r="K125" s="160" t="str">
        <f>VLOOKUP(A125,'PAI 2025 GPS rempl2)'!$A$4:$V$503,20,0)</f>
        <v>2025-02-03</v>
      </c>
      <c r="L125" s="160" t="str">
        <f>VLOOKUP(A125,'PAI 2025 GPS rempl2)'!$A$4:$V$503,21,0)</f>
        <v>2025-11-28</v>
      </c>
      <c r="M125" s="82" t="str">
        <f>VLOOKUP(A125,'PAI 2025 GPS rempl2)'!$A$4:$V$503,22,0)</f>
        <v>2023-GRUPO DE TRABAJO DE CENTRO DE INFORMACIÓN TECNOLÓGICA Y APOYO A LA GESTIÓN DE PROPIEDAD LA INDUSTRIAL</v>
      </c>
      <c r="N125" s="82"/>
      <c r="O125" s="82"/>
      <c r="P125" s="82"/>
      <c r="Q125" s="82"/>
      <c r="T125" s="81" t="s">
        <v>774</v>
      </c>
      <c r="U125" s="81" t="str">
        <f>VLOOKUP(T125,'PAI 2025 Consolidado'!$A$7:$D$507,4,0)</f>
        <v>Actividad propia</v>
      </c>
      <c r="V125" s="82" t="s">
        <v>1647</v>
      </c>
      <c r="W125" s="30">
        <f>VLOOKUP(A125,'PAI 2025 GPS rempl2)'!$A$4:$P$503,16,0)</f>
        <v>10</v>
      </c>
      <c r="X125" s="163">
        <f>+(W125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125" s="30">
        <f>VLOOKUP(A125,'SEGUIMIENTO PLAN DE ACCIÓN'!$G$7:$AB$493,22,0)</f>
        <v>40</v>
      </c>
      <c r="Z125" s="164">
        <f t="shared" si="1"/>
        <v>4.9079754601226997E-4</v>
      </c>
      <c r="AA125" s="30" t="str">
        <f>VLOOKUP(A125,'SEGUIMIENTO PLAN DE ACCIÓN'!$G$7:$AC$493,20,0)</f>
        <v>Al 31 de mayo de 2025 se ha iniciado la ejecución de 21 PI-e. Se han finalizado 9 PI-e y 12 PI-e se encuentran en ejecución
Los resultados a la fecha son:
1.031 emprendedores inscritos
942 emprendedores en la etapa de conceptos de PI y charla informativa
820 diagnósticos realizados
770 emprendedores en las sensibilizaciones
706 emprendedores orientados en PI
324 Solicitudes de PI radicadas:
-288 Marcas
-35 Diseños Industriales
-1 Patente   
La estrategia PI-e en el mes de mayo se ha realizado en articulación con diferentes instituciones a nivel nacional.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126" spans="1:27" x14ac:dyDescent="0.25">
      <c r="A126" s="81" t="s">
        <v>775</v>
      </c>
      <c r="B126" s="81" t="s">
        <v>517</v>
      </c>
      <c r="C126" s="82" t="s">
        <v>1647</v>
      </c>
      <c r="D126" s="82" t="s">
        <v>1651</v>
      </c>
      <c r="E126" s="82" t="s">
        <v>680</v>
      </c>
      <c r="F126" s="82"/>
      <c r="G126" s="82"/>
      <c r="H126" s="82" t="str">
        <f>VLOOKUP(A126,'PAI 2025 GPS rempl2)'!$A$4:$V$503,15,0)</f>
        <v>Elaborar matriz de etapas para el seguimiento de ejecución de la estrategia</v>
      </c>
      <c r="I126" s="82">
        <f>VLOOKUP(A126,'PAI 2025 GPS rempl2)'!$A$4:$V$503,17,0)</f>
        <v>1</v>
      </c>
      <c r="J126" s="82" t="str">
        <f>VLOOKUP(A126,'PAI 2025 GPS rempl2)'!$A$4:$V$503,18,0)</f>
        <v>Númerica</v>
      </c>
      <c r="K126" s="160" t="str">
        <f>VLOOKUP(A126,'PAI 2025 GPS rempl2)'!$A$4:$V$503,20,0)</f>
        <v>2025-02-03</v>
      </c>
      <c r="L126" s="160" t="str">
        <f>VLOOKUP(A126,'PAI 2025 GPS rempl2)'!$A$4:$V$503,21,0)</f>
        <v>2025-02-28</v>
      </c>
      <c r="M126" s="82" t="str">
        <f>VLOOKUP(A126,'PAI 2025 GPS rempl2)'!$A$4:$V$503,22,0)</f>
        <v>2023-GRUPO DE TRABAJO DE CENTRO DE INFORMACIÓN TECNOLÓGICA Y APOYO A LA GESTIÓN DE PROPIEDAD LA INDUSTRIAL</v>
      </c>
      <c r="N126" s="82"/>
      <c r="O126" s="82"/>
      <c r="P126" s="82"/>
      <c r="Q126" s="82"/>
      <c r="T126" s="81" t="s">
        <v>775</v>
      </c>
      <c r="U126" s="81" t="str">
        <f>VLOOKUP(T126,'PAI 2025 Consolidado'!$A$7:$D$507,4,0)</f>
        <v>Actividad propia</v>
      </c>
      <c r="V126" s="82" t="s">
        <v>1647</v>
      </c>
      <c r="W126" s="30">
        <f>VLOOKUP(A126,'PAI 2025 GPS rempl2)'!$A$4:$P$503,16,0)</f>
        <v>10</v>
      </c>
      <c r="X126" s="163">
        <f>+(W126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126" s="30">
        <f>VLOOKUP(A126,'SEGUIMIENTO PLAN DE ACCIÓN'!$G$7:$AB$493,22,0)</f>
        <v>100</v>
      </c>
      <c r="Z126" s="164">
        <f t="shared" si="1"/>
        <v>1.2269938650306749E-3</v>
      </c>
      <c r="AA126" s="30" t="str">
        <f>VLOOKUP(A126,'SEGUIMIENTO PLAN DE ACCIÓN'!$G$7:$AC$493,20,0)</f>
        <v>Se elaboró matriz de etapas para el seguimiento de ejecución de la estrategia Marcas de Paz para 2025.</v>
      </c>
    </row>
    <row r="127" spans="1:27" x14ac:dyDescent="0.25">
      <c r="A127" s="81" t="s">
        <v>776</v>
      </c>
      <c r="B127" s="81" t="s">
        <v>517</v>
      </c>
      <c r="C127" s="82" t="s">
        <v>1647</v>
      </c>
      <c r="D127" s="82" t="s">
        <v>1651</v>
      </c>
      <c r="E127" s="82" t="s">
        <v>680</v>
      </c>
      <c r="F127" s="82"/>
      <c r="G127" s="82"/>
      <c r="H127" s="82" t="str">
        <f>VLOOKUP(A127,'PAI 2025 GPS rempl2)'!$A$4:$V$503,15,0)</f>
        <v>Ejecutar la estrategia Marcas de paz.  (Matriz de seguimiento e Informe final del programa)</v>
      </c>
      <c r="I127" s="82">
        <f>VLOOKUP(A127,'PAI 2025 GPS rempl2)'!$A$4:$V$503,17,0)</f>
        <v>100</v>
      </c>
      <c r="J127" s="82" t="str">
        <f>VLOOKUP(A127,'PAI 2025 GPS rempl2)'!$A$4:$V$503,18,0)</f>
        <v>Porcentual</v>
      </c>
      <c r="K127" s="160" t="str">
        <f>VLOOKUP(A127,'PAI 2025 GPS rempl2)'!$A$4:$V$503,20,0)</f>
        <v>2025-02-03</v>
      </c>
      <c r="L127" s="160" t="str">
        <f>VLOOKUP(A127,'PAI 2025 GPS rempl2)'!$A$4:$V$503,21,0)</f>
        <v>2025-11-28</v>
      </c>
      <c r="M127" s="82" t="str">
        <f>VLOOKUP(A127,'PAI 2025 GPS rempl2)'!$A$4:$V$503,22,0)</f>
        <v>2023-GRUPO DE TRABAJO DE CENTRO DE INFORMACIÓN TECNOLÓGICA Y APOYO A LA GESTIÓN DE PROPIEDAD LA INDUSTRIAL</v>
      </c>
      <c r="N127" s="82"/>
      <c r="O127" s="82"/>
      <c r="P127" s="82"/>
      <c r="Q127" s="82"/>
      <c r="T127" s="81" t="s">
        <v>776</v>
      </c>
      <c r="U127" s="81" t="str">
        <f>VLOOKUP(T127,'PAI 2025 Consolidado'!$A$7:$D$507,4,0)</f>
        <v>Actividad propia</v>
      </c>
      <c r="V127" s="82" t="s">
        <v>1647</v>
      </c>
      <c r="W127" s="30">
        <f>VLOOKUP(A127,'PAI 2025 GPS rempl2)'!$A$4:$P$503,16,0)</f>
        <v>20</v>
      </c>
      <c r="X127" s="163">
        <f>+(W127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127" s="30">
        <f>VLOOKUP(A127,'SEGUIMIENTO PLAN DE ACCIÓN'!$G$7:$AB$493,22,0)</f>
        <v>40</v>
      </c>
      <c r="Z127" s="164">
        <f t="shared" si="1"/>
        <v>9.8159509202453993E-4</v>
      </c>
      <c r="AA127" s="30" t="str">
        <f>VLOOKUP(A127,'SEGUIMIENTO PLAN DE ACCIÓN'!$G$7:$AC$493,20,0)</f>
        <v>Hasta el 30 de mayo, se han beneficiado 85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85 marcas asociadas a estos proyectos, se han brindado 73 orientaciones y se han radicado 56 solicitudes de registro de marca.
Estos proyectos productivos tienen presencia en 56 municipios del país.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128" spans="1:27" x14ac:dyDescent="0.25">
      <c r="A128" s="81" t="s">
        <v>777</v>
      </c>
      <c r="B128" s="81" t="s">
        <v>509</v>
      </c>
      <c r="C128" s="82" t="s">
        <v>1647</v>
      </c>
      <c r="D128" s="82" t="s">
        <v>1651</v>
      </c>
      <c r="E128" s="82" t="s">
        <v>680</v>
      </c>
      <c r="F128" s="82" t="s">
        <v>10</v>
      </c>
      <c r="G128" s="82" t="str">
        <f>VLOOKUP(A128,'PAI 2025 GPS rempl2)'!$E$4:$L$502,8,0)</f>
        <v>C-3503-0200-0014-20309b</v>
      </c>
      <c r="H128" s="82" t="str">
        <f>VLOOKUP(A128,'PAI 2025 GPS rempl2)'!$A$4:$V$503,15,0)</f>
        <v>Boletines tecnológicos para la  promoción y difusión del sistema de propiedad industrial para empresas, centros de investigación y en general aquellas entidades que desarrollen tecnologías verdes, divulgados (Informe de divulgación)</v>
      </c>
      <c r="I128" s="82">
        <f>VLOOKUP(A128,'PAI 2025 GPS rempl2)'!$A$4:$V$503,17,0)</f>
        <v>2</v>
      </c>
      <c r="J128" s="82" t="str">
        <f>VLOOKUP(A128,'PAI 2025 GPS rempl2)'!$A$4:$V$503,18,0)</f>
        <v>Númerica</v>
      </c>
      <c r="K128" s="160" t="str">
        <f>VLOOKUP(A128,'PAI 2025 GPS rempl2)'!$A$4:$V$503,20,0)</f>
        <v>2025-02-03</v>
      </c>
      <c r="L128" s="160" t="str">
        <f>VLOOKUP(A128,'PAI 2025 GPS rempl2)'!$A$4:$V$503,21,0)</f>
        <v>2025-12-12</v>
      </c>
      <c r="M128" s="82" t="str">
        <f>VLOOKUP(A128,'PAI 2025 GPS rempl2)'!$A$4:$V$503,22,0)</f>
        <v>2023-GRUPO DE TRABAJO DE CENTRO DE INFORMACIÓN TECNOLÓGICA Y APOYO A LA GESTIÓN DE PROPIEDAD LA INDUSTRIAL</v>
      </c>
      <c r="N128" s="82" t="s">
        <v>1520</v>
      </c>
      <c r="O128" s="82" t="s">
        <v>1521</v>
      </c>
      <c r="P128" s="82" t="s">
        <v>1678</v>
      </c>
      <c r="Q128" s="82" t="s">
        <v>1863</v>
      </c>
      <c r="T128" s="81" t="s">
        <v>777</v>
      </c>
      <c r="U128" s="81" t="str">
        <f>VLOOKUP(T128,'PAI 2025 Consolidado'!$A$7:$D$507,4,0)</f>
        <v>Producto</v>
      </c>
      <c r="V128" s="82" t="s">
        <v>1647</v>
      </c>
      <c r="W128" s="30">
        <f>VLOOKUP(A128,'PAI 2025 GPS rempl2)'!$A$4:$P$503,16,0)</f>
        <v>10</v>
      </c>
      <c r="X128" s="161">
        <f>(W128*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128" s="30">
        <f>VLOOKUP(A128,'SEGUIMIENTO PLAN DE ACCIÓN'!$G$7:$AB$493,22,0)</f>
        <v>30.36</v>
      </c>
      <c r="Z128" s="164">
        <f t="shared" si="1"/>
        <v>1.3614349775784755E-3</v>
      </c>
      <c r="AA128" s="30" t="str">
        <f>VLOOKUP(A128,'SEGUIMIENTO PLAN DE ACCIÓN'!$G$7:$AC$493,20,0)</f>
        <v>El primer boletín tecnológico relacionado con usos de la coca, se encuentra en ejecución. En el mes de mayo se culminó con la elaboración de los capítulos de Presentación, Futuro en el ahora, Contexto, Tendencias y Anexos del I Boletín tecnológico. Adicionalmente, se inició el proceso de edición y corrección de estilo de los documentos.
Por otra parte, el 28 de mayo de 2025 se realizó un mailing para promover la consulta de la sección de boletines tecnológicos en la página web de la entidad.
El porcentaje de avance se calcula a partir del porcentaje reportado en el formato del Plan de Trabajo para los boletines tecnológicos, el cual, para este mes, es del 30,36%.</v>
      </c>
    </row>
    <row r="129" spans="1:27" x14ac:dyDescent="0.25">
      <c r="A129" s="81" t="s">
        <v>779</v>
      </c>
      <c r="B129" s="81" t="s">
        <v>517</v>
      </c>
      <c r="C129" s="82" t="s">
        <v>1647</v>
      </c>
      <c r="D129" s="82" t="s">
        <v>1651</v>
      </c>
      <c r="E129" s="82" t="s">
        <v>680</v>
      </c>
      <c r="F129" s="82"/>
      <c r="G129" s="82"/>
      <c r="H129" s="82" t="str">
        <f>VLOOKUP(A129,'PAI 2025 GPS rempl2)'!$A$4:$V$503,15,0)</f>
        <v>Definir cronograma de trabajo y estructura del documento para los boletines tecnológicos.  (Cronograma de trabajo definido)</v>
      </c>
      <c r="I129" s="82">
        <f>VLOOKUP(A129,'PAI 2025 GPS rempl2)'!$A$4:$V$503,17,0)</f>
        <v>1</v>
      </c>
      <c r="J129" s="82" t="str">
        <f>VLOOKUP(A129,'PAI 2025 GPS rempl2)'!$A$4:$V$503,18,0)</f>
        <v>Númerica</v>
      </c>
      <c r="K129" s="160" t="str">
        <f>VLOOKUP(A129,'PAI 2025 GPS rempl2)'!$A$4:$V$503,20,0)</f>
        <v>2025-02-03</v>
      </c>
      <c r="L129" s="160" t="str">
        <f>VLOOKUP(A129,'PAI 2025 GPS rempl2)'!$A$4:$V$503,21,0)</f>
        <v>2025-02-28</v>
      </c>
      <c r="M129" s="82" t="str">
        <f>VLOOKUP(A129,'PAI 2025 GPS rempl2)'!$A$4:$V$503,22,0)</f>
        <v>2023-GRUPO DE TRABAJO DE CENTRO DE INFORMACIÓN TECNOLÓGICA Y APOYO A LA GESTIÓN DE PROPIEDAD LA INDUSTRIAL</v>
      </c>
      <c r="N129" s="82"/>
      <c r="O129" s="82"/>
      <c r="P129" s="82"/>
      <c r="Q129" s="82"/>
      <c r="T129" s="81" t="s">
        <v>779</v>
      </c>
      <c r="U129" s="81" t="str">
        <f>VLOOKUP(T129,'PAI 2025 Consolidado'!$A$7:$D$507,4,0)</f>
        <v>Actividad propia</v>
      </c>
      <c r="V129" s="82" t="s">
        <v>1647</v>
      </c>
      <c r="W129" s="30">
        <f>VLOOKUP(A129,'PAI 2025 GPS rempl2)'!$A$4:$P$503,16,0)</f>
        <v>10</v>
      </c>
      <c r="X129" s="163">
        <f>+(W129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129" s="30">
        <f>VLOOKUP(A129,'SEGUIMIENTO PLAN DE ACCIÓN'!$G$7:$AB$493,22,0)</f>
        <v>100</v>
      </c>
      <c r="Z129" s="164">
        <f t="shared" si="1"/>
        <v>1.2269938650306749E-3</v>
      </c>
      <c r="AA129" s="30" t="str">
        <f>VLOOKUP(A129,'SEGUIMIENTO PLAN DE ACCIÓN'!$G$7:$AC$493,20,0)</f>
        <v>Se elaboró el cronograma de actividades para la elaboración de los 2 boletines tecnológicos del presente año.</v>
      </c>
    </row>
    <row r="130" spans="1:27" x14ac:dyDescent="0.25">
      <c r="A130" s="81" t="s">
        <v>781</v>
      </c>
      <c r="B130" s="81" t="s">
        <v>517</v>
      </c>
      <c r="C130" s="82" t="s">
        <v>1647</v>
      </c>
      <c r="D130" s="82" t="s">
        <v>1651</v>
      </c>
      <c r="E130" s="82" t="s">
        <v>680</v>
      </c>
      <c r="F130" s="82"/>
      <c r="G130" s="82"/>
      <c r="H130" s="82" t="str">
        <f>VLOOKUP(A130,'PAI 2025 GPS rempl2)'!$A$4:$V$503,15,0)</f>
        <v>Elaborar y publicar dos (2) Boletines tecnológicos.  (Capturas de pantalla de la publicación de los boletines tecnológicos)</v>
      </c>
      <c r="I130" s="82">
        <f>VLOOKUP(A130,'PAI 2025 GPS rempl2)'!$A$4:$V$503,17,0)</f>
        <v>2</v>
      </c>
      <c r="J130" s="82" t="str">
        <f>VLOOKUP(A130,'PAI 2025 GPS rempl2)'!$A$4:$V$503,18,0)</f>
        <v>Númerica</v>
      </c>
      <c r="K130" s="160" t="str">
        <f>VLOOKUP(A130,'PAI 2025 GPS rempl2)'!$A$4:$V$503,20,0)</f>
        <v>2025-03-03</v>
      </c>
      <c r="L130" s="160" t="str">
        <f>VLOOKUP(A130,'PAI 2025 GPS rempl2)'!$A$4:$V$503,21,0)</f>
        <v>2025-11-28</v>
      </c>
      <c r="M130" s="82" t="str">
        <f>VLOOKUP(A130,'PAI 2025 GPS rempl2)'!$A$4:$V$503,22,0)</f>
        <v>2023-GRUPO DE TRABAJO DE CENTRO DE INFORMACIÓN TECNOLÓGICA Y APOYO A LA GESTIÓN DE PROPIEDAD LA INDUSTRIAL</v>
      </c>
      <c r="N130" s="82"/>
      <c r="O130" s="82"/>
      <c r="P130" s="82"/>
      <c r="Q130" s="82"/>
      <c r="T130" s="81" t="s">
        <v>781</v>
      </c>
      <c r="U130" s="81" t="str">
        <f>VLOOKUP(T130,'PAI 2025 Consolidado'!$A$7:$D$507,4,0)</f>
        <v>Actividad propia</v>
      </c>
      <c r="V130" s="82" t="s">
        <v>1647</v>
      </c>
      <c r="W130" s="30">
        <f>VLOOKUP(A130,'PAI 2025 GPS rempl2)'!$A$4:$P$503,16,0)</f>
        <v>70</v>
      </c>
      <c r="X130" s="163">
        <f>+(W130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0.85889570552147243</v>
      </c>
      <c r="Y130" s="30">
        <f>VLOOKUP(A130,'SEGUIMIENTO PLAN DE ACCIÓN'!$G$7:$AB$493,22,0)</f>
        <v>30.36</v>
      </c>
      <c r="Z130" s="164">
        <f t="shared" si="1"/>
        <v>2.6076073619631904E-3</v>
      </c>
      <c r="AA130" s="30" t="str">
        <f>VLOOKUP(A130,'SEGUIMIENTO PLAN DE ACCIÓN'!$G$7:$AC$493,20,0)</f>
        <v>En el mes de mayo se culminó con la elaboración de los capítulos de Presentación, Futuro en el ahora, Contexto, Tendencias y Anexos del I Boletín tecnológico. Adicionalmente, se inició el proceso de edición y corrección de estilo de los documentos.
El porcentaje de avance se calcula a partir del porcentaje reportado en el formato del Plan de Trabajo para los boletines tecnológicos, el cual, para este mes, es del 30,36%.</v>
      </c>
    </row>
    <row r="131" spans="1:27" x14ac:dyDescent="0.25">
      <c r="A131" s="81" t="s">
        <v>783</v>
      </c>
      <c r="B131" s="81" t="s">
        <v>517</v>
      </c>
      <c r="C131" s="82" t="s">
        <v>1647</v>
      </c>
      <c r="D131" s="82" t="s">
        <v>1651</v>
      </c>
      <c r="E131" s="82" t="s">
        <v>680</v>
      </c>
      <c r="F131" s="82"/>
      <c r="G131" s="82"/>
      <c r="H131" s="82" t="str">
        <f>VLOOKUP(A131,'PAI 2025 GPS rempl2)'!$A$4:$V$503,15,0)</f>
        <v>Realizar la divulgación de los dos (2) Boletines tecnológicos. (Informe de divulgación)</v>
      </c>
      <c r="I131" s="82">
        <f>VLOOKUP(A131,'PAI 2025 GPS rempl2)'!$A$4:$V$503,17,0)</f>
        <v>2</v>
      </c>
      <c r="J131" s="82" t="str">
        <f>VLOOKUP(A131,'PAI 2025 GPS rempl2)'!$A$4:$V$503,18,0)</f>
        <v>Númerica</v>
      </c>
      <c r="K131" s="160" t="str">
        <f>VLOOKUP(A131,'PAI 2025 GPS rempl2)'!$A$4:$V$503,20,0)</f>
        <v>2025-03-03</v>
      </c>
      <c r="L131" s="160" t="str">
        <f>VLOOKUP(A131,'PAI 2025 GPS rempl2)'!$A$4:$V$503,21,0)</f>
        <v>2025-12-12</v>
      </c>
      <c r="M131" s="82" t="str">
        <f>VLOOKUP(A131,'PAI 2025 GPS rempl2)'!$A$4:$V$503,22,0)</f>
        <v>2023-GRUPO DE TRABAJO DE CENTRO DE INFORMACIÓN TECNOLÓGICA Y APOYO A LA GESTIÓN DE PROPIEDAD LA INDUSTRIAL</v>
      </c>
      <c r="N131" s="82"/>
      <c r="O131" s="82"/>
      <c r="P131" s="82"/>
      <c r="Q131" s="82"/>
      <c r="T131" s="81" t="s">
        <v>783</v>
      </c>
      <c r="U131" s="81" t="str">
        <f>VLOOKUP(T131,'PAI 2025 Consolidado'!$A$7:$D$507,4,0)</f>
        <v>Actividad propia</v>
      </c>
      <c r="V131" s="82" t="s">
        <v>1647</v>
      </c>
      <c r="W131" s="30">
        <f>VLOOKUP(A131,'PAI 2025 GPS rempl2)'!$A$4:$P$503,16,0)</f>
        <v>20</v>
      </c>
      <c r="X131" s="163">
        <f>+(W131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131" s="30">
        <f>VLOOKUP(A131,'SEGUIMIENTO PLAN DE ACCIÓN'!$G$7:$AB$493,22,0)</f>
        <v>0</v>
      </c>
      <c r="Z131" s="164">
        <f t="shared" si="1"/>
        <v>0</v>
      </c>
      <c r="AA131" s="30" t="str">
        <f>VLOOKUP(A131,'SEGUIMIENTO PLAN DE ACCIÓN'!$G$7:$AC$493,20,0)</f>
        <v>El 28 de mayo de 2025 se realizó un mailing para promover la consulta de la sección de boletines tecnológicos en la página web de la entidad.</v>
      </c>
    </row>
    <row r="132" spans="1:27" x14ac:dyDescent="0.25">
      <c r="A132" s="81" t="s">
        <v>784</v>
      </c>
      <c r="B132" s="81" t="s">
        <v>509</v>
      </c>
      <c r="C132" s="82" t="s">
        <v>1647</v>
      </c>
      <c r="D132" s="82" t="s">
        <v>1651</v>
      </c>
      <c r="E132" s="82" t="s">
        <v>680</v>
      </c>
      <c r="F132" s="82" t="s">
        <v>10</v>
      </c>
      <c r="G132" s="82" t="str">
        <f>VLOOKUP(A132,'PAI 2025 GPS rempl2)'!$E$4:$L$502,8,0)</f>
        <v>N/A</v>
      </c>
      <c r="H132" s="82" t="str">
        <f>VLOOKUP(A132,'PAI 2025 GPS rempl2)'!$A$4:$V$503,15,0)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2">
        <f>VLOOKUP(A132,'PAI 2025 GPS rempl2)'!$A$4:$V$503,17,0)</f>
        <v>1</v>
      </c>
      <c r="J132" s="82" t="str">
        <f>VLOOKUP(A132,'PAI 2025 GPS rempl2)'!$A$4:$V$503,18,0)</f>
        <v>Númerica</v>
      </c>
      <c r="K132" s="160" t="str">
        <f>VLOOKUP(A132,'PAI 2025 GPS rempl2)'!$A$4:$V$503,20,0)</f>
        <v>2025-02-03</v>
      </c>
      <c r="L132" s="160" t="str">
        <f>VLOOKUP(A132,'PAI 2025 GPS rempl2)'!$A$4:$V$503,21,0)</f>
        <v>2025-11-28</v>
      </c>
      <c r="M132" s="82" t="str">
        <f>VLOOKUP(A132,'PAI 2025 GPS rempl2)'!$A$4:$V$503,22,0)</f>
        <v>2023-GRUPO DE TRABAJO DE CENTRO DE INFORMACIÓN TECNOLÓGICA Y APOYO A LA GESTIÓN DE PROPIEDAD LA INDUSTRIAL</v>
      </c>
      <c r="N132" s="82" t="s">
        <v>1520</v>
      </c>
      <c r="O132" s="82" t="s">
        <v>1521</v>
      </c>
      <c r="P132" s="82" t="s">
        <v>1679</v>
      </c>
      <c r="Q132" s="82" t="s">
        <v>1863</v>
      </c>
      <c r="T132" s="81" t="s">
        <v>784</v>
      </c>
      <c r="U132" s="81" t="str">
        <f>VLOOKUP(T132,'PAI 2025 Consolidado'!$A$7:$D$507,4,0)</f>
        <v>Producto</v>
      </c>
      <c r="V132" s="82" t="s">
        <v>1647</v>
      </c>
      <c r="W132" s="30">
        <f>VLOOKUP(A132,'PAI 2025 GPS rempl2)'!$A$4:$P$503,16,0)</f>
        <v>10</v>
      </c>
      <c r="X132" s="161">
        <f>(W132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132" s="30">
        <f>VLOOKUP(A132,'SEGUIMIENTO PLAN DE ACCIÓN'!$G$7:$AB$493,22,0)</f>
        <v>0</v>
      </c>
      <c r="Z132" s="164">
        <f t="shared" ref="Z132:Z195" si="3">(Y132*X132)/10000</f>
        <v>0</v>
      </c>
      <c r="AA132" s="30" t="str">
        <f>VLOOKUP(A132,'SEGUIMIENTO PLAN DE ACCIÓN'!$G$7:$AC$493,20,0)</f>
        <v>La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se encuentra en ejecución.  Durante abril y mayo de 2025, se realizaron actividades de sensibilización sobre marcas colectivas con actores del sector agropecuario y gastronómico, en el marco del programa TU MARCA, NUESTRA MARCA. Las sesiones contaron con la participación de:
-Unidad Solidaria (1 de abril): involucró a actores territoriales que apoyan la comercialización en la cadena agropecuaria.
-Agencia de Desarrollo Rural (ADR) (3 de abril): participaron actores territoriales que acompañan a las asociaciones del sector lácteo.
-Productores de Caquetá (28 de mayo): se sensibilizó a 15 productores de 8 asociaciones lácteas acompañadas por la ADR.</v>
      </c>
    </row>
    <row r="133" spans="1:27" x14ac:dyDescent="0.25">
      <c r="A133" s="81" t="s">
        <v>786</v>
      </c>
      <c r="B133" s="81" t="s">
        <v>517</v>
      </c>
      <c r="C133" s="82" t="s">
        <v>1647</v>
      </c>
      <c r="D133" s="82" t="s">
        <v>1651</v>
      </c>
      <c r="E133" s="82" t="s">
        <v>680</v>
      </c>
      <c r="F133" s="82"/>
      <c r="G133" s="82"/>
      <c r="H133" s="82" t="str">
        <f>VLOOKUP(A133,'PAI 2025 GPS rempl2)'!$A$4:$V$503,15,0)</f>
        <v>Diseñar y ejecutar piloto de la estrategia para fomentar el uso, difusión y sensibilización de instrumentos de protección asociados a signos de vocación colectiva    (Informe de ejecución del piloto de la estrategia)</v>
      </c>
      <c r="I133" s="82">
        <f>VLOOKUP(A133,'PAI 2025 GPS rempl2)'!$A$4:$V$503,17,0)</f>
        <v>1</v>
      </c>
      <c r="J133" s="82" t="str">
        <f>VLOOKUP(A133,'PAI 2025 GPS rempl2)'!$A$4:$V$503,18,0)</f>
        <v>Númerica</v>
      </c>
      <c r="K133" s="160" t="str">
        <f>VLOOKUP(A133,'PAI 2025 GPS rempl2)'!$A$4:$V$503,20,0)</f>
        <v>2025-02-03</v>
      </c>
      <c r="L133" s="160" t="str">
        <f>VLOOKUP(A133,'PAI 2025 GPS rempl2)'!$A$4:$V$503,21,0)</f>
        <v>2025-09-30</v>
      </c>
      <c r="M133" s="82" t="str">
        <f>VLOOKUP(A133,'PAI 2025 GPS rempl2)'!$A$4:$V$503,22,0)</f>
        <v>2023-GRUPO DE TRABAJO DE CENTRO DE INFORMACIÓN TECNOLÓGICA Y APOYO A LA GESTIÓN DE PROPIEDAD LA INDUSTRIAL</v>
      </c>
      <c r="N133" s="82"/>
      <c r="O133" s="82"/>
      <c r="P133" s="82"/>
      <c r="Q133" s="82"/>
      <c r="T133" s="81" t="s">
        <v>786</v>
      </c>
      <c r="U133" s="81" t="str">
        <f>VLOOKUP(T133,'PAI 2025 Consolidado'!$A$7:$D$507,4,0)</f>
        <v>Actividad propia</v>
      </c>
      <c r="V133" s="82" t="s">
        <v>1647</v>
      </c>
      <c r="W133" s="30">
        <f>VLOOKUP(A133,'PAI 2025 GPS rempl2)'!$A$4:$P$503,16,0)</f>
        <v>70</v>
      </c>
      <c r="X133" s="163">
        <f>+(W133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0.85889570552147243</v>
      </c>
      <c r="Y133" s="30">
        <f>VLOOKUP(A133,'SEGUIMIENTO PLAN DE ACCIÓN'!$G$7:$AB$493,22,0)</f>
        <v>0</v>
      </c>
      <c r="Z133" s="164">
        <f t="shared" si="3"/>
        <v>0</v>
      </c>
      <c r="AA133" s="30" t="str">
        <f>VLOOKUP(A133,'SEGUIMIENTO PLAN DE ACCIÓN'!$G$7:$AC$493,20,0)</f>
        <v>El 28 de mayo se sensibilizaron a 15 productores agropecuarios de 8 Asociaciones del sector lácteo que están siendo acompañadas en procesos de comercialización por la Agencia de Desarrollo Rural en el departamento de Caquetá.</v>
      </c>
    </row>
    <row r="134" spans="1:27" x14ac:dyDescent="0.25">
      <c r="A134" s="81" t="s">
        <v>788</v>
      </c>
      <c r="B134" s="81" t="s">
        <v>517</v>
      </c>
      <c r="C134" s="82" t="s">
        <v>1647</v>
      </c>
      <c r="D134" s="82" t="s">
        <v>1651</v>
      </c>
      <c r="E134" s="82" t="s">
        <v>680</v>
      </c>
      <c r="F134" s="82"/>
      <c r="G134" s="82"/>
      <c r="H134" s="82" t="str">
        <f>VLOOKUP(A134,'PAI 2025 GPS rempl2)'!$A$4:$V$503,15,0)</f>
        <v>Elaborar informe de la implementación de la acción CONPES 4.7 propuesta  (Informe anual de la implementación)</v>
      </c>
      <c r="I134" s="82">
        <f>VLOOKUP(A134,'PAI 2025 GPS rempl2)'!$A$4:$V$503,17,0)</f>
        <v>1</v>
      </c>
      <c r="J134" s="82" t="str">
        <f>VLOOKUP(A134,'PAI 2025 GPS rempl2)'!$A$4:$V$503,18,0)</f>
        <v>Númerica</v>
      </c>
      <c r="K134" s="160" t="str">
        <f>VLOOKUP(A134,'PAI 2025 GPS rempl2)'!$A$4:$V$503,20,0)</f>
        <v>2025-10-01</v>
      </c>
      <c r="L134" s="160" t="str">
        <f>VLOOKUP(A134,'PAI 2025 GPS rempl2)'!$A$4:$V$503,21,0)</f>
        <v>2025-11-28</v>
      </c>
      <c r="M134" s="82" t="str">
        <f>VLOOKUP(A134,'PAI 2025 GPS rempl2)'!$A$4:$V$503,22,0)</f>
        <v>2023-GRUPO DE TRABAJO DE CENTRO DE INFORMACIÓN TECNOLÓGICA Y APOYO A LA GESTIÓN DE PROPIEDAD LA INDUSTRIAL</v>
      </c>
      <c r="N134" s="82"/>
      <c r="O134" s="82"/>
      <c r="P134" s="82"/>
      <c r="Q134" s="82"/>
      <c r="T134" s="81" t="s">
        <v>788</v>
      </c>
      <c r="U134" s="81" t="str">
        <f>VLOOKUP(T134,'PAI 2025 Consolidado'!$A$7:$D$507,4,0)</f>
        <v>Actividad propia</v>
      </c>
      <c r="V134" s="82" t="s">
        <v>1647</v>
      </c>
      <c r="W134" s="30">
        <f>VLOOKUP(A134,'PAI 2025 GPS rempl2)'!$A$4:$P$503,16,0)</f>
        <v>30</v>
      </c>
      <c r="X134" s="163">
        <f>+(W134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134" s="30">
        <f>VLOOKUP(A134,'SEGUIMIENTO PLAN DE ACCIÓN'!$G$7:$AB$493,22,0)</f>
        <v>0</v>
      </c>
      <c r="Z134" s="164">
        <f t="shared" si="3"/>
        <v>0</v>
      </c>
      <c r="AA134" s="30">
        <f>VLOOKUP(A134,'SEGUIMIENTO PLAN DE ACCIÓN'!$G$7:$AC$493,20,0)</f>
        <v>0</v>
      </c>
    </row>
    <row r="135" spans="1:27" x14ac:dyDescent="0.25">
      <c r="A135" s="81" t="s">
        <v>790</v>
      </c>
      <c r="B135" s="81" t="s">
        <v>509</v>
      </c>
      <c r="C135" s="82" t="s">
        <v>1647</v>
      </c>
      <c r="D135" s="82" t="s">
        <v>1655</v>
      </c>
      <c r="E135" s="82" t="s">
        <v>766</v>
      </c>
      <c r="F135" s="82" t="s">
        <v>10</v>
      </c>
      <c r="G135" s="82" t="str">
        <f>VLOOKUP(A135,'PAI 2025 GPS rempl2)'!$E$4:$L$502,8,0)</f>
        <v>C-3503-0200-0014-20309b</v>
      </c>
      <c r="H135" s="82" t="str">
        <f>VLOOKUP(A135,'PAI 2025 GPS rempl2)'!$A$4:$V$503,15,0)</f>
        <v>Premio Nacional al Inventor Colombiano 2025, realizado  (Informe dela realización del premio al inventor Colombiano 2025)</v>
      </c>
      <c r="I135" s="82">
        <f>VLOOKUP(A135,'PAI 2025 GPS rempl2)'!$A$4:$V$503,17,0)</f>
        <v>1</v>
      </c>
      <c r="J135" s="82" t="str">
        <f>VLOOKUP(A135,'PAI 2025 GPS rempl2)'!$A$4:$V$503,18,0)</f>
        <v>Númerica</v>
      </c>
      <c r="K135" s="160" t="str">
        <f>VLOOKUP(A135,'PAI 2025 GPS rempl2)'!$A$4:$V$503,20,0)</f>
        <v>2025-02-03</v>
      </c>
      <c r="L135" s="160" t="str">
        <f>VLOOKUP(A135,'PAI 2025 GPS rempl2)'!$A$4:$V$503,21,0)</f>
        <v>2025-08-29</v>
      </c>
      <c r="M135" s="82" t="str">
        <f>VLOOKUP(A135,'PAI 2025 GPS rempl2)'!$A$4:$V$503,22,0)</f>
        <v>2023-GRUPO DE TRABAJO DE CENTRO DE INFORMACIÓN TECNOLÓGICA Y APOYO A LA GESTIÓN DE PROPIEDAD LA INDUSTRIAL</v>
      </c>
      <c r="N135" s="82" t="s">
        <v>1520</v>
      </c>
      <c r="O135" s="82" t="s">
        <v>1521</v>
      </c>
      <c r="P135" s="82" t="s">
        <v>1680</v>
      </c>
      <c r="Q135" s="82" t="s">
        <v>1863</v>
      </c>
      <c r="T135" s="81" t="s">
        <v>790</v>
      </c>
      <c r="U135" s="81" t="str">
        <f>VLOOKUP(T135,'PAI 2025 Consolidado'!$A$7:$D$507,4,0)</f>
        <v>Producto</v>
      </c>
      <c r="V135" s="82" t="s">
        <v>1647</v>
      </c>
      <c r="W135" s="30">
        <f>VLOOKUP(A135,'PAI 2025 GPS rempl2)'!$A$4:$P$503,16,0)</f>
        <v>10</v>
      </c>
      <c r="X135" s="161">
        <f>(W135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135" s="30">
        <f>VLOOKUP(A135,'SEGUIMIENTO PLAN DE ACCIÓN'!$G$7:$AB$493,22,0)</f>
        <v>0</v>
      </c>
      <c r="Z135" s="164">
        <f t="shared" si="3"/>
        <v>0</v>
      </c>
      <c r="AA135" s="30" t="str">
        <f>VLOOKUP(A135,'SEGUIMIENTO PLAN DE ACCIÓN'!$G$7:$AC$493,20,0)</f>
        <v>En mayo se inscribieron 16 inventores con 18 postulaciones: 15 en la categoría Inventor Individual (9 cumplieron requisitos de preselección, pero 3 corresponden a la misma patente, por lo que solo se preseleccionará una); 2 en Micros y Pequeñas Empresas (ninguna cumplió requisitos); y 1 en Mujeres Inventoras (no cumple requisitos, ya que la información no corresponde a una solicitud de patente). El 13 de mayo se realizó un webinar sobre las bases del premio, resolviendo dudas, además de 17 orientaciones virtuales para apoyar a los interesados. Se aprobó la medalla, certificado y reconocimientos para la ceremonia de premiación por la Delegatura de PI.
El porcentaje de avance se calcula ponderando las actividades completadas: 20% por la propuesta de reestructuración, 10% por socializar la propuesta con actores clave, y 7% por la última actividad, el premio al inventor, que tiene un peso del 70% y un avance reportado del 10% en abril.</v>
      </c>
    </row>
    <row r="136" spans="1:27" x14ac:dyDescent="0.25">
      <c r="A136" s="81" t="s">
        <v>792</v>
      </c>
      <c r="B136" s="81" t="s">
        <v>517</v>
      </c>
      <c r="C136" s="82" t="s">
        <v>1647</v>
      </c>
      <c r="D136" s="82" t="s">
        <v>1655</v>
      </c>
      <c r="E136" s="82" t="s">
        <v>766</v>
      </c>
      <c r="F136" s="82"/>
      <c r="G136" s="82"/>
      <c r="H136" s="82" t="str">
        <f>VLOOKUP(A136,'PAI 2025 GPS rempl2)'!$A$4:$V$503,15,0)</f>
        <v>Realizar propuesta de restructuración del Premio Nacional al inventor colombiano.  (Documento propuesta elaborado)</v>
      </c>
      <c r="I136" s="82">
        <f>VLOOKUP(A136,'PAI 2025 GPS rempl2)'!$A$4:$V$503,17,0)</f>
        <v>1</v>
      </c>
      <c r="J136" s="82" t="str">
        <f>VLOOKUP(A136,'PAI 2025 GPS rempl2)'!$A$4:$V$503,18,0)</f>
        <v>Númerica</v>
      </c>
      <c r="K136" s="160" t="str">
        <f>VLOOKUP(A136,'PAI 2025 GPS rempl2)'!$A$4:$V$503,20,0)</f>
        <v>2025-02-03</v>
      </c>
      <c r="L136" s="160" t="str">
        <f>VLOOKUP(A136,'PAI 2025 GPS rempl2)'!$A$4:$V$503,21,0)</f>
        <v>2025-02-28</v>
      </c>
      <c r="M136" s="82" t="str">
        <f>VLOOKUP(A136,'PAI 2025 GPS rempl2)'!$A$4:$V$503,22,0)</f>
        <v>2023-GRUPO DE TRABAJO DE CENTRO DE INFORMACIÓN TECNOLÓGICA Y APOYO A LA GESTIÓN DE PROPIEDAD LA INDUSTRIAL</v>
      </c>
      <c r="N136" s="82"/>
      <c r="O136" s="82"/>
      <c r="P136" s="82"/>
      <c r="Q136" s="82"/>
      <c r="T136" s="81" t="s">
        <v>792</v>
      </c>
      <c r="U136" s="81" t="str">
        <f>VLOOKUP(T136,'PAI 2025 Consolidado'!$A$7:$D$507,4,0)</f>
        <v>Actividad propia</v>
      </c>
      <c r="V136" s="82" t="s">
        <v>1647</v>
      </c>
      <c r="W136" s="30">
        <f>VLOOKUP(A136,'PAI 2025 GPS rempl2)'!$A$4:$P$503,16,0)</f>
        <v>20</v>
      </c>
      <c r="X136" s="163">
        <f>+(W136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136" s="30">
        <f>VLOOKUP(A136,'SEGUIMIENTO PLAN DE ACCIÓN'!$G$7:$AB$493,22,0)</f>
        <v>100</v>
      </c>
      <c r="Z136" s="164">
        <f t="shared" si="3"/>
        <v>2.4539877300613498E-3</v>
      </c>
      <c r="AA136" s="30" t="str">
        <f>VLOOKUP(A136,'SEGUIMIENTO PLAN DE ACCIÓN'!$G$7:$AC$493,20,0)</f>
        <v>Se realizó la propuesta de restructuración del Premio Nacional al inventor colombiano, y se envió a la Delegada de PI, para sus observaciones.</v>
      </c>
    </row>
    <row r="137" spans="1:27" x14ac:dyDescent="0.25">
      <c r="A137" s="81" t="s">
        <v>794</v>
      </c>
      <c r="B137" s="81" t="s">
        <v>517</v>
      </c>
      <c r="C137" s="82" t="s">
        <v>1647</v>
      </c>
      <c r="D137" s="82" t="s">
        <v>1655</v>
      </c>
      <c r="E137" s="82" t="s">
        <v>766</v>
      </c>
      <c r="F137" s="82"/>
      <c r="G137" s="82"/>
      <c r="H137" s="82" t="str">
        <f>VLOOKUP(A137,'PAI 2025 GPS rempl2)'!$A$4:$V$503,15,0)</f>
        <v>Socializar  la propuesta con actores clave (internos/externos) para la gestión del premio nacional al inventor colombiano.  (Listados de asistencia a la socialización de la propuesta)</v>
      </c>
      <c r="I137" s="82">
        <f>VLOOKUP(A137,'PAI 2025 GPS rempl2)'!$A$4:$V$503,17,0)</f>
        <v>2</v>
      </c>
      <c r="J137" s="82" t="str">
        <f>VLOOKUP(A137,'PAI 2025 GPS rempl2)'!$A$4:$V$503,18,0)</f>
        <v>Númerica</v>
      </c>
      <c r="K137" s="160" t="str">
        <f>VLOOKUP(A137,'PAI 2025 GPS rempl2)'!$A$4:$V$503,20,0)</f>
        <v>2025-03-03</v>
      </c>
      <c r="L137" s="160" t="str">
        <f>VLOOKUP(A137,'PAI 2025 GPS rempl2)'!$A$4:$V$503,21,0)</f>
        <v>2025-03-31</v>
      </c>
      <c r="M137" s="82" t="str">
        <f>VLOOKUP(A137,'PAI 2025 GPS rempl2)'!$A$4:$V$503,22,0)</f>
        <v>2023-GRUPO DE TRABAJO DE CENTRO DE INFORMACIÓN TECNOLÓGICA Y APOYO A LA GESTIÓN DE PROPIEDAD LA INDUSTRIAL</v>
      </c>
      <c r="N137" s="82"/>
      <c r="O137" s="82"/>
      <c r="P137" s="82"/>
      <c r="Q137" s="82"/>
      <c r="T137" s="81" t="s">
        <v>794</v>
      </c>
      <c r="U137" s="81" t="str">
        <f>VLOOKUP(T137,'PAI 2025 Consolidado'!$A$7:$D$507,4,0)</f>
        <v>Actividad propia</v>
      </c>
      <c r="V137" s="82" t="s">
        <v>1647</v>
      </c>
      <c r="W137" s="30">
        <f>VLOOKUP(A137,'PAI 2025 GPS rempl2)'!$A$4:$P$503,16,0)</f>
        <v>10</v>
      </c>
      <c r="X137" s="163">
        <f>+(W137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137" s="30">
        <f>VLOOKUP(A137,'SEGUIMIENTO PLAN DE ACCIÓN'!$G$7:$AB$493,22,0)</f>
        <v>100</v>
      </c>
      <c r="Z137" s="164">
        <f t="shared" si="3"/>
        <v>1.2269938650306749E-3</v>
      </c>
      <c r="AA137" s="30" t="str">
        <f>VLOOKUP(A137,'SEGUIMIENTO PLAN DE ACCIÓN'!$G$7:$AC$493,20,0)</f>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v>
      </c>
    </row>
    <row r="138" spans="1:27" x14ac:dyDescent="0.25">
      <c r="A138" s="81" t="s">
        <v>796</v>
      </c>
      <c r="B138" s="81" t="s">
        <v>517</v>
      </c>
      <c r="C138" s="82" t="s">
        <v>1647</v>
      </c>
      <c r="D138" s="82" t="s">
        <v>1655</v>
      </c>
      <c r="E138" s="82" t="s">
        <v>766</v>
      </c>
      <c r="F138" s="82"/>
      <c r="G138" s="82"/>
      <c r="H138" s="82" t="str">
        <f>VLOOKUP(A138,'PAI 2025 GPS rempl2)'!$A$4:$V$503,15,0)</f>
        <v>Realizar el premio al inventor colombiano 2025 desde la convocatoria hasta premiación. (Informe de la realización del premio al inventor Colombiano 2025)</v>
      </c>
      <c r="I138" s="82">
        <f>VLOOKUP(A138,'PAI 2025 GPS rempl2)'!$A$4:$V$503,17,0)</f>
        <v>1</v>
      </c>
      <c r="J138" s="82" t="str">
        <f>VLOOKUP(A138,'PAI 2025 GPS rempl2)'!$A$4:$V$503,18,0)</f>
        <v>Númerica</v>
      </c>
      <c r="K138" s="160" t="str">
        <f>VLOOKUP(A138,'PAI 2025 GPS rempl2)'!$A$4:$V$503,20,0)</f>
        <v>2025-04-01</v>
      </c>
      <c r="L138" s="160" t="str">
        <f>VLOOKUP(A138,'PAI 2025 GPS rempl2)'!$A$4:$V$503,21,0)</f>
        <v>2025-08-29</v>
      </c>
      <c r="M138" s="82" t="str">
        <f>VLOOKUP(A138,'PAI 2025 GPS rempl2)'!$A$4:$V$503,22,0)</f>
        <v>2023-GRUPO DE TRABAJO DE CENTRO DE INFORMACIÓN TECNOLÓGICA Y APOYO A LA GESTIÓN DE PROPIEDAD LA INDUSTRIAL</v>
      </c>
      <c r="N138" s="82"/>
      <c r="O138" s="82"/>
      <c r="P138" s="82"/>
      <c r="Q138" s="82"/>
      <c r="T138" s="81" t="s">
        <v>796</v>
      </c>
      <c r="U138" s="81" t="str">
        <f>VLOOKUP(T138,'PAI 2025 Consolidado'!$A$7:$D$507,4,0)</f>
        <v>Actividad propia</v>
      </c>
      <c r="V138" s="82" t="s">
        <v>1647</v>
      </c>
      <c r="W138" s="30">
        <f>VLOOKUP(A138,'PAI 2025 GPS rempl2)'!$A$4:$P$503,16,0)</f>
        <v>70</v>
      </c>
      <c r="X138" s="163">
        <f>+(W138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0.85889570552147243</v>
      </c>
      <c r="Y138" s="30">
        <f>VLOOKUP(A138,'SEGUIMIENTO PLAN DE ACCIÓN'!$G$7:$AB$493,22,0)</f>
        <v>10</v>
      </c>
      <c r="Z138" s="164">
        <f t="shared" si="3"/>
        <v>8.5889570552147244E-4</v>
      </c>
      <c r="AA138" s="30" t="str">
        <f>VLOOKUP(A138,'SEGUIMIENTO PLAN DE ACCIÓN'!$G$7:$AC$493,20,0)</f>
        <v>En mayo se inscribieron 16 inventores con 18 postulaciones: 15 en la categoría Inventor individual (9 cumplieron requisitos de preselección, pero 3 corresponden a la misma solicitud de patente, por lo que solo se preseleccionará una); 2 en Micros y Pequeñas empresas (ninguna cumplió requisitos de preselección); y 1 en Mujeres Inventoras (no cumple requisitos, ya que la información no se relaciona con una solicitud de patente). El 13 de mayo se realizó un webinar sobre las bases del premio y se resolvieron dudas. Además, se llevaron a cabo 17 orientaciones virtuales para apoyar a los interesados. Se propuso la medalla, certificado y reconocimientos para la ceremonia de premiación, lo cual fue aprobado por la Delegatura de PI.</v>
      </c>
    </row>
    <row r="139" spans="1:27" x14ac:dyDescent="0.25">
      <c r="A139" s="81" t="s">
        <v>798</v>
      </c>
      <c r="B139" s="81" t="s">
        <v>509</v>
      </c>
      <c r="C139" s="82" t="s">
        <v>1647</v>
      </c>
      <c r="D139" s="82" t="s">
        <v>1651</v>
      </c>
      <c r="E139" s="82" t="s">
        <v>680</v>
      </c>
      <c r="F139" s="82" t="s">
        <v>9</v>
      </c>
      <c r="G139" s="82" t="str">
        <f>VLOOKUP(A139,'PAI 2025 GPS rempl2)'!$E$4:$L$502,8,0)</f>
        <v>C-3503-0200-0014-20309b</v>
      </c>
      <c r="H139" s="82" t="str">
        <f>VLOOKUP(A139,'PAI 2025 GPS rempl2)'!$A$4:$V$503,15,0)</f>
        <v>Solicitudes de patentes de invención y modelos de utilidad pendientes de trámite y que cuenten con pago del examen de patentabilidad anteriores al año 2023, atendidas  (Reporte de indicador generado en Tableau o Power BI)</v>
      </c>
      <c r="I139" s="82">
        <f>VLOOKUP(A139,'PAI 2025 GPS rempl2)'!$A$4:$V$503,17,0)</f>
        <v>95</v>
      </c>
      <c r="J139" s="82" t="str">
        <f>VLOOKUP(A139,'PAI 2025 GPS rempl2)'!$A$4:$V$503,18,0)</f>
        <v>Porcentual</v>
      </c>
      <c r="K139" s="160" t="str">
        <f>VLOOKUP(A139,'PAI 2025 GPS rempl2)'!$A$4:$V$503,20,0)</f>
        <v>2025-01-02</v>
      </c>
      <c r="L139" s="160" t="str">
        <f>VLOOKUP(A139,'PAI 2025 GPS rempl2)'!$A$4:$V$503,21,0)</f>
        <v>2025-12-31</v>
      </c>
      <c r="M139" s="82" t="str">
        <f>VLOOKUP(A139,'PAI 2025 GPS rempl2)'!$A$4:$V$503,22,0)</f>
        <v>2020-DIRECCIÓN DE NUEVAS CREACIONES</v>
      </c>
      <c r="N139" s="82" t="s">
        <v>1522</v>
      </c>
      <c r="O139" s="82" t="s">
        <v>1560</v>
      </c>
      <c r="P139" s="82">
        <v>0</v>
      </c>
      <c r="Q139" s="82" t="s">
        <v>1615</v>
      </c>
      <c r="T139" s="81" t="s">
        <v>798</v>
      </c>
      <c r="U139" s="81" t="str">
        <f>VLOOKUP(T139,'PAI 2025 Consolidado'!$A$7:$D$507,4,0)</f>
        <v>Producto</v>
      </c>
      <c r="V139" s="82" t="s">
        <v>1647</v>
      </c>
      <c r="W139" s="30">
        <f>VLOOKUP(A139,'PAI 2025 GPS rempl2)'!$A$4:$P$503,16,0)</f>
        <v>50</v>
      </c>
      <c r="X139" s="161">
        <f>(W139*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2.2421524663677128</v>
      </c>
      <c r="Y139" s="30">
        <f>VLOOKUP(A139,'SEGUIMIENTO PLAN DE ACCIÓN'!$G$7:$AB$493,22,0)</f>
        <v>47.66</v>
      </c>
      <c r="Z139" s="164">
        <f t="shared" si="3"/>
        <v>1.068609865470852E-2</v>
      </c>
      <c r="AA139" s="30" t="str">
        <f>VLOOKUP(A139,'SEGUIMIENTO PLAN DE ACCIÓN'!$G$7:$AC$493,20,0)</f>
        <v xml:space="preserve">Se establece que durante el periodo de enero a mayo de 2025, se han proyectado y enviado para suscripción de la superintendente de industria y comercio 754 solicitudes de patente de invención y modelos de utilidad de solicitudes con fecha de presentación entre los años 2022 y anteriores, para un avance del 47,66%. Para el periodo de mayo se proyectaron y enviaron para suscripción de la superintendente de industria y comercio 87 solicitudes.
Debido a que los tableros de plan de acción 2025 no han sido entregados por parte de la OTI el valor reportado se obtuvo a partir de la información recuperada de Tableau.
</v>
      </c>
    </row>
    <row r="140" spans="1:27" x14ac:dyDescent="0.25">
      <c r="A140" s="81" t="s">
        <v>800</v>
      </c>
      <c r="B140" s="81" t="s">
        <v>517</v>
      </c>
      <c r="C140" s="82" t="s">
        <v>1647</v>
      </c>
      <c r="D140" s="82" t="s">
        <v>1651</v>
      </c>
      <c r="E140" s="82" t="s">
        <v>680</v>
      </c>
      <c r="F140" s="82"/>
      <c r="G140" s="82"/>
      <c r="H140" s="82" t="str">
        <f>VLOOKUP(A140,'PAI 2025 GPS rempl2)'!$A$4:$V$503,15,0)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2">
        <f>VLOOKUP(A140,'PAI 2025 GPS rempl2)'!$A$4:$V$503,17,0)</f>
        <v>95</v>
      </c>
      <c r="J140" s="82" t="str">
        <f>VLOOKUP(A140,'PAI 2025 GPS rempl2)'!$A$4:$V$503,18,0)</f>
        <v>Porcentual</v>
      </c>
      <c r="K140" s="160" t="str">
        <f>VLOOKUP(A140,'PAI 2025 GPS rempl2)'!$A$4:$V$503,20,0)</f>
        <v>2025-01-02</v>
      </c>
      <c r="L140" s="160" t="str">
        <f>VLOOKUP(A140,'PAI 2025 GPS rempl2)'!$A$4:$V$503,21,0)</f>
        <v>2025-12-31</v>
      </c>
      <c r="M140" s="82" t="str">
        <f>VLOOKUP(A140,'PAI 2025 GPS rempl2)'!$A$4:$V$503,22,0)</f>
        <v>2020-DIRECCIÓN DE NUEVAS CREACIONES</v>
      </c>
      <c r="N140" s="82"/>
      <c r="O140" s="82"/>
      <c r="P140" s="82"/>
      <c r="Q140" s="82"/>
      <c r="T140" s="81" t="s">
        <v>800</v>
      </c>
      <c r="U140" s="81" t="str">
        <f>VLOOKUP(T140,'PAI 2025 Consolidado'!$A$7:$D$507,4,0)</f>
        <v>Actividad propia</v>
      </c>
      <c r="V140" s="82" t="s">
        <v>1647</v>
      </c>
      <c r="W140" s="30">
        <f>VLOOKUP(A140,'PAI 2025 GPS rempl2)'!$A$4:$P$503,16,0)</f>
        <v>50</v>
      </c>
      <c r="X140" s="163">
        <f>+(W140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140" s="30">
        <f>VLOOKUP(A140,'SEGUIMIENTO PLAN DE ACCIÓN'!$G$7:$AB$493,22,0)</f>
        <v>31.28</v>
      </c>
      <c r="Z140" s="164">
        <f t="shared" si="3"/>
        <v>1.9190184049079754E-3</v>
      </c>
      <c r="AA140" s="30" t="str">
        <f>VLOOKUP(A140,'SEGUIMIENTO PLAN DE ACCIÓN'!$G$7:$AC$493,20,0)</f>
        <v xml:space="preserve">Se han realizado 845 estudios por articulo 45 de solicitudes de patente de invención y modelos de utilidad de solicitudes con fecha de presentación entre los años 2022 y anteriores, para un avance del 31,28% de enero a mayo. Durante el periodo de mayo de 2025 se realizaron 218 estudios por artículo 45.
Debido a que los tableros de plan de acción 2025 no han sido entregados por parte de la OTI el valor reportado se obtuvo a partir de la información recuperada de Tableau.
</v>
      </c>
    </row>
    <row r="141" spans="1:27" x14ac:dyDescent="0.25">
      <c r="A141" s="81" t="s">
        <v>801</v>
      </c>
      <c r="B141" s="81" t="s">
        <v>517</v>
      </c>
      <c r="C141" s="82" t="s">
        <v>1647</v>
      </c>
      <c r="D141" s="82" t="s">
        <v>1651</v>
      </c>
      <c r="E141" s="82" t="s">
        <v>680</v>
      </c>
      <c r="F141" s="82"/>
      <c r="G141" s="82"/>
      <c r="H141" s="82" t="str">
        <f>VLOOKUP(A141,'PAI 2025 GPS rempl2)'!$A$4:$V$503,15,0)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2">
        <f>VLOOKUP(A141,'PAI 2025 GPS rempl2)'!$A$4:$V$503,17,0)</f>
        <v>95</v>
      </c>
      <c r="J141" s="82" t="str">
        <f>VLOOKUP(A141,'PAI 2025 GPS rempl2)'!$A$4:$V$503,18,0)</f>
        <v>Porcentual</v>
      </c>
      <c r="K141" s="160" t="str">
        <f>VLOOKUP(A141,'PAI 2025 GPS rempl2)'!$A$4:$V$503,20,0)</f>
        <v>2025-01-02</v>
      </c>
      <c r="L141" s="160" t="str">
        <f>VLOOKUP(A141,'PAI 2025 GPS rempl2)'!$A$4:$V$503,21,0)</f>
        <v>2025-12-31</v>
      </c>
      <c r="M141" s="82" t="str">
        <f>VLOOKUP(A141,'PAI 2025 GPS rempl2)'!$A$4:$V$503,22,0)</f>
        <v>2020-DIRECCIÓN DE NUEVAS CREACIONES</v>
      </c>
      <c r="N141" s="82"/>
      <c r="O141" s="82"/>
      <c r="P141" s="82"/>
      <c r="Q141" s="82"/>
      <c r="T141" s="81" t="s">
        <v>801</v>
      </c>
      <c r="U141" s="81" t="str">
        <f>VLOOKUP(T141,'PAI 2025 Consolidado'!$A$7:$D$507,4,0)</f>
        <v>Actividad propia</v>
      </c>
      <c r="V141" s="82" t="s">
        <v>1647</v>
      </c>
      <c r="W141" s="30">
        <f>VLOOKUP(A141,'PAI 2025 GPS rempl2)'!$A$4:$P$503,16,0)</f>
        <v>50</v>
      </c>
      <c r="X141" s="163">
        <f>+(W141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141" s="30">
        <f>VLOOKUP(A141,'SEGUIMIENTO PLAN DE ACCIÓN'!$G$7:$AB$493,22,0)</f>
        <v>47.66</v>
      </c>
      <c r="Z141" s="164">
        <f t="shared" si="3"/>
        <v>2.923926380368098E-3</v>
      </c>
      <c r="AA141" s="30" t="str">
        <f>VLOOKUP(A141,'SEGUIMIENTO PLAN DE ACCIÓN'!$G$7:$AC$493,20,0)</f>
        <v>Se establece que durante el periodo de enero a mayo de 2025, se han proyectado y enviado para suscripción de la superintendente de industria y comercio 754 solicitudes de patente de invención y modelos de utilidad de solicitudes con fecha de presentación entre los años 2022 y anteriores, para un avance del 47,66%. Para el periodo de mayo se proyectaron y enviaron para suscripción de la superintendente de industria y comercio 87 solicitudes.
Debido a que los tableros de plan de acción 2025 no han sido entregados por parte de la OTI el valor reportado se obtuvo a partir de la información recuperada de Tableau.</v>
      </c>
    </row>
    <row r="142" spans="1:27" x14ac:dyDescent="0.25">
      <c r="A142" s="81" t="s">
        <v>803</v>
      </c>
      <c r="B142" s="81" t="s">
        <v>509</v>
      </c>
      <c r="C142" s="82" t="s">
        <v>1647</v>
      </c>
      <c r="D142" s="82" t="s">
        <v>1649</v>
      </c>
      <c r="E142" s="82" t="s">
        <v>639</v>
      </c>
      <c r="F142" s="82" t="s">
        <v>61</v>
      </c>
      <c r="G142" s="82" t="str">
        <f>VLOOKUP(A142,'PAI 2025 GPS rempl2)'!$E$4:$L$502,8,0)</f>
        <v>FUNCIONAMIENTO</v>
      </c>
      <c r="H142" s="82" t="str">
        <f>VLOOKUP(A142,'PAI 2025 GPS rempl2)'!$A$4:$V$503,15,0)</f>
        <v>Formatos de actos administrativos, estandarizados (Correo electrónico dirigido  al Grupo de Operaciones con los formatos predeterminados actualizados, entregados)</v>
      </c>
      <c r="I142" s="82">
        <f>VLOOKUP(A142,'PAI 2025 GPS rempl2)'!$A$4:$V$503,17,0)</f>
        <v>100</v>
      </c>
      <c r="J142" s="82" t="str">
        <f>VLOOKUP(A142,'PAI 2025 GPS rempl2)'!$A$4:$V$503,18,0)</f>
        <v>Porcentual</v>
      </c>
      <c r="K142" s="160" t="str">
        <f>VLOOKUP(A142,'PAI 2025 GPS rempl2)'!$A$4:$V$503,20,0)</f>
        <v>2025-01-20</v>
      </c>
      <c r="L142" s="160" t="str">
        <f>VLOOKUP(A142,'PAI 2025 GPS rempl2)'!$A$4:$V$503,21,0)</f>
        <v>2025-12-31</v>
      </c>
      <c r="M142" s="82" t="str">
        <f>VLOOKUP(A142,'PAI 2025 GPS rempl2)'!$A$4:$V$503,22,0)</f>
        <v>2020-DIRECCIÓN DE NUEVAS CREACIONES</v>
      </c>
      <c r="N142" s="82" t="s">
        <v>1861</v>
      </c>
      <c r="O142" s="82" t="s">
        <v>1515</v>
      </c>
      <c r="P142" s="82">
        <v>0</v>
      </c>
      <c r="Q142" s="82" t="s">
        <v>1615</v>
      </c>
      <c r="T142" s="81" t="s">
        <v>803</v>
      </c>
      <c r="U142" s="81" t="str">
        <f>VLOOKUP(T142,'PAI 2025 Consolidado'!$A$7:$D$507,4,0)</f>
        <v>Producto</v>
      </c>
      <c r="V142" s="82" t="s">
        <v>1647</v>
      </c>
      <c r="W142" s="30">
        <f>VLOOKUP(A142,'PAI 2025 GPS rempl2)'!$A$4:$P$503,16,0)</f>
        <v>50</v>
      </c>
      <c r="X142" s="161">
        <f>(W142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2.2421524663677128</v>
      </c>
      <c r="Y142" s="30">
        <f>VLOOKUP(A142,'SEGUIMIENTO PLAN DE ACCIÓN'!$G$7:$AB$493,22,0)</f>
        <v>0</v>
      </c>
      <c r="Z142" s="164">
        <f t="shared" si="3"/>
        <v>0</v>
      </c>
      <c r="AA142" s="30" t="str">
        <f>VLOOKUP(A142,'SEGUIMIENTO PLAN DE ACCIÓN'!$G$7:$AC$493,20,0)</f>
        <v xml:space="preserve">Durante el mes de mayo de 2025 aún no se ha actualizado ningún formato predeterminado debido a que se está haciendo la respectiva revisión para identificar los aspectos que deberán ser actualizados en cada uno de los formatos. </v>
      </c>
    </row>
    <row r="143" spans="1:27" x14ac:dyDescent="0.25">
      <c r="A143" s="81" t="s">
        <v>805</v>
      </c>
      <c r="B143" s="81" t="s">
        <v>517</v>
      </c>
      <c r="C143" s="82" t="s">
        <v>1647</v>
      </c>
      <c r="D143" s="82" t="s">
        <v>1649</v>
      </c>
      <c r="E143" s="82" t="s">
        <v>639</v>
      </c>
      <c r="F143" s="82"/>
      <c r="G143" s="82"/>
      <c r="H143" s="82" t="str">
        <f>VLOOKUP(A143,'PAI 2025 GPS rempl2)'!$A$4:$V$503,15,0)</f>
        <v>Revisar los formatos predeterminados empleados en la etapa de forma y de fondo de las patentes de invención y de modelo de utilidad, para identificar los aspectos que deberán ser actualizados  (Documento que contenga las conclusiones de la revisión)</v>
      </c>
      <c r="I143" s="82">
        <f>VLOOKUP(A143,'PAI 2025 GPS rempl2)'!$A$4:$V$503,17,0)</f>
        <v>100</v>
      </c>
      <c r="J143" s="82" t="str">
        <f>VLOOKUP(A143,'PAI 2025 GPS rempl2)'!$A$4:$V$503,18,0)</f>
        <v>Porcentual</v>
      </c>
      <c r="K143" s="160" t="str">
        <f>VLOOKUP(A143,'PAI 2025 GPS rempl2)'!$A$4:$V$503,20,0)</f>
        <v>2025-01-20</v>
      </c>
      <c r="L143" s="160" t="str">
        <f>VLOOKUP(A143,'PAI 2025 GPS rempl2)'!$A$4:$V$503,21,0)</f>
        <v>2025-12-31</v>
      </c>
      <c r="M143" s="82" t="str">
        <f>VLOOKUP(A143,'PAI 2025 GPS rempl2)'!$A$4:$V$503,22,0)</f>
        <v>2020-DIRECCIÓN DE NUEVAS CREACIONES</v>
      </c>
      <c r="N143" s="82"/>
      <c r="O143" s="82"/>
      <c r="P143" s="82"/>
      <c r="Q143" s="82"/>
      <c r="T143" s="81" t="s">
        <v>805</v>
      </c>
      <c r="U143" s="81" t="str">
        <f>VLOOKUP(T143,'PAI 2025 Consolidado'!$A$7:$D$507,4,0)</f>
        <v>Actividad propia</v>
      </c>
      <c r="V143" s="82" t="s">
        <v>1647</v>
      </c>
      <c r="W143" s="30">
        <f>VLOOKUP(A143,'PAI 2025 GPS rempl2)'!$A$4:$P$503,16,0)</f>
        <v>50</v>
      </c>
      <c r="X143" s="163">
        <f>+(W143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143" s="30">
        <f>VLOOKUP(A143,'SEGUIMIENTO PLAN DE ACCIÓN'!$G$7:$AB$493,22,0)</f>
        <v>50</v>
      </c>
      <c r="Z143" s="164">
        <f t="shared" si="3"/>
        <v>3.0674846625766872E-3</v>
      </c>
      <c r="AA143" s="30" t="str">
        <f>VLOOKUP(A143,'SEGUIMIENTO PLAN DE ACCIÓN'!$G$7:$AC$493,20,0)</f>
        <v>Durante el periodo de enero a mayo de 2025 se han revisado 24 de 48 formatos predeterminados empleados en la etapa de forma y de fondo de las patentes de invención y de modelo de utilidad, para un avance del 50%. Durante el mes de mayo se revisaron 10 formatos los cuales son: NC 521, NC 522, NC 523, NC 524, NC 525, NC 526, NC 1, NC 2, NC 136 y NC 503.</v>
      </c>
    </row>
    <row r="144" spans="1:27" x14ac:dyDescent="0.25">
      <c r="A144" s="81" t="s">
        <v>807</v>
      </c>
      <c r="B144" s="81" t="s">
        <v>517</v>
      </c>
      <c r="C144" s="82" t="s">
        <v>1647</v>
      </c>
      <c r="D144" s="82" t="s">
        <v>1649</v>
      </c>
      <c r="E144" s="82" t="s">
        <v>639</v>
      </c>
      <c r="F144" s="82"/>
      <c r="G144" s="82"/>
      <c r="H144" s="82" t="str">
        <f>VLOOKUP(A144,'PAI 2025 GPS rempl2)'!$A$4:$V$503,15,0)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2">
        <f>VLOOKUP(A144,'PAI 2025 GPS rempl2)'!$A$4:$V$503,17,0)</f>
        <v>100</v>
      </c>
      <c r="J144" s="82" t="str">
        <f>VLOOKUP(A144,'PAI 2025 GPS rempl2)'!$A$4:$V$503,18,0)</f>
        <v>Porcentual</v>
      </c>
      <c r="K144" s="160" t="str">
        <f>VLOOKUP(A144,'PAI 2025 GPS rempl2)'!$A$4:$V$503,20,0)</f>
        <v>2025-01-20</v>
      </c>
      <c r="L144" s="160" t="str">
        <f>VLOOKUP(A144,'PAI 2025 GPS rempl2)'!$A$4:$V$503,21,0)</f>
        <v>2025-12-31</v>
      </c>
      <c r="M144" s="82" t="str">
        <f>VLOOKUP(A144,'PAI 2025 GPS rempl2)'!$A$4:$V$503,22,0)</f>
        <v>2020-DIRECCIÓN DE NUEVAS CREACIONES</v>
      </c>
      <c r="N144" s="82"/>
      <c r="O144" s="82"/>
      <c r="P144" s="82"/>
      <c r="Q144" s="82"/>
      <c r="T144" s="81" t="s">
        <v>807</v>
      </c>
      <c r="U144" s="81" t="str">
        <f>VLOOKUP(T144,'PAI 2025 Consolidado'!$A$7:$D$507,4,0)</f>
        <v>Actividad propia</v>
      </c>
      <c r="V144" s="82" t="s">
        <v>1647</v>
      </c>
      <c r="W144" s="30">
        <f>VLOOKUP(A144,'PAI 2025 GPS rempl2)'!$A$4:$P$503,16,0)</f>
        <v>50</v>
      </c>
      <c r="X144" s="163">
        <f>+(W144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144" s="30">
        <f>VLOOKUP(A144,'SEGUIMIENTO PLAN DE ACCIÓN'!$G$7:$AB$493,22,0)</f>
        <v>0</v>
      </c>
      <c r="Z144" s="164">
        <f t="shared" si="3"/>
        <v>0</v>
      </c>
      <c r="AA144" s="30" t="str">
        <f>VLOOKUP(A144,'SEGUIMIENTO PLAN DE ACCIÓN'!$G$7:$AC$493,20,0)</f>
        <v xml:space="preserve">Durante el mes de mayo de 2025 aún no se ha actualizado ningún formato predeterminado debido a que se está haciendo la respectiva revisión para identificar los aspectos que deberán ser actualizados en cada uno de los formatos. </v>
      </c>
    </row>
    <row r="145" spans="1:27" x14ac:dyDescent="0.25">
      <c r="A145" s="81" t="s">
        <v>809</v>
      </c>
      <c r="B145" s="81" t="s">
        <v>509</v>
      </c>
      <c r="C145" s="82" t="s">
        <v>1647</v>
      </c>
      <c r="D145" s="82" t="s">
        <v>1651</v>
      </c>
      <c r="E145" s="82" t="s">
        <v>680</v>
      </c>
      <c r="F145" s="82" t="s">
        <v>9</v>
      </c>
      <c r="G145" s="82" t="str">
        <f>VLOOKUP(A145,'PAI 2025 GPS rempl2)'!$E$4:$L$502,8,0)</f>
        <v>C-3503-0200-0014-20309b</v>
      </c>
      <c r="H145" s="82" t="str">
        <f>VLOOKUP(A145,'PAI 2025 GPS rempl2)'!$A$4:$V$503,15,0)</f>
        <v>Solicitudes pendientes de decisión en materia de registro y cancelación de signos distintivos, decididas.  (Reporte de indicador generado en Tableau o Power BI)</v>
      </c>
      <c r="I145" s="82">
        <f>VLOOKUP(A145,'PAI 2025 GPS rempl2)'!$A$4:$V$503,17,0)</f>
        <v>80</v>
      </c>
      <c r="J145" s="82" t="str">
        <f>VLOOKUP(A145,'PAI 2025 GPS rempl2)'!$A$4:$V$503,18,0)</f>
        <v>Porcentual</v>
      </c>
      <c r="K145" s="160" t="str">
        <f>VLOOKUP(A145,'PAI 2025 GPS rempl2)'!$A$4:$V$503,20,0)</f>
        <v>2025-01-15</v>
      </c>
      <c r="L145" s="160" t="str">
        <f>VLOOKUP(A145,'PAI 2025 GPS rempl2)'!$A$4:$V$503,21,0)</f>
        <v>2025-12-31</v>
      </c>
      <c r="M145" s="82" t="str">
        <f>VLOOKUP(A145,'PAI 2025 GPS rempl2)'!$A$4:$V$503,22,0)</f>
        <v>2010-DIRECCION DE SIGNOS DISTINTIVOS</v>
      </c>
      <c r="N145" s="82" t="s">
        <v>1522</v>
      </c>
      <c r="O145" s="82" t="s">
        <v>1560</v>
      </c>
      <c r="P145" s="82">
        <v>0</v>
      </c>
      <c r="Q145" s="82" t="s">
        <v>1615</v>
      </c>
      <c r="T145" s="81" t="s">
        <v>809</v>
      </c>
      <c r="U145" s="81" t="str">
        <f>VLOOKUP(T145,'PAI 2025 Consolidado'!$A$7:$D$507,4,0)</f>
        <v>Producto</v>
      </c>
      <c r="V145" s="82" t="s">
        <v>1647</v>
      </c>
      <c r="W145" s="30">
        <f>VLOOKUP(A145,'PAI 2025 GPS rempl2)'!$A$4:$P$503,16,0)</f>
        <v>95</v>
      </c>
      <c r="X145" s="161">
        <f>(W145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4.260089686098655</v>
      </c>
      <c r="Y145" s="30">
        <f>VLOOKUP(A145,'SEGUIMIENTO PLAN DE ACCIÓN'!$G$7:$AB$493,22,0)</f>
        <v>32.299999999999997</v>
      </c>
      <c r="Z145" s="164">
        <f t="shared" si="3"/>
        <v>1.3760089686098655E-2</v>
      </c>
      <c r="AA145" s="30" t="str">
        <f>VLOOKUP(A145,'SEGUIMIENTO PLAN DE ACCIÓN'!$G$7:$AC$493,20,0)</f>
        <v>Se reporta el avance del Producto del Plan de Acción 2010.1 de acuerdo con la ponderación establecida previamente para cada una de las actividades.
                             Meta % Pond     % Avance   Total
Actividad 1		80	 99,0%	     40.6       32.15
Actividad 2		70	 0,2%	     40.9         0.05
Actividad 3		70	 0,2%	     71.6         0.10
Actividad 4		70	 0,6%	        0             0
Total                                                                     32.3
El avance se hizo a parir de 1. Decidir las clases de Signos Distintivos sin oposición al 31 de diciembre de 2024.
2. Decidir las clases de Signos Distintivos con oposición radicados al 31 de diciembre de 2024.
3. Decidir las acciones de cancelación con traslado vencido al 14 de noviembre de 2025.</v>
      </c>
    </row>
    <row r="146" spans="1:27" x14ac:dyDescent="0.25">
      <c r="A146" s="81" t="s">
        <v>811</v>
      </c>
      <c r="B146" s="81" t="s">
        <v>517</v>
      </c>
      <c r="C146" s="82" t="s">
        <v>1647</v>
      </c>
      <c r="D146" s="82" t="s">
        <v>1651</v>
      </c>
      <c r="E146" s="82" t="s">
        <v>680</v>
      </c>
      <c r="F146" s="82"/>
      <c r="G146" s="82"/>
      <c r="H146" s="82" t="str">
        <f>VLOOKUP(A146,'PAI 2025 GPS rempl2)'!$A$4:$V$503,15,0)</f>
        <v>Decidir las clases de registro de signos distintivos sin oposición radicadas a 31 de diciembre de 2024, cuyo stock se calcula que sea de 53.432 clases, excepto los casos detenidos.  (Reporte de indicador generado en Tableau o Power BI)</v>
      </c>
      <c r="I146" s="82">
        <f>VLOOKUP(A146,'PAI 2025 GPS rempl2)'!$A$4:$V$503,17,0)</f>
        <v>80</v>
      </c>
      <c r="J146" s="82" t="str">
        <f>VLOOKUP(A146,'PAI 2025 GPS rempl2)'!$A$4:$V$503,18,0)</f>
        <v>Porcentual</v>
      </c>
      <c r="K146" s="160" t="str">
        <f>VLOOKUP(A146,'PAI 2025 GPS rempl2)'!$A$4:$V$503,20,0)</f>
        <v>2025-01-15</v>
      </c>
      <c r="L146" s="160" t="str">
        <f>VLOOKUP(A146,'PAI 2025 GPS rempl2)'!$A$4:$V$503,21,0)</f>
        <v>2025-10-31</v>
      </c>
      <c r="M146" s="82" t="str">
        <f>VLOOKUP(A146,'PAI 2025 GPS rempl2)'!$A$4:$V$503,22,0)</f>
        <v>2010-DIRECCION DE SIGNOS DISTINTIVOS</v>
      </c>
      <c r="N146" s="82"/>
      <c r="O146" s="82"/>
      <c r="P146" s="82"/>
      <c r="Q146" s="82"/>
      <c r="T146" s="81" t="s">
        <v>811</v>
      </c>
      <c r="U146" s="81" t="str">
        <f>VLOOKUP(T146,'PAI 2025 Consolidado'!$A$7:$D$507,4,0)</f>
        <v>Actividad propia</v>
      </c>
      <c r="V146" s="82" t="s">
        <v>1647</v>
      </c>
      <c r="W146" s="30">
        <f>VLOOKUP(A146,'PAI 2025 GPS rempl2)'!$A$4:$P$503,16,0)</f>
        <v>30</v>
      </c>
      <c r="X146" s="163">
        <f>+(W146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146" s="30">
        <f>VLOOKUP(A146,'SEGUIMIENTO PLAN DE ACCIÓN'!$G$7:$AB$493,22,0)</f>
        <v>40.6</v>
      </c>
      <c r="Z146" s="164">
        <f t="shared" si="3"/>
        <v>1.4944785276073621E-3</v>
      </c>
      <c r="AA146" s="30" t="str">
        <f>VLOOKUP(A146,'SEGUIMIENTO PLAN DE ACCIÓN'!$G$7:$AC$493,20,0)</f>
        <v>De acuerdo al stock que es de 53.432 clases, se tuvo un avance del 40.6%, este avance se obtiene al comparar las 21.720 clases decididas a corte 31 de mayo, con el stock previsto de las  53.432 clases.</v>
      </c>
    </row>
    <row r="147" spans="1:27" x14ac:dyDescent="0.25">
      <c r="A147" s="81" t="s">
        <v>813</v>
      </c>
      <c r="B147" s="81" t="s">
        <v>517</v>
      </c>
      <c r="C147" s="82" t="s">
        <v>1647</v>
      </c>
      <c r="D147" s="82" t="s">
        <v>1651</v>
      </c>
      <c r="E147" s="82" t="s">
        <v>680</v>
      </c>
      <c r="F147" s="82"/>
      <c r="G147" s="82"/>
      <c r="H147" s="82" t="str">
        <f>VLOOKUP(A147,'PAI 2025 GPS rempl2)'!$A$4:$V$503,15,0)</f>
        <v>Decidir las clases de registro de signos distintivos con oposición radicadas a 31 de diciembre de 2024, cuyo stock se calcula que sea de 5.026 clases, excepto los casos detenidos.  (Reporte de indicador generado en Tableau o Power BI)</v>
      </c>
      <c r="I147" s="82">
        <f>VLOOKUP(A147,'PAI 2025 GPS rempl2)'!$A$4:$V$503,17,0)</f>
        <v>70</v>
      </c>
      <c r="J147" s="82" t="str">
        <f>VLOOKUP(A147,'PAI 2025 GPS rempl2)'!$A$4:$V$503,18,0)</f>
        <v>Porcentual</v>
      </c>
      <c r="K147" s="160" t="str">
        <f>VLOOKUP(A147,'PAI 2025 GPS rempl2)'!$A$4:$V$503,20,0)</f>
        <v>2025-01-15</v>
      </c>
      <c r="L147" s="160" t="str">
        <f>VLOOKUP(A147,'PAI 2025 GPS rempl2)'!$A$4:$V$503,21,0)</f>
        <v>2025-10-31</v>
      </c>
      <c r="M147" s="82" t="str">
        <f>VLOOKUP(A147,'PAI 2025 GPS rempl2)'!$A$4:$V$503,22,0)</f>
        <v>2010-DIRECCION DE SIGNOS DISTINTIVOS</v>
      </c>
      <c r="N147" s="82"/>
      <c r="O147" s="82"/>
      <c r="P147" s="82"/>
      <c r="Q147" s="82"/>
      <c r="T147" s="81" t="s">
        <v>813</v>
      </c>
      <c r="U147" s="81" t="str">
        <f>VLOOKUP(T147,'PAI 2025 Consolidado'!$A$7:$D$507,4,0)</f>
        <v>Actividad propia</v>
      </c>
      <c r="V147" s="82" t="s">
        <v>1647</v>
      </c>
      <c r="W147" s="30">
        <f>VLOOKUP(A147,'PAI 2025 GPS rempl2)'!$A$4:$P$503,16,0)</f>
        <v>30</v>
      </c>
      <c r="X147" s="163">
        <f>+(W147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147" s="30">
        <f>VLOOKUP(A147,'SEGUIMIENTO PLAN DE ACCIÓN'!$G$7:$AB$493,22,0)</f>
        <v>40.9</v>
      </c>
      <c r="Z147" s="164">
        <f t="shared" si="3"/>
        <v>1.5055214723926379E-3</v>
      </c>
      <c r="AA147" s="30" t="str">
        <f>VLOOKUP(A147,'SEGUIMIENTO PLAN DE ACCIÓN'!$G$7:$AC$493,20,0)</f>
        <v xml:space="preserve">De acuerdo al stock que es de 5.026 clases, se tuvo un avance del 40.9%, este avance se obtiene al comparar las 2.056 clases decididas a corte 31 de mayo, con el stock previsto de 5.026 clases.
</v>
      </c>
    </row>
    <row r="148" spans="1:27" x14ac:dyDescent="0.25">
      <c r="A148" s="81" t="s">
        <v>815</v>
      </c>
      <c r="B148" s="81" t="s">
        <v>517</v>
      </c>
      <c r="C148" s="82" t="s">
        <v>1647</v>
      </c>
      <c r="D148" s="82" t="s">
        <v>1651</v>
      </c>
      <c r="E148" s="82" t="s">
        <v>680</v>
      </c>
      <c r="F148" s="82"/>
      <c r="G148" s="82"/>
      <c r="H148" s="82" t="str">
        <f>VLOOKUP(A148,'PAI 2025 GPS rempl2)'!$A$4:$V$503,15,0)</f>
        <v>Decidir las solicitudes de acciones de cancelación con traslado vencido al 14 de noviembre de 2025, excepto los casos detenidos.  (Reporte de indicador generado en Tableau o Power BI)</v>
      </c>
      <c r="I148" s="82">
        <f>VLOOKUP(A148,'PAI 2025 GPS rempl2)'!$A$4:$V$503,17,0)</f>
        <v>70</v>
      </c>
      <c r="J148" s="82" t="str">
        <f>VLOOKUP(A148,'PAI 2025 GPS rempl2)'!$A$4:$V$503,18,0)</f>
        <v>Porcentual</v>
      </c>
      <c r="K148" s="160" t="str">
        <f>VLOOKUP(A148,'PAI 2025 GPS rempl2)'!$A$4:$V$503,20,0)</f>
        <v>2025-01-15</v>
      </c>
      <c r="L148" s="160" t="str">
        <f>VLOOKUP(A148,'PAI 2025 GPS rempl2)'!$A$4:$V$503,21,0)</f>
        <v>2025-12-31</v>
      </c>
      <c r="M148" s="82" t="str">
        <f>VLOOKUP(A148,'PAI 2025 GPS rempl2)'!$A$4:$V$503,22,0)</f>
        <v>2010-DIRECCION DE SIGNOS DISTINTIVOS</v>
      </c>
      <c r="N148" s="82"/>
      <c r="O148" s="82"/>
      <c r="P148" s="82"/>
      <c r="Q148" s="82"/>
      <c r="T148" s="81" t="s">
        <v>815</v>
      </c>
      <c r="U148" s="81" t="str">
        <f>VLOOKUP(T148,'PAI 2025 Consolidado'!$A$7:$D$507,4,0)</f>
        <v>Actividad propia</v>
      </c>
      <c r="V148" s="82" t="s">
        <v>1647</v>
      </c>
      <c r="W148" s="30">
        <f>VLOOKUP(A148,'PAI 2025 GPS rempl2)'!$A$4:$P$503,16,0)</f>
        <v>20</v>
      </c>
      <c r="X148" s="163">
        <f>+(W148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148" s="30">
        <f>VLOOKUP(A148,'SEGUIMIENTO PLAN DE ACCIÓN'!$G$7:$AB$493,22,0)</f>
        <v>71.599999999999994</v>
      </c>
      <c r="Z148" s="164">
        <f t="shared" si="3"/>
        <v>1.7570552147239261E-3</v>
      </c>
      <c r="AA148" s="30" t="str">
        <f>VLOOKUP(A148,'SEGUIMIENTO PLAN DE ACCIÓN'!$G$7:$AC$493,20,0)</f>
        <v>Presentamos avances en la actividad 2010.1.3, decidiendo solicitudes de acción de cancelación desde 15 de enero hasta el 31 de mayo de 2025. 
Se decidieron 405 acciones de cancelación, según stock de 566 con traslado vencido a corte 31 de mayo de 2025, obteniendo un avance del 71.6%.</v>
      </c>
    </row>
    <row r="149" spans="1:27" x14ac:dyDescent="0.25">
      <c r="A149" s="81" t="s">
        <v>817</v>
      </c>
      <c r="B149" s="81" t="s">
        <v>517</v>
      </c>
      <c r="C149" s="82" t="s">
        <v>1647</v>
      </c>
      <c r="D149" s="82" t="s">
        <v>1651</v>
      </c>
      <c r="E149" s="82" t="s">
        <v>680</v>
      </c>
      <c r="F149" s="82"/>
      <c r="G149" s="82"/>
      <c r="H149" s="82" t="str">
        <f>VLOOKUP(A149,'PAI 2025 GPS rempl2)'!$A$4:$V$503,15,0)</f>
        <v>Decidir las clases de registro de signos distintivos sin oposición radicadas entre el 1 de enero de 2025 y 30 de junio de 2025, cuyo stock se calcula que sea de 22.393, excepto los casos detenidos.  (Reporte de indicador generado en Tableau o Power BI)</v>
      </c>
      <c r="I149" s="82">
        <f>VLOOKUP(A149,'PAI 2025 GPS rempl2)'!$A$4:$V$503,17,0)</f>
        <v>70</v>
      </c>
      <c r="J149" s="82" t="str">
        <f>VLOOKUP(A149,'PAI 2025 GPS rempl2)'!$A$4:$V$503,18,0)</f>
        <v>Porcentual</v>
      </c>
      <c r="K149" s="160" t="str">
        <f>VLOOKUP(A149,'PAI 2025 GPS rempl2)'!$A$4:$V$503,20,0)</f>
        <v>2025-08-01</v>
      </c>
      <c r="L149" s="160" t="str">
        <f>VLOOKUP(A149,'PAI 2025 GPS rempl2)'!$A$4:$V$503,21,0)</f>
        <v>2025-12-31</v>
      </c>
      <c r="M149" s="82" t="str">
        <f>VLOOKUP(A149,'PAI 2025 GPS rempl2)'!$A$4:$V$503,22,0)</f>
        <v>2010-DIRECCION DE SIGNOS DISTINTIVOS</v>
      </c>
      <c r="N149" s="82"/>
      <c r="O149" s="82"/>
      <c r="P149" s="82"/>
      <c r="Q149" s="82"/>
      <c r="T149" s="81" t="s">
        <v>817</v>
      </c>
      <c r="U149" s="81" t="str">
        <f>VLOOKUP(T149,'PAI 2025 Consolidado'!$A$7:$D$507,4,0)</f>
        <v>Actividad propia</v>
      </c>
      <c r="V149" s="82" t="s">
        <v>1647</v>
      </c>
      <c r="W149" s="30">
        <f>VLOOKUP(A149,'PAI 2025 GPS rempl2)'!$A$4:$P$503,16,0)</f>
        <v>20</v>
      </c>
      <c r="X149" s="163">
        <f>+(W149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149" s="30">
        <f>VLOOKUP(A149,'SEGUIMIENTO PLAN DE ACCIÓN'!$G$7:$AB$493,22,0)</f>
        <v>0</v>
      </c>
      <c r="Z149" s="164">
        <f t="shared" si="3"/>
        <v>0</v>
      </c>
      <c r="AA149" s="30">
        <f>VLOOKUP(A149,'SEGUIMIENTO PLAN DE ACCIÓN'!$G$7:$AC$493,20,0)</f>
        <v>0</v>
      </c>
    </row>
    <row r="150" spans="1:27" x14ac:dyDescent="0.25">
      <c r="A150" s="81" t="s">
        <v>818</v>
      </c>
      <c r="B150" s="81" t="s">
        <v>509</v>
      </c>
      <c r="C150" s="82" t="s">
        <v>1657</v>
      </c>
      <c r="D150" s="82" t="s">
        <v>1656</v>
      </c>
      <c r="E150" s="82" t="s">
        <v>819</v>
      </c>
      <c r="F150" s="82" t="s">
        <v>12</v>
      </c>
      <c r="G150" s="82" t="str">
        <f>VLOOKUP(A150,'PAI 2025 GPS rempl2)'!$E$4:$L$502,8,0)</f>
        <v>N/A</v>
      </c>
      <c r="H150" s="82" t="str">
        <f>VLOOKUP(A150,'PAI 2025 GPS rempl2)'!$A$4:$V$503,15,0)</f>
        <v>Contenidos estratégicos y accesibles para la ciudadanía sobre signos distintivos notorios y denominaciones de origen protegidas de productos colombianos, publicado (Captura de pantalla de las publicaciones)</v>
      </c>
      <c r="I150" s="82">
        <f>VLOOKUP(A150,'PAI 2025 GPS rempl2)'!$A$4:$V$503,17,0)</f>
        <v>2</v>
      </c>
      <c r="J150" s="82" t="str">
        <f>VLOOKUP(A150,'PAI 2025 GPS rempl2)'!$A$4:$V$503,18,0)</f>
        <v>Númerica</v>
      </c>
      <c r="K150" s="160" t="str">
        <f>VLOOKUP(A150,'PAI 2025 GPS rempl2)'!$A$4:$V$503,20,0)</f>
        <v>2025-02-03</v>
      </c>
      <c r="L150" s="160" t="str">
        <f>VLOOKUP(A150,'PAI 2025 GPS rempl2)'!$A$4:$V$503,21,0)</f>
        <v>2025-08-15</v>
      </c>
      <c r="M150" s="82" t="str">
        <f>VLOOKUP(A150,'PAI 2025 GPS rempl2)'!$A$4:$V$503,22,0)</f>
        <v>20-OFICINA DE TECNOLOGÍA E INFORMÁTICA;
2010-DIRECCION DE SIGNOS DISTINTIVOS;
73-GRUPO DE TRABAJO DE COMUNICACION</v>
      </c>
      <c r="N150" s="82" t="s">
        <v>1516</v>
      </c>
      <c r="O150" s="82" t="s">
        <v>1517</v>
      </c>
      <c r="P150" s="82" t="s">
        <v>1681</v>
      </c>
      <c r="Q150" s="82" t="s">
        <v>1615</v>
      </c>
      <c r="T150" s="81" t="s">
        <v>818</v>
      </c>
      <c r="U150" s="81" t="str">
        <f>VLOOKUP(T150,'PAI 2025 Consolidado'!$A$7:$D$507,4,0)</f>
        <v>Producto</v>
      </c>
      <c r="V150" s="82" t="s">
        <v>1657</v>
      </c>
      <c r="W150" s="30">
        <f>VLOOKUP(A150,'PAI 2025 GPS rempl2)'!$A$4:$P$503,16,0)</f>
        <v>5</v>
      </c>
      <c r="X150" s="30">
        <f>+(W150*100)/($W$150+$W$168+$W$174+$W$177+$W$183+$W$190+$W$199+$W$344+$W$350+$W$438+$W$471)</f>
        <v>2.6315789473684212</v>
      </c>
      <c r="Y150" s="30">
        <f>VLOOKUP(A150,'SEGUIMIENTO PLAN DE ACCIÓN'!$G$7:$AB$493,22,0)</f>
        <v>0</v>
      </c>
      <c r="Z150" s="164">
        <f t="shared" si="3"/>
        <v>0</v>
      </c>
      <c r="AA150" s="30" t="str">
        <f>VLOOKUP(A150,'SEGUIMIENTO PLAN DE ACCIÓN'!$G$7:$AC$493,20,0)</f>
        <v xml:space="preserve">El avance del cumplimiento del producto se ha dado mediante las siguientes acciones realizadas:
Envío de la siguiente información desde la Dirección de Signos Distintivos a la OSCAE:  i) documento información preliminar sobre D.O. y usuarios autorizados; ii) listado de signos distintivos notorios, iii), reporte de D.O por regiones; se recibió la retroalimentación mediante observaciones e inquietudes a la información enviada..
Una vez recibidos las observaciones, la Dirección de Signos Distintivos hizo los ajustes respectivos, correspondientes a: i) archivo base revisado de denominación de origen. ii) requerimiento de información a publicar, iii) periodicidad de la publicación de la información, iv) solicitud a la Oficina de Tecnología e Informática OTI, v) creación del micrositio en la sede electrónica
</v>
      </c>
    </row>
    <row r="151" spans="1:27" x14ac:dyDescent="0.25">
      <c r="A151" s="81" t="s">
        <v>822</v>
      </c>
      <c r="B151" s="81" t="s">
        <v>517</v>
      </c>
      <c r="C151" s="82" t="s">
        <v>1657</v>
      </c>
      <c r="D151" s="82" t="s">
        <v>1656</v>
      </c>
      <c r="E151" s="82" t="s">
        <v>819</v>
      </c>
      <c r="F151" s="82"/>
      <c r="G151" s="82"/>
      <c r="H151" s="82" t="str">
        <f>VLOOKUP(A151,'PAI 2025 GPS rempl2)'!$A$4:$V$503,15,0)</f>
        <v>Preparar y enviar la información correspondiente al listado de signos distintivos declarados como notorios y la de denominaciones de origen protegidas de productos colombianos. (Correo electrónico de envió de la información)</v>
      </c>
      <c r="I151" s="82">
        <f>VLOOKUP(A151,'PAI 2025 GPS rempl2)'!$A$4:$V$503,17,0)</f>
        <v>2</v>
      </c>
      <c r="J151" s="82" t="str">
        <f>VLOOKUP(A151,'PAI 2025 GPS rempl2)'!$A$4:$V$503,18,0)</f>
        <v>Númerica</v>
      </c>
      <c r="K151" s="160" t="str">
        <f>VLOOKUP(A151,'PAI 2025 GPS rempl2)'!$A$4:$V$503,20,0)</f>
        <v>2025-02-03</v>
      </c>
      <c r="L151" s="160" t="str">
        <f>VLOOKUP(A151,'PAI 2025 GPS rempl2)'!$A$4:$V$503,21,0)</f>
        <v>2025-03-28</v>
      </c>
      <c r="M151" s="82" t="str">
        <f>VLOOKUP(A151,'PAI 2025 GPS rempl2)'!$A$4:$V$503,22,0)</f>
        <v>2010-DIRECCION DE SIGNOS DISTINTIVOS</v>
      </c>
      <c r="N151" s="82"/>
      <c r="O151" s="82"/>
      <c r="P151" s="82"/>
      <c r="Q151" s="82"/>
      <c r="T151" s="81" t="s">
        <v>822</v>
      </c>
      <c r="U151" s="81" t="str">
        <f>VLOOKUP(T151,'PAI 2025 Consolidado'!$A$7:$D$507,4,0)</f>
        <v>Actividad propia</v>
      </c>
      <c r="V151" s="82" t="s">
        <v>1657</v>
      </c>
      <c r="W151" s="30">
        <f>VLOOKUP(A151,'PAI 2025 GPS rempl2)'!$A$4:$P$503,16,0)</f>
        <v>30</v>
      </c>
      <c r="X151" s="30">
        <f>+(W151*100)/($W$151+$W$153+$W$154+$W$155+$W$169+$W$170+$W$171+$W$172+$W$173+$W$175+$W$176+$W$178+$W$179+$W$180+$W$181+$W$182+$W$184+$W$185+$W$186+$W$187+$W$188+$W$189+$W$191+$W$192+$W$193+$W$194+$W$200+$W$201+$W$345+$W$347+$W$349+$W$351+$W$352+$W$439+$W$440+$W$441+$W$442+$W$472+$W$473)</f>
        <v>2.7272727272727271</v>
      </c>
      <c r="Y151" s="30">
        <f>VLOOKUP(A151,'SEGUIMIENTO PLAN DE ACCIÓN'!$G$7:$AB$493,22,0)</f>
        <v>100</v>
      </c>
      <c r="Z151" s="164">
        <f t="shared" si="3"/>
        <v>2.7272727272727268E-2</v>
      </c>
      <c r="AA151" s="30" t="str">
        <f>VLOOKUP(A151,'SEGUIMIENTO PLAN DE ACCIÓN'!$G$7:$AC$493,20,0)</f>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v>
      </c>
    </row>
    <row r="152" spans="1:27" x14ac:dyDescent="0.25">
      <c r="A152" s="81" t="s">
        <v>824</v>
      </c>
      <c r="B152" s="81" t="s">
        <v>1641</v>
      </c>
      <c r="C152" s="82" t="s">
        <v>1657</v>
      </c>
      <c r="D152" s="82" t="s">
        <v>1656</v>
      </c>
      <c r="E152" s="82" t="s">
        <v>819</v>
      </c>
      <c r="F152" s="82"/>
      <c r="G152" s="82"/>
      <c r="H152" s="82" t="str">
        <f>VLOOKUP(A152,'PAI 2025 GPS rempl2)'!$A$4:$V$503,15,0)</f>
        <v>Revisar el contenido correspondiente  al listado de signos distintivos declarados como notorios y el de las denominaciones de origen protegidas de productos colombianos, y formular eventuales observaciones.  (Correo electrónico enviado)</v>
      </c>
      <c r="I152" s="82">
        <f>VLOOKUP(A152,'PAI 2025 GPS rempl2)'!$A$4:$V$503,17,0)</f>
        <v>2</v>
      </c>
      <c r="J152" s="82" t="str">
        <f>VLOOKUP(A152,'PAI 2025 GPS rempl2)'!$A$4:$V$503,18,0)</f>
        <v>Númerica</v>
      </c>
      <c r="K152" s="160" t="str">
        <f>VLOOKUP(A152,'PAI 2025 GPS rempl2)'!$A$4:$V$503,20,0)</f>
        <v>2025-03-31</v>
      </c>
      <c r="L152" s="160" t="str">
        <f>VLOOKUP(A152,'PAI 2025 GPS rempl2)'!$A$4:$V$503,21,0)</f>
        <v>2025-04-21</v>
      </c>
      <c r="M152" s="82" t="str">
        <f>VLOOKUP(A152,'PAI 2025 GPS rempl2)'!$A$4:$V$503,22,0)</f>
        <v>73-GRUPO DE TRABAJO DE COMUNICACION</v>
      </c>
      <c r="N152" s="82"/>
      <c r="O152" s="82"/>
      <c r="P152" s="82"/>
      <c r="Q152" s="82"/>
      <c r="T152" s="81" t="s">
        <v>824</v>
      </c>
      <c r="U152" s="81" t="str">
        <f>VLOOKUP(T152,'PAI 2025 Consolidado'!$A$7:$D$507,4,0)</f>
        <v>Actividad sin participaci�n</v>
      </c>
      <c r="V152" s="82" t="s">
        <v>1657</v>
      </c>
      <c r="W152" s="30">
        <f>VLOOKUP(A152,'PAI 2025 GPS rempl2)'!$A$4:$P$503,16,0)</f>
        <v>0</v>
      </c>
      <c r="X152" s="30">
        <f t="shared" ref="X152" si="4">+(W152*100)/1100</f>
        <v>0</v>
      </c>
      <c r="Y152" s="30">
        <f>VLOOKUP(A152,'SEGUIMIENTO PLAN DE ACCIÓN'!$G$7:$AB$493,22,0)</f>
        <v>100</v>
      </c>
      <c r="Z152" s="164">
        <f t="shared" si="3"/>
        <v>0</v>
      </c>
      <c r="AA152" s="30" t="str">
        <f>VLOOKUP(A152,'SEGUIMIENTO PLAN DE ACCIÓN'!$G$7:$AC$493,20,0)</f>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v>
      </c>
    </row>
    <row r="153" spans="1:27" x14ac:dyDescent="0.25">
      <c r="A153" s="81" t="s">
        <v>826</v>
      </c>
      <c r="B153" s="81" t="s">
        <v>517</v>
      </c>
      <c r="C153" s="82" t="s">
        <v>1657</v>
      </c>
      <c r="D153" s="82" t="s">
        <v>1656</v>
      </c>
      <c r="E153" s="82" t="s">
        <v>819</v>
      </c>
      <c r="F153" s="82"/>
      <c r="G153" s="82"/>
      <c r="H153" s="82" t="str">
        <f>VLOOKUP(A153,'PAI 2025 GPS rempl2)'!$A$4:$V$503,15,0)</f>
        <v>Ajustar el contenido correspondiente  al listado de signos distintivos declarados como notorios y el de las denominaciones de origen protegidas de productos colombianos  (Correo electrónico de envió de la información)</v>
      </c>
      <c r="I153" s="82">
        <f>VLOOKUP(A153,'PAI 2025 GPS rempl2)'!$A$4:$V$503,17,0)</f>
        <v>2</v>
      </c>
      <c r="J153" s="82" t="str">
        <f>VLOOKUP(A153,'PAI 2025 GPS rempl2)'!$A$4:$V$503,18,0)</f>
        <v>Númerica</v>
      </c>
      <c r="K153" s="160" t="str">
        <f>VLOOKUP(A153,'PAI 2025 GPS rempl2)'!$A$4:$V$503,20,0)</f>
        <v>2025-04-22</v>
      </c>
      <c r="L153" s="160" t="str">
        <f>VLOOKUP(A153,'PAI 2025 GPS rempl2)'!$A$4:$V$503,21,0)</f>
        <v>2025-04-30</v>
      </c>
      <c r="M153" s="82" t="str">
        <f>VLOOKUP(A153,'PAI 2025 GPS rempl2)'!$A$4:$V$503,22,0)</f>
        <v>2010-DIRECCION DE SIGNOS DISTINTIVOS</v>
      </c>
      <c r="N153" s="82"/>
      <c r="O153" s="82"/>
      <c r="P153" s="82"/>
      <c r="Q153" s="82"/>
      <c r="T153" s="81" t="s">
        <v>826</v>
      </c>
      <c r="U153" s="81" t="str">
        <f>VLOOKUP(T153,'PAI 2025 Consolidado'!$A$7:$D$507,4,0)</f>
        <v>Actividad propia</v>
      </c>
      <c r="V153" s="82" t="s">
        <v>1657</v>
      </c>
      <c r="W153" s="30">
        <f>VLOOKUP(A153,'PAI 2025 GPS rempl2)'!$A$4:$P$503,16,0)</f>
        <v>20</v>
      </c>
      <c r="X153" s="30">
        <f>+(W153*100)/($W$151+$W$153+$W$154+$W$155+$W$169+$W$170+$W$171+$W$172+$W$173+$W$175+$W$176+$W$178+$W$179+$W$180+$W$181+$W$182+$W$184+$W$185+$W$186+$W$187+$W$188+$W$189+$W$191+$W$192+$W$193+$W$194+$W$200+$W$201+$W$345+$W$347+$W$349+$W$351+$W$352+$W$439+$W$440+$W$441+$W$442+$W$472+$W$473)</f>
        <v>1.8181818181818181</v>
      </c>
      <c r="Y153" s="30">
        <f>VLOOKUP(A153,'SEGUIMIENTO PLAN DE ACCIÓN'!$G$7:$AB$493,22,0)</f>
        <v>100</v>
      </c>
      <c r="Z153" s="164">
        <f t="shared" si="3"/>
        <v>1.8181818181818181E-2</v>
      </c>
      <c r="AA153" s="30" t="str">
        <f>VLOOKUP(A153,'SEGUIMIENTO PLAN DE ACCIÓN'!$G$7:$AC$493,20,0)</f>
        <v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v>
      </c>
    </row>
    <row r="154" spans="1:27" x14ac:dyDescent="0.25">
      <c r="A154" s="81" t="s">
        <v>828</v>
      </c>
      <c r="B154" s="81" t="s">
        <v>517</v>
      </c>
      <c r="C154" s="82" t="s">
        <v>1657</v>
      </c>
      <c r="D154" s="82" t="s">
        <v>1656</v>
      </c>
      <c r="E154" s="82" t="s">
        <v>819</v>
      </c>
      <c r="F154" s="82"/>
      <c r="G154" s="82"/>
      <c r="H154" s="82" t="str">
        <f>VLOOKUP(A154,'PAI 2025 GPS rempl2)'!$A$4:$V$503,15,0)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2">
        <f>VLOOKUP(A154,'PAI 2025 GPS rempl2)'!$A$4:$V$503,17,0)</f>
        <v>2</v>
      </c>
      <c r="J154" s="82" t="str">
        <f>VLOOKUP(A154,'PAI 2025 GPS rempl2)'!$A$4:$V$503,18,0)</f>
        <v>Númerica</v>
      </c>
      <c r="K154" s="160" t="str">
        <f>VLOOKUP(A154,'PAI 2025 GPS rempl2)'!$A$4:$V$503,20,0)</f>
        <v>2025-05-05</v>
      </c>
      <c r="L154" s="160" t="str">
        <f>VLOOKUP(A154,'PAI 2025 GPS rempl2)'!$A$4:$V$503,21,0)</f>
        <v>2025-05-23</v>
      </c>
      <c r="M154" s="82" t="str">
        <f>VLOOKUP(A154,'PAI 2025 GPS rempl2)'!$A$4:$V$503,22,0)</f>
        <v>2010-DIRECCION DE SIGNOS DISTINTIVOS;
73-GRUPO DE TRABAJO DE COMUNICACION</v>
      </c>
      <c r="N154" s="82"/>
      <c r="O154" s="82"/>
      <c r="P154" s="82"/>
      <c r="Q154" s="82"/>
      <c r="T154" s="81" t="s">
        <v>828</v>
      </c>
      <c r="U154" s="81" t="str">
        <f>VLOOKUP(T154,'PAI 2025 Consolidado'!$A$7:$D$507,4,0)</f>
        <v>Actividad propia</v>
      </c>
      <c r="V154" s="82" t="s">
        <v>1657</v>
      </c>
      <c r="W154" s="30">
        <f>VLOOKUP(A154,'PAI 2025 GPS rempl2)'!$A$4:$P$503,16,0)</f>
        <v>20</v>
      </c>
      <c r="X154" s="30">
        <f>+(W154*100)/($W$151+$W$153+$W$154+$W$155+$W$169+$W$170+$W$171+$W$172+$W$173+$W$175+$W$176+$W$178+$W$179+$W$180+$W$181+$W$182+$W$184+$W$185+$W$186+$W$187+$W$188+$W$189+$W$191+$W$192+$W$193+$W$194+$W$200+$W$201+$W$345+$W$347+$W$349+$W$351+$W$352+$W$439+$W$440+$W$441+$W$442+$W$472+$W$473)</f>
        <v>1.8181818181818181</v>
      </c>
      <c r="Y154" s="30">
        <f>VLOOKUP(A154,'SEGUIMIENTO PLAN DE ACCIÓN'!$G$7:$AB$493,22,0)</f>
        <v>100</v>
      </c>
      <c r="Z154" s="164">
        <f t="shared" si="3"/>
        <v>1.8181818181818181E-2</v>
      </c>
      <c r="AA154" s="30" t="str">
        <f>VLOOKUP(A154,'SEGUIMIENTO PLAN DE ACCIÓN'!$G$7:$AC$493,20,0)</f>
        <v>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v>
      </c>
    </row>
    <row r="155" spans="1:27" x14ac:dyDescent="0.25">
      <c r="A155" s="81" t="s">
        <v>831</v>
      </c>
      <c r="B155" s="81" t="s">
        <v>517</v>
      </c>
      <c r="C155" s="82" t="s">
        <v>1657</v>
      </c>
      <c r="D155" s="82" t="s">
        <v>1656</v>
      </c>
      <c r="E155" s="82" t="s">
        <v>819</v>
      </c>
      <c r="F155" s="82"/>
      <c r="G155" s="82"/>
      <c r="H155" s="82" t="str">
        <f>VLOOKUP(A155,'PAI 2025 GPS rempl2)'!$A$4:$V$503,15,0)</f>
        <v>Desarrollar los micrositios y publicar la información de signos declarados como notorios y de las denominaciones de origen protegidas de productos colombianos. (Captura de pantalla de la publicación)</v>
      </c>
      <c r="I155" s="82">
        <f>VLOOKUP(A155,'PAI 2025 GPS rempl2)'!$A$4:$V$503,17,0)</f>
        <v>2</v>
      </c>
      <c r="J155" s="82" t="str">
        <f>VLOOKUP(A155,'PAI 2025 GPS rempl2)'!$A$4:$V$503,18,0)</f>
        <v>Númerica</v>
      </c>
      <c r="K155" s="160" t="str">
        <f>VLOOKUP(A155,'PAI 2025 GPS rempl2)'!$A$4:$V$503,20,0)</f>
        <v>2025-05-26</v>
      </c>
      <c r="L155" s="160" t="str">
        <f>VLOOKUP(A155,'PAI 2025 GPS rempl2)'!$A$4:$V$503,21,0)</f>
        <v>2025-08-15</v>
      </c>
      <c r="M155" s="82" t="str">
        <f>VLOOKUP(A155,'PAI 2025 GPS rempl2)'!$A$4:$V$503,22,0)</f>
        <v>20-OFICINA DE TECNOLOGÍA E INFORMÁTICA;
2010-DIRECCION DE SIGNOS DISTINTIVOS</v>
      </c>
      <c r="N155" s="82"/>
      <c r="O155" s="82"/>
      <c r="P155" s="82"/>
      <c r="Q155" s="82"/>
      <c r="T155" s="81" t="s">
        <v>831</v>
      </c>
      <c r="U155" s="81" t="str">
        <f>VLOOKUP(T155,'PAI 2025 Consolidado'!$A$7:$D$507,4,0)</f>
        <v>Actividad propia</v>
      </c>
      <c r="V155" s="82" t="s">
        <v>1657</v>
      </c>
      <c r="W155" s="30">
        <f>VLOOKUP(A155,'PAI 2025 GPS rempl2)'!$A$4:$P$503,16,0)</f>
        <v>30</v>
      </c>
      <c r="X155" s="30">
        <f>+(W155*100)/($W$151+$W$153+$W$154+$W$155+$W$169+$W$170+$W$171+$W$172+$W$173+$W$175+$W$176+$W$178+$W$179+$W$180+$W$181+$W$182+$W$184+$W$185+$W$186+$W$187+$W$188+$W$189+$W$191+$W$192+$W$193+$W$194+$W$200+$W$201+$W$345+$W$347+$W$349+$W$351+$W$352+$W$439+$W$440+$W$441+$W$442+$W$472+$W$473)</f>
        <v>2.7272727272727271</v>
      </c>
      <c r="Y155" s="30">
        <f>VLOOKUP(A155,'SEGUIMIENTO PLAN DE ACCIÓN'!$G$7:$AB$493,22,0)</f>
        <v>0</v>
      </c>
      <c r="Z155" s="164">
        <f t="shared" si="3"/>
        <v>0</v>
      </c>
      <c r="AA155" s="30">
        <f>VLOOKUP(A155,'SEGUIMIENTO PLAN DE ACCIÓN'!$G$7:$AC$493,20,0)</f>
        <v>0</v>
      </c>
    </row>
    <row r="156" spans="1:27" x14ac:dyDescent="0.25">
      <c r="A156" s="81" t="s">
        <v>835</v>
      </c>
      <c r="B156" s="81" t="s">
        <v>509</v>
      </c>
      <c r="C156" s="82" t="s">
        <v>1647</v>
      </c>
      <c r="D156" s="82" t="s">
        <v>1658</v>
      </c>
      <c r="E156" s="82" t="s">
        <v>1563</v>
      </c>
      <c r="F156" s="82" t="s">
        <v>12</v>
      </c>
      <c r="G156" s="82" t="str">
        <f>VLOOKUP(A156,'PAI 2025 GPS rempl2)'!$E$4:$L$502,8,0)</f>
        <v>N/A</v>
      </c>
      <c r="H156" s="82" t="str">
        <f>VLOOKUP(A156,'PAI 2025 GPS rempl2)'!$A$4:$V$503,15,0)</f>
        <v>Estrategia de divulgación de la herramienta “Buscador de Conceptos”, para promover la consulta por parte de los Grupos de Interés, ejecutada. (capturas de pantalla de la publicación de la campaña/único entregable)</v>
      </c>
      <c r="I156" s="82">
        <f>VLOOKUP(A156,'PAI 2025 GPS rempl2)'!$A$4:$V$503,17,0)</f>
        <v>1</v>
      </c>
      <c r="J156" s="82" t="str">
        <f>VLOOKUP(A156,'PAI 2025 GPS rempl2)'!$A$4:$V$503,18,0)</f>
        <v>Númerica</v>
      </c>
      <c r="K156" s="160" t="str">
        <f>VLOOKUP(A156,'PAI 2025 GPS rempl2)'!$A$4:$V$503,20,0)</f>
        <v>2025-01-27</v>
      </c>
      <c r="L156" s="160" t="str">
        <f>VLOOKUP(A156,'PAI 2025 GPS rempl2)'!$A$4:$V$503,21,0)</f>
        <v>2025-12-10</v>
      </c>
      <c r="M156" s="82" t="str">
        <f>VLOOKUP(A156,'PAI 2025 GPS rempl2)'!$A$4:$V$503,22,0)</f>
        <v>73-GRUPO DE TRABAJO DE COMUNICACION;
13-GRUPO DE TRABAJO DE CONCEPTOS Y APOYO LEGAL</v>
      </c>
      <c r="N156" s="82" t="s">
        <v>1516</v>
      </c>
      <c r="O156" s="82" t="s">
        <v>1517</v>
      </c>
      <c r="P156" s="82">
        <v>0</v>
      </c>
      <c r="Q156" s="82" t="s">
        <v>1615</v>
      </c>
      <c r="T156" s="81" t="s">
        <v>835</v>
      </c>
      <c r="U156" s="81" t="str">
        <f>VLOOKUP(T156,'PAI 2025 Consolidado'!$A$7:$D$507,4,0)</f>
        <v>Producto</v>
      </c>
      <c r="V156" s="82" t="s">
        <v>1647</v>
      </c>
      <c r="W156" s="30">
        <f>VLOOKUP(A156,'PAI 2025 GPS rempl2)'!$A$4:$P$503,16,0)</f>
        <v>100</v>
      </c>
      <c r="X156" s="161">
        <f>(W156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4.4843049327354256</v>
      </c>
      <c r="Y156" s="30">
        <f>VLOOKUP(A156,'SEGUIMIENTO PLAN DE ACCIÓN'!$G$7:$AB$493,22,0)</f>
        <v>0</v>
      </c>
      <c r="Z156" s="164">
        <f t="shared" si="3"/>
        <v>0</v>
      </c>
      <c r="AA156" s="30">
        <f>VLOOKUP(A156,'SEGUIMIENTO PLAN DE ACCIÓN'!$G$7:$AC$493,20,0)</f>
        <v>0</v>
      </c>
    </row>
    <row r="157" spans="1:27" x14ac:dyDescent="0.25">
      <c r="A157" s="81" t="s">
        <v>838</v>
      </c>
      <c r="B157" s="81" t="s">
        <v>517</v>
      </c>
      <c r="C157" s="82" t="s">
        <v>1647</v>
      </c>
      <c r="D157" s="82" t="s">
        <v>1658</v>
      </c>
      <c r="E157" s="82" t="s">
        <v>1563</v>
      </c>
      <c r="F157" s="82"/>
      <c r="G157" s="82"/>
      <c r="H157" s="82" t="str">
        <f>VLOOKUP(A157,'PAI 2025 GPS rempl2)'!$A$4:$V$503,15,0)</f>
        <v>Elaborar y remitir al Grupo de Comunicaciones el Brief con la propuesta de la estrategia de divulgación del "Buscador de Conceptos" (Correo electrónico con Brief diligenciado / único entregable)</v>
      </c>
      <c r="I157" s="82">
        <f>VLOOKUP(A157,'PAI 2025 GPS rempl2)'!$A$4:$V$503,17,0)</f>
        <v>1</v>
      </c>
      <c r="J157" s="82" t="str">
        <f>VLOOKUP(A157,'PAI 2025 GPS rempl2)'!$A$4:$V$503,18,0)</f>
        <v>Númerica</v>
      </c>
      <c r="K157" s="160" t="str">
        <f>VLOOKUP(A157,'PAI 2025 GPS rempl2)'!$A$4:$V$503,20,0)</f>
        <v>2025-01-27</v>
      </c>
      <c r="L157" s="160" t="str">
        <f>VLOOKUP(A157,'PAI 2025 GPS rempl2)'!$A$4:$V$503,21,0)</f>
        <v>2025-02-28</v>
      </c>
      <c r="M157" s="82" t="str">
        <f>VLOOKUP(A157,'PAI 2025 GPS rempl2)'!$A$4:$V$503,22,0)</f>
        <v>13-GRUPO DE TRABAJO DE CONCEPTOS Y APOYO LEGAL</v>
      </c>
      <c r="N157" s="82"/>
      <c r="O157" s="82"/>
      <c r="P157" s="82"/>
      <c r="Q157" s="82"/>
      <c r="T157" s="81" t="s">
        <v>838</v>
      </c>
      <c r="U157" s="81" t="str">
        <f>VLOOKUP(T157,'PAI 2025 Consolidado'!$A$7:$D$507,4,0)</f>
        <v>Actividad propia</v>
      </c>
      <c r="V157" s="82" t="s">
        <v>1647</v>
      </c>
      <c r="W157" s="30">
        <f>VLOOKUP(A157,'PAI 2025 GPS rempl2)'!$A$4:$P$503,16,0)</f>
        <v>100</v>
      </c>
      <c r="X157" s="163">
        <f>+(W157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1.2269938650306749</v>
      </c>
      <c r="Y157" s="30">
        <f>VLOOKUP(A157,'SEGUIMIENTO PLAN DE ACCIÓN'!$G$7:$AB$493,22,0)</f>
        <v>100</v>
      </c>
      <c r="Z157" s="164">
        <f t="shared" si="3"/>
        <v>1.2269938650306749E-2</v>
      </c>
      <c r="AA157" s="30" t="str">
        <f>VLOOKUP(A157,'SEGUIMIENTO PLAN DE ACCIÓN'!$G$7:$AC$493,20,0)</f>
        <v>Se elaboró y remitió a través de correo electrónico al Grupo de Comunicaciones el Brief con la propuesta de la estrategia de divulgación del "Buscador de Conceptos", en donde se busca fomentar su uso y acceso a todos los grupos de valor, grupos de interés y ciudadanía en general.</v>
      </c>
    </row>
    <row r="158" spans="1:27" x14ac:dyDescent="0.25">
      <c r="A158" s="81" t="s">
        <v>840</v>
      </c>
      <c r="B158" s="81" t="s">
        <v>1641</v>
      </c>
      <c r="C158" s="82" t="s">
        <v>1647</v>
      </c>
      <c r="D158" s="82" t="s">
        <v>1658</v>
      </c>
      <c r="E158" s="82" t="s">
        <v>1563</v>
      </c>
      <c r="F158" s="82"/>
      <c r="G158" s="82"/>
      <c r="H158" s="82" t="str">
        <f>VLOOKUP(A158,'PAI 2025 GPS rempl2)'!$A$4:$V$503,15,0)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2">
        <f>VLOOKUP(A158,'PAI 2025 GPS rempl2)'!$A$4:$V$503,17,0)</f>
        <v>1</v>
      </c>
      <c r="J158" s="82" t="str">
        <f>VLOOKUP(A158,'PAI 2025 GPS rempl2)'!$A$4:$V$503,18,0)</f>
        <v>Númerica</v>
      </c>
      <c r="K158" s="160" t="str">
        <f>VLOOKUP(A158,'PAI 2025 GPS rempl2)'!$A$4:$V$503,20,0)</f>
        <v>2025-03-03</v>
      </c>
      <c r="L158" s="160" t="str">
        <f>VLOOKUP(A158,'PAI 2025 GPS rempl2)'!$A$4:$V$503,21,0)</f>
        <v>2025-04-30</v>
      </c>
      <c r="M158" s="82" t="str">
        <f>VLOOKUP(A158,'PAI 2025 GPS rempl2)'!$A$4:$V$503,22,0)</f>
        <v>73-GRUPO DE TRABAJO DE COMUNICACION</v>
      </c>
      <c r="N158" s="82"/>
      <c r="O158" s="82"/>
      <c r="P158" s="82"/>
      <c r="Q158" s="82"/>
      <c r="T158" s="81" t="s">
        <v>840</v>
      </c>
      <c r="U158" s="81" t="str">
        <f>VLOOKUP(T158,'PAI 2025 Consolidado'!$A$7:$D$507,4,0)</f>
        <v>Actividad sin participaci�n</v>
      </c>
      <c r="V158" s="82" t="s">
        <v>1647</v>
      </c>
      <c r="W158" s="30">
        <f>VLOOKUP(A158,'PAI 2025 GPS rempl2)'!$A$4:$P$503,16,0)</f>
        <v>0</v>
      </c>
      <c r="Y158" s="30">
        <f>VLOOKUP(A158,'SEGUIMIENTO PLAN DE ACCIÓN'!$G$7:$AB$493,22,0)</f>
        <v>100</v>
      </c>
      <c r="Z158" s="164">
        <f t="shared" si="3"/>
        <v>0</v>
      </c>
      <c r="AA158" s="30" t="str">
        <f>VLOOKUP(A158,'SEGUIMIENTO PLAN DE ACCIÓN'!$G$7:$AC$493,20,0)</f>
        <v>El Grupo de Comunicaciones elaboró el concepto gráfico de la campaña de divulgación del Buscador de Conceptos, con todos los ejes temáticos y los lineamientos necesarios para desarrollar la estrategia.</v>
      </c>
    </row>
    <row r="159" spans="1:27" x14ac:dyDescent="0.25">
      <c r="A159" s="81" t="s">
        <v>842</v>
      </c>
      <c r="B159" s="81" t="s">
        <v>1641</v>
      </c>
      <c r="C159" s="82" t="s">
        <v>1647</v>
      </c>
      <c r="D159" s="82" t="s">
        <v>1658</v>
      </c>
      <c r="E159" s="82" t="s">
        <v>1563</v>
      </c>
      <c r="F159" s="82"/>
      <c r="G159" s="82"/>
      <c r="H159" s="82" t="str">
        <f>VLOOKUP(A159,'PAI 2025 GPS rempl2)'!$A$4:$V$503,15,0)</f>
        <v>Ejecutar la estrategia de divulgación a través de los canales de comunicación d ela Entidad.  (capturas de pantalla de la publicación de estrategia de divulgación/único entregable)</v>
      </c>
      <c r="I159" s="82">
        <f>VLOOKUP(A159,'PAI 2025 GPS rempl2)'!$A$4:$V$503,17,0)</f>
        <v>1</v>
      </c>
      <c r="J159" s="82" t="str">
        <f>VLOOKUP(A159,'PAI 2025 GPS rempl2)'!$A$4:$V$503,18,0)</f>
        <v>Porcentual</v>
      </c>
      <c r="K159" s="160" t="str">
        <f>VLOOKUP(A159,'PAI 2025 GPS rempl2)'!$A$4:$V$503,20,0)</f>
        <v>2025-04-01</v>
      </c>
      <c r="L159" s="160" t="str">
        <f>VLOOKUP(A159,'PAI 2025 GPS rempl2)'!$A$4:$V$503,21,0)</f>
        <v>2025-12-10</v>
      </c>
      <c r="M159" s="82" t="str">
        <f>VLOOKUP(A159,'PAI 2025 GPS rempl2)'!$A$4:$V$503,22,0)</f>
        <v>73-GRUPO DE TRABAJO DE COMUNICACION</v>
      </c>
      <c r="N159" s="82"/>
      <c r="O159" s="82"/>
      <c r="P159" s="82"/>
      <c r="Q159" s="82"/>
      <c r="T159" s="81" t="s">
        <v>842</v>
      </c>
      <c r="U159" s="81" t="str">
        <f>VLOOKUP(T159,'PAI 2025 Consolidado'!$A$7:$D$507,4,0)</f>
        <v>Actividad sin participaci�n</v>
      </c>
      <c r="V159" s="82" t="s">
        <v>1647</v>
      </c>
      <c r="W159" s="30">
        <f>VLOOKUP(A159,'PAI 2025 GPS rempl2)'!$A$4:$P$503,16,0)</f>
        <v>0</v>
      </c>
      <c r="Y159" s="30">
        <f>VLOOKUP(A159,'SEGUIMIENTO PLAN DE ACCIÓN'!$G$7:$AB$493,22,0)</f>
        <v>0</v>
      </c>
      <c r="Z159" s="164">
        <f t="shared" si="3"/>
        <v>0</v>
      </c>
      <c r="AA159" s="30" t="str">
        <f>VLOOKUP(A159,'SEGUIMIENTO PLAN DE ACCIÓN'!$G$7:$AC$493,20,0)</f>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v>
      </c>
    </row>
    <row r="160" spans="1:27" x14ac:dyDescent="0.25">
      <c r="A160" s="81" t="s">
        <v>845</v>
      </c>
      <c r="B160" s="81" t="s">
        <v>509</v>
      </c>
      <c r="C160" s="82" t="s">
        <v>1647</v>
      </c>
      <c r="D160" s="82" t="s">
        <v>1658</v>
      </c>
      <c r="E160" s="82" t="s">
        <v>1563</v>
      </c>
      <c r="F160" s="82" t="s">
        <v>61</v>
      </c>
      <c r="G160" s="82" t="str">
        <f>VLOOKUP(A160,'PAI 2025 GPS rempl2)'!$E$4:$L$502,8,0)</f>
        <v>N/A</v>
      </c>
      <c r="H160" s="82" t="str">
        <f>VLOOKUP(A160,'PAI 2025 GPS rempl2)'!$A$4:$V$503,15,0)</f>
        <v>Proyecto(s) de acto(s) administrativo(s) a través del cual se ordenará la depuración normativa de la SIC, elaborado(s) y presentados (s) (Proyecto(s) de acto(s) de depuración elaborado(s)/único entregable)</v>
      </c>
      <c r="I160" s="82">
        <f>VLOOKUP(A160,'PAI 2025 GPS rempl2)'!$A$4:$V$503,17,0)</f>
        <v>100</v>
      </c>
      <c r="J160" s="82" t="str">
        <f>VLOOKUP(A160,'PAI 2025 GPS rempl2)'!$A$4:$V$503,18,0)</f>
        <v>Porcentual</v>
      </c>
      <c r="K160" s="160" t="str">
        <f>VLOOKUP(A160,'PAI 2025 GPS rempl2)'!$A$4:$V$503,20,0)</f>
        <v>2025-01-30</v>
      </c>
      <c r="L160" s="160" t="str">
        <f>VLOOKUP(A160,'PAI 2025 GPS rempl2)'!$A$4:$V$503,21,0)</f>
        <v>2025-07-11</v>
      </c>
      <c r="M160" s="82" t="str">
        <f>VLOOKUP(A160,'PAI 2025 GPS rempl2)'!$A$4:$V$503,22,0)</f>
        <v>12-GRUPO DE TRABAJO DE REGULACIÓN</v>
      </c>
      <c r="N160" s="82" t="s">
        <v>1861</v>
      </c>
      <c r="O160" s="82" t="s">
        <v>1515</v>
      </c>
      <c r="P160" s="82">
        <v>0</v>
      </c>
      <c r="Q160" s="82" t="s">
        <v>1615</v>
      </c>
      <c r="T160" s="81" t="s">
        <v>845</v>
      </c>
      <c r="U160" s="81" t="str">
        <f>VLOOKUP(T160,'PAI 2025 Consolidado'!$A$7:$D$507,4,0)</f>
        <v>Producto</v>
      </c>
      <c r="V160" s="82" t="s">
        <v>1647</v>
      </c>
      <c r="W160" s="30">
        <f>VLOOKUP(A160,'PAI 2025 GPS rempl2)'!$A$4:$P$503,16,0)</f>
        <v>100</v>
      </c>
      <c r="X160" s="161">
        <f>(W160*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4.4843049327354256</v>
      </c>
      <c r="Y160" s="30">
        <f>VLOOKUP(A160,'SEGUIMIENTO PLAN DE ACCIÓN'!$G$7:$AB$493,22,0)</f>
        <v>0</v>
      </c>
      <c r="Z160" s="164">
        <f t="shared" si="3"/>
        <v>0</v>
      </c>
      <c r="AA160" s="30">
        <f>VLOOKUP(A160,'SEGUIMIENTO PLAN DE ACCIÓN'!$G$7:$AC$493,20,0)</f>
        <v>0</v>
      </c>
    </row>
    <row r="161" spans="1:27" x14ac:dyDescent="0.25">
      <c r="A161" s="81" t="s">
        <v>847</v>
      </c>
      <c r="B161" s="81" t="s">
        <v>517</v>
      </c>
      <c r="C161" s="82" t="s">
        <v>1647</v>
      </c>
      <c r="D161" s="82" t="s">
        <v>1658</v>
      </c>
      <c r="E161" s="82" t="s">
        <v>1563</v>
      </c>
      <c r="F161" s="82"/>
      <c r="G161" s="82"/>
      <c r="H161" s="82" t="str">
        <f>VLOOKUP(A161,'PAI 2025 GPS rempl2)'!$A$4:$V$503,15,0)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2">
        <f>VLOOKUP(A161,'PAI 2025 GPS rempl2)'!$A$4:$V$503,17,0)</f>
        <v>1</v>
      </c>
      <c r="J161" s="82" t="str">
        <f>VLOOKUP(A161,'PAI 2025 GPS rempl2)'!$A$4:$V$503,18,0)</f>
        <v>Númerica</v>
      </c>
      <c r="K161" s="160" t="str">
        <f>VLOOKUP(A161,'PAI 2025 GPS rempl2)'!$A$4:$V$503,20,0)</f>
        <v>2025-01-30</v>
      </c>
      <c r="L161" s="160" t="str">
        <f>VLOOKUP(A161,'PAI 2025 GPS rempl2)'!$A$4:$V$503,21,0)</f>
        <v>2025-02-28</v>
      </c>
      <c r="M161" s="82" t="str">
        <f>VLOOKUP(A161,'PAI 2025 GPS rempl2)'!$A$4:$V$503,22,0)</f>
        <v>12-GRUPO DE TRABAJO DE REGULACIÓN</v>
      </c>
      <c r="N161" s="82"/>
      <c r="O161" s="82"/>
      <c r="P161" s="82"/>
      <c r="Q161" s="82"/>
      <c r="T161" s="81" t="s">
        <v>847</v>
      </c>
      <c r="U161" s="81" t="str">
        <f>VLOOKUP(T161,'PAI 2025 Consolidado'!$A$7:$D$507,4,0)</f>
        <v>Actividad propia</v>
      </c>
      <c r="V161" s="82" t="s">
        <v>1647</v>
      </c>
      <c r="W161" s="30">
        <f>VLOOKUP(A161,'PAI 2025 GPS rempl2)'!$A$4:$P$503,16,0)</f>
        <v>15</v>
      </c>
      <c r="X161" s="163">
        <f t="shared" ref="X161:X167" si="5">+(W161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161" s="30">
        <f>VLOOKUP(A161,'SEGUIMIENTO PLAN DE ACCIÓN'!$G$7:$AB$493,22,0)</f>
        <v>100</v>
      </c>
      <c r="Z161" s="164">
        <f t="shared" si="3"/>
        <v>1.8404907975460123E-3</v>
      </c>
      <c r="AA161" s="30" t="str">
        <f>VLOOKUP(A161,'SEGUIMIENTO PLAN DE ACCIÓN'!$G$7:$AC$493,20,0)</f>
        <v>A través de correo electrónico se requirió a las Delegaturas realizar el análisis a la normatividad vigente, con el fin de llevar a cabo la depuración normativa.</v>
      </c>
    </row>
    <row r="162" spans="1:27" x14ac:dyDescent="0.25">
      <c r="A162" s="81" t="s">
        <v>849</v>
      </c>
      <c r="B162" s="81" t="s">
        <v>517</v>
      </c>
      <c r="C162" s="82" t="s">
        <v>1647</v>
      </c>
      <c r="D162" s="82" t="s">
        <v>1658</v>
      </c>
      <c r="E162" s="82" t="s">
        <v>1563</v>
      </c>
      <c r="F162" s="82"/>
      <c r="G162" s="82"/>
      <c r="H162" s="82" t="str">
        <f>VLOOKUP(A162,'PAI 2025 GPS rempl2)'!$A$4:$V$503,15,0)</f>
        <v>Realizar consulta pública para identificar instrucciones o regulaciones de la Superintendencia, susceptibles de depuración  en el marco de la Ley 2085 de 2021. (Soporte de publicación en la página web de la Entidad / único entregable)</v>
      </c>
      <c r="I162" s="82">
        <f>VLOOKUP(A162,'PAI 2025 GPS rempl2)'!$A$4:$V$503,17,0)</f>
        <v>1</v>
      </c>
      <c r="J162" s="82" t="str">
        <f>VLOOKUP(A162,'PAI 2025 GPS rempl2)'!$A$4:$V$503,18,0)</f>
        <v>Númerica</v>
      </c>
      <c r="K162" s="160" t="str">
        <f>VLOOKUP(A162,'PAI 2025 GPS rempl2)'!$A$4:$V$503,20,0)</f>
        <v>2025-02-25</v>
      </c>
      <c r="L162" s="160" t="str">
        <f>VLOOKUP(A162,'PAI 2025 GPS rempl2)'!$A$4:$V$503,21,0)</f>
        <v>2025-03-25</v>
      </c>
      <c r="M162" s="82" t="str">
        <f>VLOOKUP(A162,'PAI 2025 GPS rempl2)'!$A$4:$V$503,22,0)</f>
        <v>12-GRUPO DE TRABAJO DE REGULACIÓN</v>
      </c>
      <c r="N162" s="82"/>
      <c r="O162" s="82"/>
      <c r="P162" s="82"/>
      <c r="Q162" s="82"/>
      <c r="T162" s="81" t="s">
        <v>849</v>
      </c>
      <c r="U162" s="81" t="str">
        <f>VLOOKUP(T162,'PAI 2025 Consolidado'!$A$7:$D$507,4,0)</f>
        <v>Actividad propia</v>
      </c>
      <c r="V162" s="82" t="s">
        <v>1647</v>
      </c>
      <c r="W162" s="30">
        <f>VLOOKUP(A162,'PAI 2025 GPS rempl2)'!$A$4:$P$503,16,0)</f>
        <v>10</v>
      </c>
      <c r="X162" s="163">
        <f t="shared" si="5"/>
        <v>0.12269938650306748</v>
      </c>
      <c r="Y162" s="30">
        <f>VLOOKUP(A162,'SEGUIMIENTO PLAN DE ACCIÓN'!$G$7:$AB$493,22,0)</f>
        <v>100</v>
      </c>
      <c r="Z162" s="164">
        <f t="shared" si="3"/>
        <v>1.2269938650306749E-3</v>
      </c>
      <c r="AA162" s="30" t="str">
        <f>VLOOKUP(A162,'SEGUIMIENTO PLAN DE ACCIÓN'!$G$7:$AC$493,20,0)</f>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v>
      </c>
    </row>
    <row r="163" spans="1:27" x14ac:dyDescent="0.25">
      <c r="A163" s="81" t="s">
        <v>851</v>
      </c>
      <c r="B163" s="81" t="s">
        <v>517</v>
      </c>
      <c r="C163" s="82" t="s">
        <v>1647</v>
      </c>
      <c r="D163" s="82" t="s">
        <v>1658</v>
      </c>
      <c r="E163" s="82" t="s">
        <v>1563</v>
      </c>
      <c r="F163" s="82"/>
      <c r="G163" s="82"/>
      <c r="H163" s="82" t="str">
        <f>VLOOKUP(A163,'PAI 2025 GPS rempl2)'!$A$4:$V$503,15,0)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2">
        <f>VLOOKUP(A163,'PAI 2025 GPS rempl2)'!$A$4:$V$503,17,0)</f>
        <v>1</v>
      </c>
      <c r="J163" s="82" t="str">
        <f>VLOOKUP(A163,'PAI 2025 GPS rempl2)'!$A$4:$V$503,18,0)</f>
        <v>Númerica</v>
      </c>
      <c r="K163" s="160" t="str">
        <f>VLOOKUP(A163,'PAI 2025 GPS rempl2)'!$A$4:$V$503,20,0)</f>
        <v>2025-02-25</v>
      </c>
      <c r="L163" s="160" t="str">
        <f>VLOOKUP(A163,'PAI 2025 GPS rempl2)'!$A$4:$V$503,21,0)</f>
        <v>2025-03-25</v>
      </c>
      <c r="M163" s="82" t="str">
        <f>VLOOKUP(A163,'PAI 2025 GPS rempl2)'!$A$4:$V$503,22,0)</f>
        <v>12-GRUPO DE TRABAJO DE REGULACIÓN</v>
      </c>
      <c r="N163" s="82"/>
      <c r="O163" s="82"/>
      <c r="P163" s="82"/>
      <c r="Q163" s="82"/>
      <c r="T163" s="81" t="s">
        <v>851</v>
      </c>
      <c r="U163" s="81" t="str">
        <f>VLOOKUP(T163,'PAI 2025 Consolidado'!$A$7:$D$507,4,0)</f>
        <v>Actividad propia</v>
      </c>
      <c r="V163" s="82" t="s">
        <v>1647</v>
      </c>
      <c r="W163" s="30">
        <f>VLOOKUP(A163,'PAI 2025 GPS rempl2)'!$A$4:$P$503,16,0)</f>
        <v>10</v>
      </c>
      <c r="X163" s="163">
        <f t="shared" si="5"/>
        <v>0.12269938650306748</v>
      </c>
      <c r="Y163" s="30">
        <f>VLOOKUP(A163,'SEGUIMIENTO PLAN DE ACCIÓN'!$G$7:$AB$493,22,0)</f>
        <v>100</v>
      </c>
      <c r="Z163" s="164">
        <f t="shared" si="3"/>
        <v>1.2269938650306749E-3</v>
      </c>
      <c r="AA163" s="30" t="str">
        <f>VLOOKUP(A163,'SEGUIMIENTO PLAN DE ACCIÓN'!$G$7:$AC$493,20,0)</f>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v>
      </c>
    </row>
    <row r="164" spans="1:27" x14ac:dyDescent="0.25">
      <c r="A164" s="81" t="s">
        <v>853</v>
      </c>
      <c r="B164" s="81" t="s">
        <v>517</v>
      </c>
      <c r="C164" s="82" t="s">
        <v>1647</v>
      </c>
      <c r="D164" s="82" t="s">
        <v>1658</v>
      </c>
      <c r="E164" s="82" t="s">
        <v>1563</v>
      </c>
      <c r="F164" s="82"/>
      <c r="G164" s="82"/>
      <c r="H164" s="82" t="str">
        <f>VLOOKUP(A164,'PAI 2025 GPS rempl2)'!$A$4:$V$503,15,0)</f>
        <v>Socializar con las Delegaturas los resultados de la consulta pública y priorizar los asuntos que puedan coadyuvar a la mejora  normativa  (Correo electrónico a las Delegaturas informando los resultados / único entregable)</v>
      </c>
      <c r="I164" s="82">
        <f>VLOOKUP(A164,'PAI 2025 GPS rempl2)'!$A$4:$V$503,17,0)</f>
        <v>1</v>
      </c>
      <c r="J164" s="82" t="str">
        <f>VLOOKUP(A164,'PAI 2025 GPS rempl2)'!$A$4:$V$503,18,0)</f>
        <v>Númerica</v>
      </c>
      <c r="K164" s="160" t="str">
        <f>VLOOKUP(A164,'PAI 2025 GPS rempl2)'!$A$4:$V$503,20,0)</f>
        <v>2025-03-26</v>
      </c>
      <c r="L164" s="160" t="str">
        <f>VLOOKUP(A164,'PAI 2025 GPS rempl2)'!$A$4:$V$503,21,0)</f>
        <v>2025-04-25</v>
      </c>
      <c r="M164" s="82" t="str">
        <f>VLOOKUP(A164,'PAI 2025 GPS rempl2)'!$A$4:$V$503,22,0)</f>
        <v>12-GRUPO DE TRABAJO DE REGULACIÓN</v>
      </c>
      <c r="N164" s="82"/>
      <c r="O164" s="82"/>
      <c r="P164" s="82"/>
      <c r="Q164" s="82"/>
      <c r="T164" s="81" t="s">
        <v>853</v>
      </c>
      <c r="U164" s="81" t="str">
        <f>VLOOKUP(T164,'PAI 2025 Consolidado'!$A$7:$D$507,4,0)</f>
        <v>Actividad propia</v>
      </c>
      <c r="V164" s="82" t="s">
        <v>1647</v>
      </c>
      <c r="W164" s="30">
        <f>VLOOKUP(A164,'PAI 2025 GPS rempl2)'!$A$4:$P$503,16,0)</f>
        <v>20</v>
      </c>
      <c r="X164" s="163">
        <f t="shared" si="5"/>
        <v>0.24539877300613497</v>
      </c>
      <c r="Y164" s="30">
        <f>VLOOKUP(A164,'SEGUIMIENTO PLAN DE ACCIÓN'!$G$7:$AB$493,22,0)</f>
        <v>100</v>
      </c>
      <c r="Z164" s="164">
        <f t="shared" si="3"/>
        <v>2.4539877300613498E-3</v>
      </c>
      <c r="AA164" s="30" t="str">
        <f>VLOOKUP(A164,'SEGUIMIENTO PLAN DE ACCIÓN'!$G$7:$AC$493,20,0)</f>
        <v>Se remitió a las Delegaturas los comentarios de la consulta pública realizada en el marco de la depuración normativa.</v>
      </c>
    </row>
    <row r="165" spans="1:27" x14ac:dyDescent="0.25">
      <c r="A165" s="81" t="s">
        <v>855</v>
      </c>
      <c r="B165" s="81" t="s">
        <v>517</v>
      </c>
      <c r="C165" s="82" t="s">
        <v>1647</v>
      </c>
      <c r="D165" s="82" t="s">
        <v>1658</v>
      </c>
      <c r="E165" s="82" t="s">
        <v>1563</v>
      </c>
      <c r="F165" s="82"/>
      <c r="G165" s="82"/>
      <c r="H165" s="82" t="str">
        <f>VLOOKUP(A165,'PAI 2025 GPS rempl2)'!$A$4:$V$503,15,0)</f>
        <v>Preparar proyecto(s) de acto(s) administrativo(s) a través del cual se ordenará la depuración normativa (Proyecto de acto/ único entregable)</v>
      </c>
      <c r="I165" s="82">
        <f>VLOOKUP(A165,'PAI 2025 GPS rempl2)'!$A$4:$V$503,17,0)</f>
        <v>1</v>
      </c>
      <c r="J165" s="82" t="str">
        <f>VLOOKUP(A165,'PAI 2025 GPS rempl2)'!$A$4:$V$503,18,0)</f>
        <v>Númerica</v>
      </c>
      <c r="K165" s="160" t="str">
        <f>VLOOKUP(A165,'PAI 2025 GPS rempl2)'!$A$4:$V$503,20,0)</f>
        <v>2025-04-28</v>
      </c>
      <c r="L165" s="160" t="str">
        <f>VLOOKUP(A165,'PAI 2025 GPS rempl2)'!$A$4:$V$503,21,0)</f>
        <v>2025-05-30</v>
      </c>
      <c r="M165" s="82" t="str">
        <f>VLOOKUP(A165,'PAI 2025 GPS rempl2)'!$A$4:$V$503,22,0)</f>
        <v>12-GRUPO DE TRABAJO DE REGULACIÓN</v>
      </c>
      <c r="N165" s="82"/>
      <c r="O165" s="82"/>
      <c r="P165" s="82"/>
      <c r="Q165" s="82"/>
      <c r="T165" s="81" t="s">
        <v>855</v>
      </c>
      <c r="U165" s="81" t="str">
        <f>VLOOKUP(T165,'PAI 2025 Consolidado'!$A$7:$D$507,4,0)</f>
        <v>Actividad propia</v>
      </c>
      <c r="V165" s="82" t="s">
        <v>1647</v>
      </c>
      <c r="W165" s="30">
        <f>VLOOKUP(A165,'PAI 2025 GPS rempl2)'!$A$4:$P$503,16,0)</f>
        <v>15</v>
      </c>
      <c r="X165" s="163">
        <f t="shared" si="5"/>
        <v>0.18404907975460122</v>
      </c>
      <c r="Y165" s="30">
        <f>VLOOKUP(A165,'SEGUIMIENTO PLAN DE ACCIÓN'!$G$7:$AB$493,22,0)</f>
        <v>100</v>
      </c>
      <c r="Z165" s="164">
        <f t="shared" si="3"/>
        <v>1.8404907975460123E-3</v>
      </c>
      <c r="AA165" s="30" t="str">
        <f>VLOOKUP(A165,'SEGUIMIENTO PLAN DE ACCIÓN'!$G$7:$AC$493,20,0)</f>
        <v>Se preparó el proyecto de resolución, el cual constituye el resultado del proceso de consulta interna y externa llevado a cabo en desarrollo del ejercicio de depuración normativa.</v>
      </c>
    </row>
    <row r="166" spans="1:27" x14ac:dyDescent="0.25">
      <c r="A166" s="81" t="s">
        <v>857</v>
      </c>
      <c r="B166" s="81" t="s">
        <v>517</v>
      </c>
      <c r="C166" s="82" t="s">
        <v>1647</v>
      </c>
      <c r="D166" s="82" t="s">
        <v>1658</v>
      </c>
      <c r="E166" s="82" t="s">
        <v>1563</v>
      </c>
      <c r="F166" s="82"/>
      <c r="G166" s="82"/>
      <c r="H166" s="82" t="str">
        <f>VLOOKUP(A166,'PAI 2025 GPS rempl2)'!$A$4:$V$503,15,0)</f>
        <v>Adelantar consulta pública  de proyecto(s) de acto(s) administrativo(s) a través del cual se ordenará la depuración normativa (Soporte de publicación en la página web de la Entidad / único entregable)</v>
      </c>
      <c r="I166" s="82">
        <f>VLOOKUP(A166,'PAI 2025 GPS rempl2)'!$A$4:$V$503,17,0)</f>
        <v>1</v>
      </c>
      <c r="J166" s="82" t="str">
        <f>VLOOKUP(A166,'PAI 2025 GPS rempl2)'!$A$4:$V$503,18,0)</f>
        <v>Númerica</v>
      </c>
      <c r="K166" s="160" t="str">
        <f>VLOOKUP(A166,'PAI 2025 GPS rempl2)'!$A$4:$V$503,20,0)</f>
        <v>2025-06-03</v>
      </c>
      <c r="L166" s="160" t="str">
        <f>VLOOKUP(A166,'PAI 2025 GPS rempl2)'!$A$4:$V$503,21,0)</f>
        <v>2025-06-20</v>
      </c>
      <c r="M166" s="82" t="str">
        <f>VLOOKUP(A166,'PAI 2025 GPS rempl2)'!$A$4:$V$503,22,0)</f>
        <v>12-GRUPO DE TRABAJO DE REGULACIÓN</v>
      </c>
      <c r="N166" s="82"/>
      <c r="O166" s="82"/>
      <c r="P166" s="82"/>
      <c r="Q166" s="82"/>
      <c r="T166" s="81" t="s">
        <v>857</v>
      </c>
      <c r="U166" s="81" t="str">
        <f>VLOOKUP(T166,'PAI 2025 Consolidado'!$A$7:$D$507,4,0)</f>
        <v>Actividad propia</v>
      </c>
      <c r="V166" s="82" t="s">
        <v>1647</v>
      </c>
      <c r="W166" s="30">
        <f>VLOOKUP(A166,'PAI 2025 GPS rempl2)'!$A$4:$P$503,16,0)</f>
        <v>10</v>
      </c>
      <c r="X166" s="163">
        <f t="shared" si="5"/>
        <v>0.12269938650306748</v>
      </c>
      <c r="Y166" s="30">
        <f>VLOOKUP(A166,'SEGUIMIENTO PLAN DE ACCIÓN'!$G$7:$AB$493,22,0)</f>
        <v>0</v>
      </c>
      <c r="Z166" s="164">
        <f t="shared" si="3"/>
        <v>0</v>
      </c>
      <c r="AA166" s="30">
        <f>VLOOKUP(A166,'SEGUIMIENTO PLAN DE ACCIÓN'!$G$7:$AC$493,20,0)</f>
        <v>0</v>
      </c>
    </row>
    <row r="167" spans="1:27" x14ac:dyDescent="0.25">
      <c r="A167" s="81" t="s">
        <v>858</v>
      </c>
      <c r="B167" s="81" t="s">
        <v>517</v>
      </c>
      <c r="C167" s="82" t="s">
        <v>1647</v>
      </c>
      <c r="D167" s="82" t="s">
        <v>1658</v>
      </c>
      <c r="E167" s="82" t="s">
        <v>1563</v>
      </c>
      <c r="F167" s="82"/>
      <c r="G167" s="82"/>
      <c r="H167" s="82" t="str">
        <f>VLOOKUP(A167,'PAI 2025 GPS rempl2)'!$A$4:$V$503,15,0)</f>
        <v>Elaborar y presentar a la Superintendente,  la versión final del proyecto(s) de acto(s) administrativo(s) a través del cual se ordenará la depuración normativa (Proyecto de acto de depuración elaborado/único entregable)</v>
      </c>
      <c r="I167" s="82">
        <f>VLOOKUP(A167,'PAI 2025 GPS rempl2)'!$A$4:$V$503,17,0)</f>
        <v>1</v>
      </c>
      <c r="J167" s="82" t="str">
        <f>VLOOKUP(A167,'PAI 2025 GPS rempl2)'!$A$4:$V$503,18,0)</f>
        <v>Númerica</v>
      </c>
      <c r="K167" s="160" t="str">
        <f>VLOOKUP(A167,'PAI 2025 GPS rempl2)'!$A$4:$V$503,20,0)</f>
        <v>2025-06-24</v>
      </c>
      <c r="L167" s="160" t="str">
        <f>VLOOKUP(A167,'PAI 2025 GPS rempl2)'!$A$4:$V$503,21,0)</f>
        <v>2025-07-11</v>
      </c>
      <c r="M167" s="82" t="str">
        <f>VLOOKUP(A167,'PAI 2025 GPS rempl2)'!$A$4:$V$503,22,0)</f>
        <v>12-GRUPO DE TRABAJO DE REGULACIÓN</v>
      </c>
      <c r="N167" s="82"/>
      <c r="O167" s="82"/>
      <c r="P167" s="82"/>
      <c r="Q167" s="82"/>
      <c r="T167" s="81" t="s">
        <v>858</v>
      </c>
      <c r="U167" s="81" t="str">
        <f>VLOOKUP(T167,'PAI 2025 Consolidado'!$A$7:$D$507,4,0)</f>
        <v>Actividad propia</v>
      </c>
      <c r="V167" s="82" t="s">
        <v>1647</v>
      </c>
      <c r="W167" s="30">
        <f>VLOOKUP(A167,'PAI 2025 GPS rempl2)'!$A$4:$P$503,16,0)</f>
        <v>20</v>
      </c>
      <c r="X167" s="163">
        <f t="shared" si="5"/>
        <v>0.24539877300613497</v>
      </c>
      <c r="Y167" s="30">
        <f>VLOOKUP(A167,'SEGUIMIENTO PLAN DE ACCIÓN'!$G$7:$AB$493,22,0)</f>
        <v>0</v>
      </c>
      <c r="Z167" s="164">
        <f t="shared" si="3"/>
        <v>0</v>
      </c>
      <c r="AA167" s="30">
        <f>VLOOKUP(A167,'SEGUIMIENTO PLAN DE ACCIÓN'!$G$7:$AC$493,20,0)</f>
        <v>0</v>
      </c>
    </row>
    <row r="168" spans="1:27" x14ac:dyDescent="0.25">
      <c r="A168" s="81" t="s">
        <v>861</v>
      </c>
      <c r="B168" s="81" t="s">
        <v>509</v>
      </c>
      <c r="C168" s="82" t="s">
        <v>1657</v>
      </c>
      <c r="D168" s="82" t="s">
        <v>1656</v>
      </c>
      <c r="E168" s="82" t="s">
        <v>819</v>
      </c>
      <c r="F168" s="82" t="s">
        <v>12</v>
      </c>
      <c r="G168" s="82" t="str">
        <f>VLOOKUP(A168,'PAI 2025 GPS rempl2)'!$E$4:$L$502,8,0)</f>
        <v>C-3599-0200-0008-53105b</v>
      </c>
      <c r="H168" s="82" t="str">
        <f>VLOOKUP(A168,'PAI 2025 GPS rempl2)'!$A$4:$V$503,15,0)</f>
        <v>Estudios Económicos Sectoriales, elaborados y entregados al área solicitante (Estudios Económicos)</v>
      </c>
      <c r="I168" s="82">
        <f>VLOOKUP(A168,'PAI 2025 GPS rempl2)'!$A$4:$V$503,17,0)</f>
        <v>2</v>
      </c>
      <c r="J168" s="82" t="str">
        <f>VLOOKUP(A168,'PAI 2025 GPS rempl2)'!$A$4:$V$503,18,0)</f>
        <v>Númerica</v>
      </c>
      <c r="K168" s="160" t="str">
        <f>VLOOKUP(A168,'PAI 2025 GPS rempl2)'!$A$4:$V$503,20,0)</f>
        <v>2025-01-15</v>
      </c>
      <c r="L168" s="160" t="str">
        <f>VLOOKUP(A168,'PAI 2025 GPS rempl2)'!$A$4:$V$503,21,0)</f>
        <v>2025-12-15</v>
      </c>
      <c r="M168" s="82" t="str">
        <f>VLOOKUP(A168,'PAI 2025 GPS rempl2)'!$A$4:$V$503,22,0)</f>
        <v>37-GRUPO DE TRABAJO DE ESTUDIOS ECONÓMICOS</v>
      </c>
      <c r="N168" s="82" t="s">
        <v>1516</v>
      </c>
      <c r="O168" s="82" t="s">
        <v>1517</v>
      </c>
      <c r="P168" s="82">
        <v>0</v>
      </c>
      <c r="Q168" s="82" t="s">
        <v>1615</v>
      </c>
      <c r="T168" s="81" t="s">
        <v>861</v>
      </c>
      <c r="U168" s="81" t="str">
        <f>VLOOKUP(T168,'PAI 2025 Consolidado'!$A$7:$D$507,4,0)</f>
        <v>Producto</v>
      </c>
      <c r="V168" s="82" t="s">
        <v>1657</v>
      </c>
      <c r="W168" s="30">
        <f>VLOOKUP(A168,'PAI 2025 GPS rempl2)'!$A$4:$P$503,16,0)</f>
        <v>50</v>
      </c>
      <c r="X168" s="30">
        <f>+(W168*100)/($W$150+$W$168+$W$174+$W$177+$W$183+$W$190+$W$199+$W$344+$W$350+$W$438+$W$471)</f>
        <v>26.315789473684209</v>
      </c>
      <c r="Y168" s="30">
        <f>VLOOKUP(A168,'SEGUIMIENTO PLAN DE ACCIÓN'!$G$7:$AB$493,22,0)</f>
        <v>0</v>
      </c>
      <c r="Z168" s="164">
        <f t="shared" si="3"/>
        <v>0</v>
      </c>
      <c r="AA168" s="30">
        <f>VLOOKUP(A168,'SEGUIMIENTO PLAN DE ACCIÓN'!$G$7:$AC$493,20,0)</f>
        <v>0</v>
      </c>
    </row>
    <row r="169" spans="1:27" x14ac:dyDescent="0.25">
      <c r="A169" s="81" t="s">
        <v>864</v>
      </c>
      <c r="B169" s="81" t="s">
        <v>517</v>
      </c>
      <c r="C169" s="82" t="s">
        <v>1657</v>
      </c>
      <c r="D169" s="82" t="s">
        <v>1656</v>
      </c>
      <c r="E169" s="82" t="s">
        <v>819</v>
      </c>
      <c r="F169" s="82"/>
      <c r="G169" s="82"/>
      <c r="H169" s="82" t="str">
        <f>VLOOKUP(A169,'PAI 2025 GPS rempl2)'!$A$4:$V$503,15,0)</f>
        <v>Elaborar ficha técnica (Ficha técnica)</v>
      </c>
      <c r="I169" s="82">
        <f>VLOOKUP(A169,'PAI 2025 GPS rempl2)'!$A$4:$V$503,17,0)</f>
        <v>1</v>
      </c>
      <c r="J169" s="82" t="str">
        <f>VLOOKUP(A169,'PAI 2025 GPS rempl2)'!$A$4:$V$503,18,0)</f>
        <v>Númerica</v>
      </c>
      <c r="K169" s="160" t="str">
        <f>VLOOKUP(A169,'PAI 2025 GPS rempl2)'!$A$4:$V$503,20,0)</f>
        <v>2025-01-15</v>
      </c>
      <c r="L169" s="160" t="str">
        <f>VLOOKUP(A169,'PAI 2025 GPS rempl2)'!$A$4:$V$503,21,0)</f>
        <v>2025-04-15</v>
      </c>
      <c r="M169" s="82" t="str">
        <f>VLOOKUP(A169,'PAI 2025 GPS rempl2)'!$A$4:$V$503,22,0)</f>
        <v>37-GRUPO DE TRABAJO DE ESTUDIOS ECONÓMICOS</v>
      </c>
      <c r="N169" s="82"/>
      <c r="O169" s="82"/>
      <c r="P169" s="82"/>
      <c r="Q169" s="82"/>
      <c r="T169" s="81" t="s">
        <v>864</v>
      </c>
      <c r="U169" s="81" t="str">
        <f>VLOOKUP(T169,'PAI 2025 Consolidado'!$A$7:$D$507,4,0)</f>
        <v>Actividad propia</v>
      </c>
      <c r="V169" s="82" t="s">
        <v>1657</v>
      </c>
      <c r="W169" s="30">
        <f>VLOOKUP(A169,'PAI 2025 GPS rempl2)'!$A$4:$P$503,16,0)</f>
        <v>10</v>
      </c>
      <c r="X169" s="30">
        <f>+(W169*100)/($W$151+$W$153+$W$154+$W$155+$W$169+$W$170+$W$171+$W$172+$W$173+$W$175+$W$176+$W$178+$W$179+$W$180+$W$181+$W$182+$W$184+$W$185+$W$186+$W$187+$W$188+$W$189+$W$191+$W$192+$W$193+$W$194+$W$200+$W$201+$W$345+$W$347+$W$349+$W$351+$W$352+$W$439+$W$440+$W$441+$W$442+$W$472+$W$473)</f>
        <v>0.90909090909090906</v>
      </c>
      <c r="Y169" s="30">
        <f>VLOOKUP(A169,'SEGUIMIENTO PLAN DE ACCIÓN'!$G$7:$AB$493,22,0)</f>
        <v>100</v>
      </c>
      <c r="Z169" s="164">
        <f t="shared" si="3"/>
        <v>9.0909090909090905E-3</v>
      </c>
      <c r="AA169" s="30" t="str">
        <f>VLOOKUP(A169,'SEGUIMIENTO PLAN DE ACCIÓN'!$G$7:$AC$493,20,0)</f>
        <v>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v>
      </c>
    </row>
    <row r="170" spans="1:27" x14ac:dyDescent="0.25">
      <c r="A170" s="81" t="s">
        <v>866</v>
      </c>
      <c r="B170" s="81" t="s">
        <v>517</v>
      </c>
      <c r="C170" s="82" t="s">
        <v>1657</v>
      </c>
      <c r="D170" s="82" t="s">
        <v>1656</v>
      </c>
      <c r="E170" s="82" t="s">
        <v>819</v>
      </c>
      <c r="F170" s="82"/>
      <c r="G170" s="82"/>
      <c r="H170" s="82" t="str">
        <f>VLOOKUP(A170,'PAI 2025 GPS rempl2)'!$A$4:$V$503,15,0)</f>
        <v>Recopilar datos y construir base de datos (Base de datos)</v>
      </c>
      <c r="I170" s="82">
        <f>VLOOKUP(A170,'PAI 2025 GPS rempl2)'!$A$4:$V$503,17,0)</f>
        <v>1</v>
      </c>
      <c r="J170" s="82" t="str">
        <f>VLOOKUP(A170,'PAI 2025 GPS rempl2)'!$A$4:$V$503,18,0)</f>
        <v>Númerica</v>
      </c>
      <c r="K170" s="160" t="str">
        <f>VLOOKUP(A170,'PAI 2025 GPS rempl2)'!$A$4:$V$503,20,0)</f>
        <v>2025-02-01</v>
      </c>
      <c r="L170" s="160" t="str">
        <f>VLOOKUP(A170,'PAI 2025 GPS rempl2)'!$A$4:$V$503,21,0)</f>
        <v>2025-09-15</v>
      </c>
      <c r="M170" s="82" t="str">
        <f>VLOOKUP(A170,'PAI 2025 GPS rempl2)'!$A$4:$V$503,22,0)</f>
        <v>37-GRUPO DE TRABAJO DE ESTUDIOS ECONÓMICOS</v>
      </c>
      <c r="N170" s="82"/>
      <c r="O170" s="82"/>
      <c r="P170" s="82"/>
      <c r="Q170" s="82"/>
      <c r="T170" s="81" t="s">
        <v>866</v>
      </c>
      <c r="U170" s="81" t="str">
        <f>VLOOKUP(T170,'PAI 2025 Consolidado'!$A$7:$D$507,4,0)</f>
        <v>Actividad propia</v>
      </c>
      <c r="V170" s="82" t="s">
        <v>1657</v>
      </c>
      <c r="W170" s="30">
        <f>VLOOKUP(A170,'PAI 2025 GPS rempl2)'!$A$4:$P$503,16,0)</f>
        <v>30</v>
      </c>
      <c r="X170" s="30">
        <f>+(W170*100)/($W$151+$W$153+$W$154+$W$155+$W$169+$W$170+$W$171+$W$172+$W$173+$W$175+$W$176+$W$178+$W$179+$W$180+$W$181+$W$182+$W$184+$W$185+$W$186+$W$187+$W$188+$W$189+$W$191+$W$192+$W$193+$W$194+$W$200+$W$201+$W$345+$W$347+$W$349+$W$351+$W$352+$W$439+$W$440+$W$441+$W$442+$W$472+$W$473)</f>
        <v>2.7272727272727271</v>
      </c>
      <c r="Y170" s="30">
        <f>VLOOKUP(A170,'SEGUIMIENTO PLAN DE ACCIÓN'!$G$7:$AB$493,22,0)</f>
        <v>0</v>
      </c>
      <c r="Z170" s="164">
        <f t="shared" si="3"/>
        <v>0</v>
      </c>
      <c r="AA170" s="30" t="str">
        <f>VLOOKUP(A170,'SEGUIMIENTO PLAN DE ACCIÓN'!$G$7:$AC$493,20,0)</f>
        <v>Las bases de datos están en proceso de constitución y de limpieza. En cuanto al estudio en conjunto con la Delegatura para la Protección del Consumidor nos encontramos recopilando la información haciendo un seguimiento bisemanal a plataformas de e-commerce. Por su parte, con el estudio en conjunto con la Delegatura para la Protección de la Competencia aún la Superintendencia se encuentra hablando con los representantes de los países miembros de la CAN para establecer un tema de investigación, por lo que no se ha iniciado el proceso de construcción de bases de datos</v>
      </c>
    </row>
    <row r="171" spans="1:27" x14ac:dyDescent="0.25">
      <c r="A171" s="81" t="s">
        <v>868</v>
      </c>
      <c r="B171" s="81" t="s">
        <v>517</v>
      </c>
      <c r="C171" s="82" t="s">
        <v>1657</v>
      </c>
      <c r="D171" s="82" t="s">
        <v>1656</v>
      </c>
      <c r="E171" s="82" t="s">
        <v>819</v>
      </c>
      <c r="F171" s="82"/>
      <c r="G171" s="82"/>
      <c r="H171" s="82" t="str">
        <f>VLOOKUP(A171,'PAI 2025 GPS rempl2)'!$A$4:$V$503,15,0)</f>
        <v>Construir el marco teórico  (Documento marco teórico)</v>
      </c>
      <c r="I171" s="82">
        <f>VLOOKUP(A171,'PAI 2025 GPS rempl2)'!$A$4:$V$503,17,0)</f>
        <v>1</v>
      </c>
      <c r="J171" s="82" t="str">
        <f>VLOOKUP(A171,'PAI 2025 GPS rempl2)'!$A$4:$V$503,18,0)</f>
        <v>Númerica</v>
      </c>
      <c r="K171" s="160" t="str">
        <f>VLOOKUP(A171,'PAI 2025 GPS rempl2)'!$A$4:$V$503,20,0)</f>
        <v>2025-02-01</v>
      </c>
      <c r="L171" s="160" t="str">
        <f>VLOOKUP(A171,'PAI 2025 GPS rempl2)'!$A$4:$V$503,21,0)</f>
        <v>2025-09-15</v>
      </c>
      <c r="M171" s="82" t="str">
        <f>VLOOKUP(A171,'PAI 2025 GPS rempl2)'!$A$4:$V$503,22,0)</f>
        <v>37-GRUPO DE TRABAJO DE ESTUDIOS ECONÓMICOS</v>
      </c>
      <c r="N171" s="82"/>
      <c r="O171" s="82"/>
      <c r="P171" s="82"/>
      <c r="Q171" s="82"/>
      <c r="T171" s="81" t="s">
        <v>868</v>
      </c>
      <c r="U171" s="81" t="str">
        <f>VLOOKUP(T171,'PAI 2025 Consolidado'!$A$7:$D$507,4,0)</f>
        <v>Actividad propia</v>
      </c>
      <c r="V171" s="82" t="s">
        <v>1657</v>
      </c>
      <c r="W171" s="30">
        <f>VLOOKUP(A171,'PAI 2025 GPS rempl2)'!$A$4:$P$503,16,0)</f>
        <v>20</v>
      </c>
      <c r="X171" s="30">
        <f>+(W171*100)/($W$151+$W$153+$W$154+$W$155+$W$169+$W$170+$W$171+$W$172+$W$173+$W$175+$W$176+$W$178+$W$179+$W$180+$W$181+$W$182+$W$184+$W$185+$W$186+$W$187+$W$188+$W$189+$W$191+$W$192+$W$193+$W$194+$W$200+$W$201+$W$345+$W$347+$W$349+$W$351+$W$352+$W$439+$W$440+$W$441+$W$442+$W$472+$W$473)</f>
        <v>1.8181818181818181</v>
      </c>
      <c r="Y171" s="30">
        <f>VLOOKUP(A171,'SEGUIMIENTO PLAN DE ACCIÓN'!$G$7:$AB$493,22,0)</f>
        <v>0</v>
      </c>
      <c r="Z171" s="164">
        <f t="shared" si="3"/>
        <v>0</v>
      </c>
      <c r="AA171" s="30">
        <f>VLOOKUP(A171,'SEGUIMIENTO PLAN DE ACCIÓN'!$G$7:$AC$493,20,0)</f>
        <v>0</v>
      </c>
    </row>
    <row r="172" spans="1:27" x14ac:dyDescent="0.25">
      <c r="A172" s="81" t="s">
        <v>870</v>
      </c>
      <c r="B172" s="81" t="s">
        <v>517</v>
      </c>
      <c r="C172" s="82" t="s">
        <v>1657</v>
      </c>
      <c r="D172" s="82" t="s">
        <v>1656</v>
      </c>
      <c r="E172" s="82" t="s">
        <v>819</v>
      </c>
      <c r="F172" s="82"/>
      <c r="G172" s="82"/>
      <c r="H172" s="82" t="str">
        <f>VLOOKUP(A172,'PAI 2025 GPS rempl2)'!$A$4:$V$503,15,0)</f>
        <v>Desarrollar análisis estadístico y económico (Dcumento de análisis estadístico y económico)</v>
      </c>
      <c r="I172" s="82">
        <f>VLOOKUP(A172,'PAI 2025 GPS rempl2)'!$A$4:$V$503,17,0)</f>
        <v>1</v>
      </c>
      <c r="J172" s="82" t="str">
        <f>VLOOKUP(A172,'PAI 2025 GPS rempl2)'!$A$4:$V$503,18,0)</f>
        <v>Númerica</v>
      </c>
      <c r="K172" s="160" t="str">
        <f>VLOOKUP(A172,'PAI 2025 GPS rempl2)'!$A$4:$V$503,20,0)</f>
        <v>2025-03-01</v>
      </c>
      <c r="L172" s="160" t="str">
        <f>VLOOKUP(A172,'PAI 2025 GPS rempl2)'!$A$4:$V$503,21,0)</f>
        <v>2025-11-15</v>
      </c>
      <c r="M172" s="82" t="str">
        <f>VLOOKUP(A172,'PAI 2025 GPS rempl2)'!$A$4:$V$503,22,0)</f>
        <v>37-GRUPO DE TRABAJO DE ESTUDIOS ECONÓMICOS</v>
      </c>
      <c r="N172" s="82"/>
      <c r="O172" s="82"/>
      <c r="P172" s="82"/>
      <c r="Q172" s="82"/>
      <c r="T172" s="81" t="s">
        <v>870</v>
      </c>
      <c r="U172" s="81" t="str">
        <f>VLOOKUP(T172,'PAI 2025 Consolidado'!$A$7:$D$507,4,0)</f>
        <v>Actividad propia</v>
      </c>
      <c r="V172" s="82" t="s">
        <v>1657</v>
      </c>
      <c r="W172" s="30">
        <f>VLOOKUP(A172,'PAI 2025 GPS rempl2)'!$A$4:$P$503,16,0)</f>
        <v>20</v>
      </c>
      <c r="X172" s="30">
        <f>+(W172*100)/($W$151+$W$153+$W$154+$W$155+$W$169+$W$170+$W$171+$W$172+$W$173+$W$175+$W$176+$W$178+$W$179+$W$180+$W$181+$W$182+$W$184+$W$185+$W$186+$W$187+$W$188+$W$189+$W$191+$W$192+$W$193+$W$194+$W$200+$W$201+$W$345+$W$347+$W$349+$W$351+$W$352+$W$439+$W$440+$W$441+$W$442+$W$472+$W$473)</f>
        <v>1.8181818181818181</v>
      </c>
      <c r="Y172" s="30">
        <f>VLOOKUP(A172,'SEGUIMIENTO PLAN DE ACCIÓN'!$G$7:$AB$493,22,0)</f>
        <v>0</v>
      </c>
      <c r="Z172" s="164">
        <f t="shared" si="3"/>
        <v>0</v>
      </c>
      <c r="AA172" s="30">
        <f>VLOOKUP(A172,'SEGUIMIENTO PLAN DE ACCIÓN'!$G$7:$AC$493,20,0)</f>
        <v>0</v>
      </c>
    </row>
    <row r="173" spans="1:27" x14ac:dyDescent="0.25">
      <c r="A173" s="81" t="s">
        <v>872</v>
      </c>
      <c r="B173" s="81" t="s">
        <v>517</v>
      </c>
      <c r="C173" s="82" t="s">
        <v>1657</v>
      </c>
      <c r="D173" s="82" t="s">
        <v>1656</v>
      </c>
      <c r="E173" s="82" t="s">
        <v>819</v>
      </c>
      <c r="F173" s="82"/>
      <c r="G173" s="82"/>
      <c r="H173" s="82" t="str">
        <f>VLOOKUP(A173,'PAI 2025 GPS rempl2)'!$A$4:$V$503,15,0)</f>
        <v>Elaborar estudio y entregar al área solicitante (Memorando/correo de entrega de documento)</v>
      </c>
      <c r="I173" s="82">
        <f>VLOOKUP(A173,'PAI 2025 GPS rempl2)'!$A$4:$V$503,17,0)</f>
        <v>1</v>
      </c>
      <c r="J173" s="82" t="str">
        <f>VLOOKUP(A173,'PAI 2025 GPS rempl2)'!$A$4:$V$503,18,0)</f>
        <v>Númerica</v>
      </c>
      <c r="K173" s="160" t="str">
        <f>VLOOKUP(A173,'PAI 2025 GPS rempl2)'!$A$4:$V$503,20,0)</f>
        <v>2025-04-01</v>
      </c>
      <c r="L173" s="160" t="str">
        <f>VLOOKUP(A173,'PAI 2025 GPS rempl2)'!$A$4:$V$503,21,0)</f>
        <v>2025-12-15</v>
      </c>
      <c r="M173" s="82" t="str">
        <f>VLOOKUP(A173,'PAI 2025 GPS rempl2)'!$A$4:$V$503,22,0)</f>
        <v>37-GRUPO DE TRABAJO DE ESTUDIOS ECONÓMICOS</v>
      </c>
      <c r="N173" s="82"/>
      <c r="O173" s="82"/>
      <c r="P173" s="82"/>
      <c r="Q173" s="82"/>
      <c r="T173" s="81" t="s">
        <v>872</v>
      </c>
      <c r="U173" s="81" t="str">
        <f>VLOOKUP(T173,'PAI 2025 Consolidado'!$A$7:$D$507,4,0)</f>
        <v>Actividad propia</v>
      </c>
      <c r="V173" s="82" t="s">
        <v>1657</v>
      </c>
      <c r="W173" s="30">
        <f>VLOOKUP(A173,'PAI 2025 GPS rempl2)'!$A$4:$P$503,16,0)</f>
        <v>20</v>
      </c>
      <c r="X173" s="30">
        <f>+(W173*100)/($W$151+$W$153+$W$154+$W$155+$W$169+$W$170+$W$171+$W$172+$W$173+$W$175+$W$176+$W$178+$W$179+$W$180+$W$181+$W$182+$W$184+$W$185+$W$186+$W$187+$W$188+$W$189+$W$191+$W$192+$W$193+$W$194+$W$200+$W$201+$W$345+$W$347+$W$349+$W$351+$W$352+$W$439+$W$440+$W$441+$W$442+$W$472+$W$473)</f>
        <v>1.8181818181818181</v>
      </c>
      <c r="Y173" s="30">
        <f>VLOOKUP(A173,'SEGUIMIENTO PLAN DE ACCIÓN'!$G$7:$AB$493,22,0)</f>
        <v>0</v>
      </c>
      <c r="Z173" s="164">
        <f t="shared" si="3"/>
        <v>0</v>
      </c>
      <c r="AA173" s="30">
        <f>VLOOKUP(A173,'SEGUIMIENTO PLAN DE ACCIÓN'!$G$7:$AC$493,20,0)</f>
        <v>0</v>
      </c>
    </row>
    <row r="174" spans="1:27" x14ac:dyDescent="0.25">
      <c r="A174" s="81" t="s">
        <v>874</v>
      </c>
      <c r="B174" s="81" t="s">
        <v>509</v>
      </c>
      <c r="C174" s="82" t="s">
        <v>1657</v>
      </c>
      <c r="D174" s="82" t="s">
        <v>1656</v>
      </c>
      <c r="E174" s="82" t="s">
        <v>819</v>
      </c>
      <c r="F174" s="82" t="s">
        <v>12</v>
      </c>
      <c r="G174" s="82" t="str">
        <f>VLOOKUP(A174,'PAI 2025 GPS rempl2)'!$E$4:$L$502,8,0)</f>
        <v>C-3599-0200-0008-53105b</v>
      </c>
      <c r="H174" s="82" t="str">
        <f>VLOOKUP(A174,'PAI 2025 GPS rempl2)'!$A$4:$V$503,15,0)</f>
        <v>Boletines de Noticias Económicas, elaborados y divulgados (Boletines de Noticias Económicas)</v>
      </c>
      <c r="I174" s="82">
        <f>VLOOKUP(A174,'PAI 2025 GPS rempl2)'!$A$4:$V$503,17,0)</f>
        <v>11</v>
      </c>
      <c r="J174" s="82" t="str">
        <f>VLOOKUP(A174,'PAI 2025 GPS rempl2)'!$A$4:$V$503,18,0)</f>
        <v>Númerica</v>
      </c>
      <c r="K174" s="160" t="str">
        <f>VLOOKUP(A174,'PAI 2025 GPS rempl2)'!$A$4:$V$503,20,0)</f>
        <v>2025-01-15</v>
      </c>
      <c r="L174" s="160" t="str">
        <f>VLOOKUP(A174,'PAI 2025 GPS rempl2)'!$A$4:$V$503,21,0)</f>
        <v>2025-12-15</v>
      </c>
      <c r="M174" s="82" t="str">
        <f>VLOOKUP(A174,'PAI 2025 GPS rempl2)'!$A$4:$V$503,22,0)</f>
        <v>37-GRUPO DE TRABAJO DE ESTUDIOS ECONÓMICOS</v>
      </c>
      <c r="N174" s="82" t="s">
        <v>1516</v>
      </c>
      <c r="O174" s="82" t="s">
        <v>1517</v>
      </c>
      <c r="P174" s="82">
        <v>0</v>
      </c>
      <c r="Q174" s="82" t="s">
        <v>1615</v>
      </c>
      <c r="T174" s="81" t="s">
        <v>874</v>
      </c>
      <c r="U174" s="81" t="str">
        <f>VLOOKUP(T174,'PAI 2025 Consolidado'!$A$7:$D$507,4,0)</f>
        <v>Producto</v>
      </c>
      <c r="V174" s="82" t="s">
        <v>1657</v>
      </c>
      <c r="W174" s="30">
        <f>VLOOKUP(A174,'PAI 2025 GPS rempl2)'!$A$4:$P$503,16,0)</f>
        <v>15</v>
      </c>
      <c r="X174" s="30">
        <f>+(W174*100)/($W$150+$W$168+$W$174+$W$177+$W$183+$W$190+$W$199+$W$344+$W$350+$W$438+$W$471)</f>
        <v>7.8947368421052628</v>
      </c>
      <c r="Y174" s="30">
        <f>VLOOKUP(A174,'SEGUIMIENTO PLAN DE ACCIÓN'!$G$7:$AB$493,22,0)</f>
        <v>0</v>
      </c>
      <c r="Z174" s="164">
        <f t="shared" si="3"/>
        <v>0</v>
      </c>
      <c r="AA174" s="30">
        <f>VLOOKUP(A174,'SEGUIMIENTO PLAN DE ACCIÓN'!$G$7:$AC$493,20,0)</f>
        <v>0</v>
      </c>
    </row>
    <row r="175" spans="1:27" x14ac:dyDescent="0.25">
      <c r="A175" s="81" t="s">
        <v>876</v>
      </c>
      <c r="B175" s="81" t="s">
        <v>517</v>
      </c>
      <c r="C175" s="82" t="s">
        <v>1657</v>
      </c>
      <c r="D175" s="82" t="s">
        <v>1656</v>
      </c>
      <c r="E175" s="82" t="s">
        <v>819</v>
      </c>
      <c r="F175" s="82"/>
      <c r="G175" s="82"/>
      <c r="H175" s="82" t="str">
        <f>VLOOKUP(A175,'PAI 2025 GPS rempl2)'!$A$4:$V$503,15,0)</f>
        <v>Elaborar mensualmente los boletines (Boletínes / correos electrónicos de envió)</v>
      </c>
      <c r="I175" s="82">
        <f>VLOOKUP(A175,'PAI 2025 GPS rempl2)'!$A$4:$V$503,17,0)</f>
        <v>11</v>
      </c>
      <c r="J175" s="82" t="str">
        <f>VLOOKUP(A175,'PAI 2025 GPS rempl2)'!$A$4:$V$503,18,0)</f>
        <v>Númerica</v>
      </c>
      <c r="K175" s="160" t="str">
        <f>VLOOKUP(A175,'PAI 2025 GPS rempl2)'!$A$4:$V$503,20,0)</f>
        <v>2025-01-15</v>
      </c>
      <c r="L175" s="160" t="str">
        <f>VLOOKUP(A175,'PAI 2025 GPS rempl2)'!$A$4:$V$503,21,0)</f>
        <v>2025-12-15</v>
      </c>
      <c r="M175" s="82" t="str">
        <f>VLOOKUP(A175,'PAI 2025 GPS rempl2)'!$A$4:$V$503,22,0)</f>
        <v>37-GRUPO DE TRABAJO DE ESTUDIOS ECONÓMICOS</v>
      </c>
      <c r="N175" s="82"/>
      <c r="O175" s="82"/>
      <c r="P175" s="82"/>
      <c r="Q175" s="82"/>
      <c r="T175" s="81" t="s">
        <v>876</v>
      </c>
      <c r="U175" s="81" t="str">
        <f>VLOOKUP(T175,'PAI 2025 Consolidado'!$A$7:$D$507,4,0)</f>
        <v>Actividad propia</v>
      </c>
      <c r="V175" s="82" t="s">
        <v>1657</v>
      </c>
      <c r="W175" s="30">
        <f>VLOOKUP(A175,'PAI 2025 GPS rempl2)'!$A$4:$P$503,16,0)</f>
        <v>80</v>
      </c>
      <c r="X175" s="30">
        <f>+(W175*100)/($W$151+$W$153+$W$154+$W$155+$W$169+$W$170+$W$171+$W$172+$W$173+$W$175+$W$176+$W$178+$W$179+$W$180+$W$181+$W$182+$W$184+$W$185+$W$186+$W$187+$W$188+$W$189+$W$191+$W$192+$W$193+$W$194+$W$200+$W$201+$W$345+$W$347+$W$349+$W$351+$W$352+$W$439+$W$440+$W$441+$W$442+$W$472+$W$473)</f>
        <v>7.2727272727272725</v>
      </c>
      <c r="Y175" s="30">
        <f>VLOOKUP(A175,'SEGUIMIENTO PLAN DE ACCIÓN'!$G$7:$AB$493,22,0)</f>
        <v>36.36</v>
      </c>
      <c r="Z175" s="164">
        <f t="shared" si="3"/>
        <v>2.6443636363636364E-2</v>
      </c>
      <c r="AA175" s="30" t="str">
        <f>VLOOKUP(A175,'SEGUIMIENTO PLAN DE ACCIÓN'!$G$7:$AC$493,20,0)</f>
        <v>Se elabora el boletín de mayo, que corresponde al número 4 de 11 (4/11) para un total de 36,36%.</v>
      </c>
    </row>
    <row r="176" spans="1:27" x14ac:dyDescent="0.25">
      <c r="A176" s="81" t="s">
        <v>878</v>
      </c>
      <c r="B176" s="81" t="s">
        <v>517</v>
      </c>
      <c r="C176" s="82" t="s">
        <v>1657</v>
      </c>
      <c r="D176" s="82" t="s">
        <v>1656</v>
      </c>
      <c r="E176" s="82" t="s">
        <v>819</v>
      </c>
      <c r="F176" s="82"/>
      <c r="G176" s="82"/>
      <c r="H176" s="82" t="str">
        <f>VLOOKUP(A176,'PAI 2025 GPS rempl2)'!$A$4:$V$503,15,0)</f>
        <v>Divulgar los boletines (boletines diseñados)</v>
      </c>
      <c r="I176" s="82">
        <f>VLOOKUP(A176,'PAI 2025 GPS rempl2)'!$A$4:$V$503,17,0)</f>
        <v>11</v>
      </c>
      <c r="J176" s="82" t="str">
        <f>VLOOKUP(A176,'PAI 2025 GPS rempl2)'!$A$4:$V$503,18,0)</f>
        <v>Númerica</v>
      </c>
      <c r="K176" s="160" t="str">
        <f>VLOOKUP(A176,'PAI 2025 GPS rempl2)'!$A$4:$V$503,20,0)</f>
        <v>2025-01-15</v>
      </c>
      <c r="L176" s="160" t="str">
        <f>VLOOKUP(A176,'PAI 2025 GPS rempl2)'!$A$4:$V$503,21,0)</f>
        <v>2025-12-15</v>
      </c>
      <c r="M176" s="82" t="str">
        <f>VLOOKUP(A176,'PAI 2025 GPS rempl2)'!$A$4:$V$503,22,0)</f>
        <v>37-GRUPO DE TRABAJO DE ESTUDIOS ECONÓMICOS</v>
      </c>
      <c r="N176" s="82"/>
      <c r="O176" s="82"/>
      <c r="P176" s="82"/>
      <c r="Q176" s="82"/>
      <c r="T176" s="81" t="s">
        <v>878</v>
      </c>
      <c r="U176" s="81" t="str">
        <f>VLOOKUP(T176,'PAI 2025 Consolidado'!$A$7:$D$507,4,0)</f>
        <v>Actividad propia</v>
      </c>
      <c r="V176" s="82" t="s">
        <v>1657</v>
      </c>
      <c r="W176" s="30">
        <f>VLOOKUP(A176,'PAI 2025 GPS rempl2)'!$A$4:$P$503,16,0)</f>
        <v>20</v>
      </c>
      <c r="X176" s="30">
        <f>+(W176*100)/($W$151+$W$153+$W$154+$W$155+$W$169+$W$170+$W$171+$W$172+$W$173+$W$175+$W$176+$W$178+$W$179+$W$180+$W$181+$W$182+$W$184+$W$185+$W$186+$W$187+$W$188+$W$189+$W$191+$W$192+$W$193+$W$194+$W$200+$W$201+$W$345+$W$347+$W$349+$W$351+$W$352+$W$439+$W$440+$W$441+$W$442+$W$472+$W$473)</f>
        <v>1.8181818181818181</v>
      </c>
      <c r="Y176" s="30">
        <f>VLOOKUP(A176,'SEGUIMIENTO PLAN DE ACCIÓN'!$G$7:$AB$493,22,0)</f>
        <v>36.36</v>
      </c>
      <c r="Z176" s="164">
        <f t="shared" si="3"/>
        <v>6.6109090909090909E-3</v>
      </c>
      <c r="AA176" s="30" t="str">
        <f>VLOOKUP(A176,'SEGUIMIENTO PLAN DE ACCIÓN'!$G$7:$AC$493,20,0)</f>
        <v>Se divulga el BNE de mayo, correspondiente al número 4 de 11 (4/11) para un 36,36%.</v>
      </c>
    </row>
    <row r="177" spans="1:27" x14ac:dyDescent="0.25">
      <c r="A177" s="81" t="s">
        <v>880</v>
      </c>
      <c r="B177" s="81" t="s">
        <v>509</v>
      </c>
      <c r="C177" s="82" t="s">
        <v>1657</v>
      </c>
      <c r="D177" s="82" t="s">
        <v>1656</v>
      </c>
      <c r="E177" s="82" t="s">
        <v>819</v>
      </c>
      <c r="F177" s="82" t="s">
        <v>12</v>
      </c>
      <c r="G177" s="82" t="str">
        <f>VLOOKUP(A177,'PAI 2025 GPS rempl2)'!$E$4:$L$502,8,0)</f>
        <v>C-3599-0200-0008-53105b</v>
      </c>
      <c r="H177" s="82" t="str">
        <f>VLOOKUP(A177,'PAI 2025 GPS rempl2)'!$A$4:$V$503,15,0)</f>
        <v>Estudio Económico Académico, elaborado y entregado  (Estudio Económico )</v>
      </c>
      <c r="I177" s="82">
        <f>VLOOKUP(A177,'PAI 2025 GPS rempl2)'!$A$4:$V$503,17,0)</f>
        <v>1</v>
      </c>
      <c r="J177" s="82" t="str">
        <f>VLOOKUP(A177,'PAI 2025 GPS rempl2)'!$A$4:$V$503,18,0)</f>
        <v>Númerica</v>
      </c>
      <c r="K177" s="160" t="str">
        <f>VLOOKUP(A177,'PAI 2025 GPS rempl2)'!$A$4:$V$503,20,0)</f>
        <v>2025-02-17</v>
      </c>
      <c r="L177" s="160" t="str">
        <f>VLOOKUP(A177,'PAI 2025 GPS rempl2)'!$A$4:$V$503,21,0)</f>
        <v>2025-12-15</v>
      </c>
      <c r="M177" s="82" t="str">
        <f>VLOOKUP(A177,'PAI 2025 GPS rempl2)'!$A$4:$V$503,22,0)</f>
        <v>37-GRUPO DE TRABAJO DE ESTUDIOS ECONÓMICOS</v>
      </c>
      <c r="N177" s="82" t="s">
        <v>1516</v>
      </c>
      <c r="O177" s="82" t="s">
        <v>1517</v>
      </c>
      <c r="P177" s="82">
        <v>0</v>
      </c>
      <c r="Q177" s="82" t="s">
        <v>1615</v>
      </c>
      <c r="T177" s="81" t="s">
        <v>880</v>
      </c>
      <c r="U177" s="81" t="str">
        <f>VLOOKUP(T177,'PAI 2025 Consolidado'!$A$7:$D$507,4,0)</f>
        <v>Producto</v>
      </c>
      <c r="V177" s="82" t="s">
        <v>1657</v>
      </c>
      <c r="W177" s="30">
        <f>VLOOKUP(A177,'PAI 2025 GPS rempl2)'!$A$4:$P$503,16,0)</f>
        <v>5</v>
      </c>
      <c r="X177" s="30">
        <f>+(W177*100)/($W$150+$W$168+$W$174+$W$177+$W$183+$W$190+$W$199+$W$344+$W$350+$W$438+$W$471)</f>
        <v>2.6315789473684212</v>
      </c>
      <c r="Y177" s="30">
        <f>VLOOKUP(A177,'SEGUIMIENTO PLAN DE ACCIÓN'!$G$7:$AB$493,22,0)</f>
        <v>0</v>
      </c>
      <c r="Z177" s="164">
        <f t="shared" si="3"/>
        <v>0</v>
      </c>
      <c r="AA177" s="30">
        <f>VLOOKUP(A177,'SEGUIMIENTO PLAN DE ACCIÓN'!$G$7:$AC$493,20,0)</f>
        <v>0</v>
      </c>
    </row>
    <row r="178" spans="1:27" x14ac:dyDescent="0.25">
      <c r="A178" s="81" t="s">
        <v>882</v>
      </c>
      <c r="B178" s="81" t="s">
        <v>517</v>
      </c>
      <c r="C178" s="82" t="s">
        <v>1657</v>
      </c>
      <c r="D178" s="82" t="s">
        <v>1656</v>
      </c>
      <c r="E178" s="82" t="s">
        <v>819</v>
      </c>
      <c r="F178" s="82"/>
      <c r="G178" s="82"/>
      <c r="H178" s="82" t="str">
        <f>VLOOKUP(A178,'PAI 2025 GPS rempl2)'!$A$4:$V$503,15,0)</f>
        <v>Elaborar ficha técnica  (Ficha técnica)</v>
      </c>
      <c r="I178" s="82">
        <f>VLOOKUP(A178,'PAI 2025 GPS rempl2)'!$A$4:$V$503,17,0)</f>
        <v>1</v>
      </c>
      <c r="J178" s="82" t="str">
        <f>VLOOKUP(A178,'PAI 2025 GPS rempl2)'!$A$4:$V$503,18,0)</f>
        <v>Númerica</v>
      </c>
      <c r="K178" s="160" t="str">
        <f>VLOOKUP(A178,'PAI 2025 GPS rempl2)'!$A$4:$V$503,20,0)</f>
        <v>2025-02-17</v>
      </c>
      <c r="L178" s="160" t="str">
        <f>VLOOKUP(A178,'PAI 2025 GPS rempl2)'!$A$4:$V$503,21,0)</f>
        <v>2025-12-15</v>
      </c>
      <c r="M178" s="82" t="str">
        <f>VLOOKUP(A178,'PAI 2025 GPS rempl2)'!$A$4:$V$503,22,0)</f>
        <v>37-GRUPO DE TRABAJO DE ESTUDIOS ECONÓMICOS</v>
      </c>
      <c r="N178" s="82"/>
      <c r="O178" s="82"/>
      <c r="P178" s="82"/>
      <c r="Q178" s="82"/>
      <c r="T178" s="81" t="s">
        <v>882</v>
      </c>
      <c r="U178" s="81" t="str">
        <f>VLOOKUP(T178,'PAI 2025 Consolidado'!$A$7:$D$507,4,0)</f>
        <v>Actividad propia</v>
      </c>
      <c r="V178" s="82" t="s">
        <v>1657</v>
      </c>
      <c r="W178" s="30">
        <f>VLOOKUP(A178,'PAI 2025 GPS rempl2)'!$A$4:$P$503,16,0)</f>
        <v>10</v>
      </c>
      <c r="X178" s="30">
        <f>+(W178*100)/($W$151+$W$153+$W$154+$W$155+$W$169+$W$170+$W$171+$W$172+$W$173+$W$175+$W$176+$W$178+$W$179+$W$180+$W$181+$W$182+$W$184+$W$185+$W$186+$W$187+$W$188+$W$189+$W$191+$W$192+$W$193+$W$194+$W$200+$W$201+$W$345+$W$347+$W$349+$W$351+$W$352+$W$439+$W$440+$W$441+$W$442+$W$472+$W$473)</f>
        <v>0.90909090909090906</v>
      </c>
      <c r="Y178" s="30">
        <f>VLOOKUP(A178,'SEGUIMIENTO PLAN DE ACCIÓN'!$G$7:$AB$493,22,0)</f>
        <v>100</v>
      </c>
      <c r="Z178" s="164">
        <f t="shared" si="3"/>
        <v>9.0909090909090905E-3</v>
      </c>
      <c r="AA178" s="30" t="str">
        <f>VLOOKUP(A178,'SEGUIMIENTO PLAN DE ACCIÓN'!$G$7:$AC$493,20,0)</f>
        <v>Se carga documento que contiene la ficha técnica del estudio del mercado de licores en Colombia 2025</v>
      </c>
    </row>
    <row r="179" spans="1:27" x14ac:dyDescent="0.25">
      <c r="A179" s="81" t="s">
        <v>883</v>
      </c>
      <c r="B179" s="81" t="s">
        <v>517</v>
      </c>
      <c r="C179" s="82" t="s">
        <v>1657</v>
      </c>
      <c r="D179" s="82" t="s">
        <v>1656</v>
      </c>
      <c r="E179" s="82" t="s">
        <v>819</v>
      </c>
      <c r="F179" s="82"/>
      <c r="G179" s="82"/>
      <c r="H179" s="82" t="str">
        <f>VLOOKUP(A179,'PAI 2025 GPS rempl2)'!$A$4:$V$503,15,0)</f>
        <v>Recopilar datos y construir base de datos (Archivo con Base de datos)</v>
      </c>
      <c r="I179" s="82">
        <f>VLOOKUP(A179,'PAI 2025 GPS rempl2)'!$A$4:$V$503,17,0)</f>
        <v>1</v>
      </c>
      <c r="J179" s="82" t="str">
        <f>VLOOKUP(A179,'PAI 2025 GPS rempl2)'!$A$4:$V$503,18,0)</f>
        <v>Númerica</v>
      </c>
      <c r="K179" s="160" t="str">
        <f>VLOOKUP(A179,'PAI 2025 GPS rempl2)'!$A$4:$V$503,20,0)</f>
        <v>2025-02-24</v>
      </c>
      <c r="L179" s="160" t="str">
        <f>VLOOKUP(A179,'PAI 2025 GPS rempl2)'!$A$4:$V$503,21,0)</f>
        <v>2025-08-18</v>
      </c>
      <c r="M179" s="82" t="str">
        <f>VLOOKUP(A179,'PAI 2025 GPS rempl2)'!$A$4:$V$503,22,0)</f>
        <v>37-GRUPO DE TRABAJO DE ESTUDIOS ECONÓMICOS</v>
      </c>
      <c r="N179" s="82"/>
      <c r="O179" s="82"/>
      <c r="P179" s="82"/>
      <c r="Q179" s="82"/>
      <c r="T179" s="81" t="s">
        <v>883</v>
      </c>
      <c r="U179" s="81" t="str">
        <f>VLOOKUP(T179,'PAI 2025 Consolidado'!$A$7:$D$507,4,0)</f>
        <v>Actividad propia</v>
      </c>
      <c r="V179" s="82" t="s">
        <v>1657</v>
      </c>
      <c r="W179" s="30">
        <f>VLOOKUP(A179,'PAI 2025 GPS rempl2)'!$A$4:$P$503,16,0)</f>
        <v>30</v>
      </c>
      <c r="X179" s="30">
        <f>+(W179*100)/($W$151+$W$153+$W$154+$W$155+$W$169+$W$170+$W$171+$W$172+$W$173+$W$175+$W$176+$W$178+$W$179+$W$180+$W$181+$W$182+$W$184+$W$185+$W$186+$W$187+$W$188+$W$189+$W$191+$W$192+$W$193+$W$194+$W$200+$W$201+$W$345+$W$347+$W$349+$W$351+$W$352+$W$439+$W$440+$W$441+$W$442+$W$472+$W$473)</f>
        <v>2.7272727272727271</v>
      </c>
      <c r="Y179" s="30">
        <f>VLOOKUP(A179,'SEGUIMIENTO PLAN DE ACCIÓN'!$G$7:$AB$493,22,0)</f>
        <v>0</v>
      </c>
      <c r="Z179" s="164">
        <f t="shared" si="3"/>
        <v>0</v>
      </c>
      <c r="AA179" s="30">
        <f>VLOOKUP(A179,'SEGUIMIENTO PLAN DE ACCIÓN'!$G$7:$AC$493,20,0)</f>
        <v>0</v>
      </c>
    </row>
    <row r="180" spans="1:27" x14ac:dyDescent="0.25">
      <c r="A180" s="81" t="s">
        <v>884</v>
      </c>
      <c r="B180" s="81" t="s">
        <v>517</v>
      </c>
      <c r="C180" s="82" t="s">
        <v>1657</v>
      </c>
      <c r="D180" s="82" t="s">
        <v>1656</v>
      </c>
      <c r="E180" s="82" t="s">
        <v>819</v>
      </c>
      <c r="F180" s="82"/>
      <c r="G180" s="82"/>
      <c r="H180" s="82" t="str">
        <f>VLOOKUP(A180,'PAI 2025 GPS rempl2)'!$A$4:$V$503,15,0)</f>
        <v>Construir marco teórico (Informe/documento con marco teórico)</v>
      </c>
      <c r="I180" s="82">
        <f>VLOOKUP(A180,'PAI 2025 GPS rempl2)'!$A$4:$V$503,17,0)</f>
        <v>1</v>
      </c>
      <c r="J180" s="82" t="str">
        <f>VLOOKUP(A180,'PAI 2025 GPS rempl2)'!$A$4:$V$503,18,0)</f>
        <v>Númerica</v>
      </c>
      <c r="K180" s="160" t="str">
        <f>VLOOKUP(A180,'PAI 2025 GPS rempl2)'!$A$4:$V$503,20,0)</f>
        <v>2025-02-24</v>
      </c>
      <c r="L180" s="160" t="str">
        <f>VLOOKUP(A180,'PAI 2025 GPS rempl2)'!$A$4:$V$503,21,0)</f>
        <v>2025-09-15</v>
      </c>
      <c r="M180" s="82" t="str">
        <f>VLOOKUP(A180,'PAI 2025 GPS rempl2)'!$A$4:$V$503,22,0)</f>
        <v>37-GRUPO DE TRABAJO DE ESTUDIOS ECONÓMICOS</v>
      </c>
      <c r="N180" s="82"/>
      <c r="O180" s="82"/>
      <c r="P180" s="82"/>
      <c r="Q180" s="82"/>
      <c r="T180" s="81" t="s">
        <v>884</v>
      </c>
      <c r="U180" s="81" t="str">
        <f>VLOOKUP(T180,'PAI 2025 Consolidado'!$A$7:$D$507,4,0)</f>
        <v>Actividad propia</v>
      </c>
      <c r="V180" s="82" t="s">
        <v>1657</v>
      </c>
      <c r="W180" s="30">
        <f>VLOOKUP(A180,'PAI 2025 GPS rempl2)'!$A$4:$P$503,16,0)</f>
        <v>20</v>
      </c>
      <c r="X180" s="30">
        <f>+(W180*100)/($W$151+$W$153+$W$154+$W$155+$W$169+$W$170+$W$171+$W$172+$W$173+$W$175+$W$176+$W$178+$W$179+$W$180+$W$181+$W$182+$W$184+$W$185+$W$186+$W$187+$W$188+$W$189+$W$191+$W$192+$W$193+$W$194+$W$200+$W$201+$W$345+$W$347+$W$349+$W$351+$W$352+$W$439+$W$440+$W$441+$W$442+$W$472+$W$473)</f>
        <v>1.8181818181818181</v>
      </c>
      <c r="Y180" s="30">
        <f>VLOOKUP(A180,'SEGUIMIENTO PLAN DE ACCIÓN'!$G$7:$AB$493,22,0)</f>
        <v>0</v>
      </c>
      <c r="Z180" s="164">
        <f t="shared" si="3"/>
        <v>0</v>
      </c>
      <c r="AA180" s="30">
        <f>VLOOKUP(A180,'SEGUIMIENTO PLAN DE ACCIÓN'!$G$7:$AC$493,20,0)</f>
        <v>0</v>
      </c>
    </row>
    <row r="181" spans="1:27" x14ac:dyDescent="0.25">
      <c r="A181" s="81" t="s">
        <v>885</v>
      </c>
      <c r="B181" s="81" t="s">
        <v>517</v>
      </c>
      <c r="C181" s="82" t="s">
        <v>1657</v>
      </c>
      <c r="D181" s="82" t="s">
        <v>1656</v>
      </c>
      <c r="E181" s="82" t="s">
        <v>819</v>
      </c>
      <c r="F181" s="82"/>
      <c r="G181" s="82"/>
      <c r="H181" s="82" t="str">
        <f>VLOOKUP(A181,'PAI 2025 GPS rempl2)'!$A$4:$V$503,15,0)</f>
        <v>Desarrollar análisis estadístico y económico (Documento de análisis estadístico y económico)</v>
      </c>
      <c r="I181" s="82">
        <f>VLOOKUP(A181,'PAI 2025 GPS rempl2)'!$A$4:$V$503,17,0)</f>
        <v>1</v>
      </c>
      <c r="J181" s="82" t="str">
        <f>VLOOKUP(A181,'PAI 2025 GPS rempl2)'!$A$4:$V$503,18,0)</f>
        <v>Númerica</v>
      </c>
      <c r="K181" s="160" t="str">
        <f>VLOOKUP(A181,'PAI 2025 GPS rempl2)'!$A$4:$V$503,20,0)</f>
        <v>2025-03-01</v>
      </c>
      <c r="L181" s="160" t="str">
        <f>VLOOKUP(A181,'PAI 2025 GPS rempl2)'!$A$4:$V$503,21,0)</f>
        <v>2025-11-14</v>
      </c>
      <c r="M181" s="82" t="str">
        <f>VLOOKUP(A181,'PAI 2025 GPS rempl2)'!$A$4:$V$503,22,0)</f>
        <v>37-GRUPO DE TRABAJO DE ESTUDIOS ECONÓMICOS</v>
      </c>
      <c r="N181" s="82"/>
      <c r="O181" s="82"/>
      <c r="P181" s="82"/>
      <c r="Q181" s="82"/>
      <c r="T181" s="81" t="s">
        <v>885</v>
      </c>
      <c r="U181" s="81" t="str">
        <f>VLOOKUP(T181,'PAI 2025 Consolidado'!$A$7:$D$507,4,0)</f>
        <v>Actividad propia</v>
      </c>
      <c r="V181" s="82" t="s">
        <v>1657</v>
      </c>
      <c r="W181" s="30">
        <f>VLOOKUP(A181,'PAI 2025 GPS rempl2)'!$A$4:$P$503,16,0)</f>
        <v>20</v>
      </c>
      <c r="X181" s="30">
        <f>+(W181*100)/($W$151+$W$153+$W$154+$W$155+$W$169+$W$170+$W$171+$W$172+$W$173+$W$175+$W$176+$W$178+$W$179+$W$180+$W$181+$W$182+$W$184+$W$185+$W$186+$W$187+$W$188+$W$189+$W$191+$W$192+$W$193+$W$194+$W$200+$W$201+$W$345+$W$347+$W$349+$W$351+$W$352+$W$439+$W$440+$W$441+$W$442+$W$472+$W$473)</f>
        <v>1.8181818181818181</v>
      </c>
      <c r="Y181" s="30">
        <f>VLOOKUP(A181,'SEGUIMIENTO PLAN DE ACCIÓN'!$G$7:$AB$493,22,0)</f>
        <v>0</v>
      </c>
      <c r="Z181" s="164">
        <f t="shared" si="3"/>
        <v>0</v>
      </c>
      <c r="AA181" s="30">
        <f>VLOOKUP(A181,'SEGUIMIENTO PLAN DE ACCIÓN'!$G$7:$AC$493,20,0)</f>
        <v>0</v>
      </c>
    </row>
    <row r="182" spans="1:27" x14ac:dyDescent="0.25">
      <c r="A182" s="81" t="s">
        <v>886</v>
      </c>
      <c r="B182" s="81" t="s">
        <v>517</v>
      </c>
      <c r="C182" s="82" t="s">
        <v>1657</v>
      </c>
      <c r="D182" s="82" t="s">
        <v>1656</v>
      </c>
      <c r="E182" s="82" t="s">
        <v>819</v>
      </c>
      <c r="F182" s="82"/>
      <c r="G182" s="82"/>
      <c r="H182" s="82" t="str">
        <f>VLOOKUP(A182,'PAI 2025 GPS rempl2)'!$A$4:$V$503,15,0)</f>
        <v>Entregar del documento (Memorando/correo de entrega de documento)</v>
      </c>
      <c r="I182" s="82">
        <f>VLOOKUP(A182,'PAI 2025 GPS rempl2)'!$A$4:$V$503,17,0)</f>
        <v>1</v>
      </c>
      <c r="J182" s="82" t="str">
        <f>VLOOKUP(A182,'PAI 2025 GPS rempl2)'!$A$4:$V$503,18,0)</f>
        <v>Númerica</v>
      </c>
      <c r="K182" s="160" t="str">
        <f>VLOOKUP(A182,'PAI 2025 GPS rempl2)'!$A$4:$V$503,20,0)</f>
        <v>2025-04-01</v>
      </c>
      <c r="L182" s="160" t="str">
        <f>VLOOKUP(A182,'PAI 2025 GPS rempl2)'!$A$4:$V$503,21,0)</f>
        <v>2025-12-15</v>
      </c>
      <c r="M182" s="82" t="str">
        <f>VLOOKUP(A182,'PAI 2025 GPS rempl2)'!$A$4:$V$503,22,0)</f>
        <v>37-GRUPO DE TRABAJO DE ESTUDIOS ECONÓMICOS</v>
      </c>
      <c r="N182" s="82"/>
      <c r="O182" s="82"/>
      <c r="P182" s="82"/>
      <c r="Q182" s="82"/>
      <c r="T182" s="81" t="s">
        <v>886</v>
      </c>
      <c r="U182" s="81" t="str">
        <f>VLOOKUP(T182,'PAI 2025 Consolidado'!$A$7:$D$507,4,0)</f>
        <v>Actividad propia</v>
      </c>
      <c r="V182" s="82" t="s">
        <v>1657</v>
      </c>
      <c r="W182" s="30">
        <f>VLOOKUP(A182,'PAI 2025 GPS rempl2)'!$A$4:$P$503,16,0)</f>
        <v>20</v>
      </c>
      <c r="X182" s="30">
        <f>+(W182*100)/($W$151+$W$153+$W$154+$W$155+$W$169+$W$170+$W$171+$W$172+$W$173+$W$175+$W$176+$W$178+$W$179+$W$180+$W$181+$W$182+$W$184+$W$185+$W$186+$W$187+$W$188+$W$189+$W$191+$W$192+$W$193+$W$194+$W$200+$W$201+$W$345+$W$347+$W$349+$W$351+$W$352+$W$439+$W$440+$W$441+$W$442+$W$472+$W$473)</f>
        <v>1.8181818181818181</v>
      </c>
      <c r="Y182" s="30">
        <f>VLOOKUP(A182,'SEGUIMIENTO PLAN DE ACCIÓN'!$G$7:$AB$493,22,0)</f>
        <v>0</v>
      </c>
      <c r="Z182" s="164">
        <f t="shared" si="3"/>
        <v>0</v>
      </c>
      <c r="AA182" s="30">
        <f>VLOOKUP(A182,'SEGUIMIENTO PLAN DE ACCIÓN'!$G$7:$AC$493,20,0)</f>
        <v>0</v>
      </c>
    </row>
    <row r="183" spans="1:27" x14ac:dyDescent="0.25">
      <c r="A183" s="81" t="s">
        <v>887</v>
      </c>
      <c r="B183" s="81" t="s">
        <v>509</v>
      </c>
      <c r="C183" s="82" t="s">
        <v>1657</v>
      </c>
      <c r="D183" s="82" t="s">
        <v>1656</v>
      </c>
      <c r="E183" s="82" t="s">
        <v>819</v>
      </c>
      <c r="F183" s="82" t="s">
        <v>12</v>
      </c>
      <c r="G183" s="82" t="str">
        <f>VLOOKUP(A183,'PAI 2025 GPS rempl2)'!$E$4:$L$502,8,0)</f>
        <v>C-3599-0200-0008-53105b</v>
      </c>
      <c r="H183" s="82" t="str">
        <f>VLOOKUP(A183,'PAI 2025 GPS rempl2)'!$A$4:$V$503,15,0)</f>
        <v>Estudio Económico 2024/2025 – Licencia obligatoria, elaborado y entregado  (Estudio Económico 2024/2025 – Licencia obligatoria)</v>
      </c>
      <c r="I183" s="82">
        <f>VLOOKUP(A183,'PAI 2025 GPS rempl2)'!$A$4:$V$503,17,0)</f>
        <v>1</v>
      </c>
      <c r="J183" s="82" t="str">
        <f>VLOOKUP(A183,'PAI 2025 GPS rempl2)'!$A$4:$V$503,18,0)</f>
        <v>Númerica</v>
      </c>
      <c r="K183" s="160" t="str">
        <f>VLOOKUP(A183,'PAI 2025 GPS rempl2)'!$A$4:$V$503,20,0)</f>
        <v>2025-02-17</v>
      </c>
      <c r="L183" s="160" t="str">
        <f>VLOOKUP(A183,'PAI 2025 GPS rempl2)'!$A$4:$V$503,21,0)</f>
        <v>2025-12-15</v>
      </c>
      <c r="M183" s="82" t="str">
        <f>VLOOKUP(A183,'PAI 2025 GPS rempl2)'!$A$4:$V$503,22,0)</f>
        <v>37-GRUPO DE TRABAJO DE ESTUDIOS ECONÓMICOS</v>
      </c>
      <c r="N183" s="82" t="s">
        <v>1516</v>
      </c>
      <c r="O183" s="82" t="s">
        <v>1517</v>
      </c>
      <c r="P183" s="82">
        <v>0</v>
      </c>
      <c r="Q183" s="82" t="s">
        <v>1615</v>
      </c>
      <c r="T183" s="81" t="s">
        <v>887</v>
      </c>
      <c r="U183" s="81" t="str">
        <f>VLOOKUP(T183,'PAI 2025 Consolidado'!$A$7:$D$507,4,0)</f>
        <v>Producto</v>
      </c>
      <c r="V183" s="82" t="s">
        <v>1657</v>
      </c>
      <c r="W183" s="30">
        <f>VLOOKUP(A183,'PAI 2025 GPS rempl2)'!$A$4:$P$503,16,0)</f>
        <v>10</v>
      </c>
      <c r="X183" s="30">
        <f>+(W183*100)/($W$150+$W$168+$W$174+$W$177+$W$183+$W$190+$W$199+$W$344+$W$350+$W$438+$W$471)</f>
        <v>5.2631578947368425</v>
      </c>
      <c r="Y183" s="30">
        <f>VLOOKUP(A183,'SEGUIMIENTO PLAN DE ACCIÓN'!$G$7:$AB$493,22,0)</f>
        <v>0</v>
      </c>
      <c r="Z183" s="164">
        <f t="shared" si="3"/>
        <v>0</v>
      </c>
      <c r="AA183" s="30">
        <f>VLOOKUP(A183,'SEGUIMIENTO PLAN DE ACCIÓN'!$G$7:$AC$493,20,0)</f>
        <v>0</v>
      </c>
    </row>
    <row r="184" spans="1:27" x14ac:dyDescent="0.25">
      <c r="A184" s="81" t="s">
        <v>889</v>
      </c>
      <c r="B184" s="81" t="s">
        <v>517</v>
      </c>
      <c r="C184" s="82" t="s">
        <v>1657</v>
      </c>
      <c r="D184" s="82" t="s">
        <v>1656</v>
      </c>
      <c r="E184" s="82" t="s">
        <v>819</v>
      </c>
      <c r="F184" s="82"/>
      <c r="G184" s="82"/>
      <c r="H184" s="82" t="str">
        <f>VLOOKUP(A184,'PAI 2025 GPS rempl2)'!$A$4:$V$503,15,0)</f>
        <v>Elaborar ficha técnica (Ficha técnica)</v>
      </c>
      <c r="I184" s="82">
        <f>VLOOKUP(A184,'PAI 2025 GPS rempl2)'!$A$4:$V$503,17,0)</f>
        <v>1</v>
      </c>
      <c r="J184" s="82" t="str">
        <f>VLOOKUP(A184,'PAI 2025 GPS rempl2)'!$A$4:$V$503,18,0)</f>
        <v>Númerica</v>
      </c>
      <c r="K184" s="160" t="str">
        <f>VLOOKUP(A184,'PAI 2025 GPS rempl2)'!$A$4:$V$503,20,0)</f>
        <v>2025-02-17</v>
      </c>
      <c r="L184" s="160" t="str">
        <f>VLOOKUP(A184,'PAI 2025 GPS rempl2)'!$A$4:$V$503,21,0)</f>
        <v>2025-12-15</v>
      </c>
      <c r="M184" s="82" t="str">
        <f>VLOOKUP(A184,'PAI 2025 GPS rempl2)'!$A$4:$V$503,22,0)</f>
        <v>37-GRUPO DE TRABAJO DE ESTUDIOS ECONÓMICOS</v>
      </c>
      <c r="N184" s="82"/>
      <c r="O184" s="82"/>
      <c r="P184" s="82"/>
      <c r="Q184" s="82"/>
      <c r="T184" s="81" t="s">
        <v>889</v>
      </c>
      <c r="U184" s="81" t="str">
        <f>VLOOKUP(T184,'PAI 2025 Consolidado'!$A$7:$D$507,4,0)</f>
        <v>Actividad propia</v>
      </c>
      <c r="V184" s="82" t="s">
        <v>1657</v>
      </c>
      <c r="W184" s="30">
        <f>VLOOKUP(A184,'PAI 2025 GPS rempl2)'!$A$4:$P$503,16,0)</f>
        <v>10</v>
      </c>
      <c r="X184" s="30">
        <f t="shared" ref="X184:X189" si="6">+(W184*100)/($W$151+$W$153+$W$154+$W$155+$W$169+$W$170+$W$171+$W$172+$W$173+$W$175+$W$176+$W$178+$W$179+$W$180+$W$181+$W$182+$W$184+$W$185+$W$186+$W$187+$W$188+$W$189+$W$191+$W$192+$W$193+$W$194+$W$200+$W$201+$W$345+$W$347+$W$349+$W$351+$W$352+$W$439+$W$440+$W$441+$W$442+$W$472+$W$473)</f>
        <v>0.90909090909090906</v>
      </c>
      <c r="Y184" s="30">
        <f>VLOOKUP(A184,'SEGUIMIENTO PLAN DE ACCIÓN'!$G$7:$AB$493,22,0)</f>
        <v>100</v>
      </c>
      <c r="Z184" s="164">
        <f t="shared" si="3"/>
        <v>9.0909090909090905E-3</v>
      </c>
      <c r="AA184" s="30" t="str">
        <f>VLOOKUP(A184,'SEGUIMIENTO PLAN DE ACCIÓN'!$G$7:$AC$493,20,0)</f>
        <v>Se realiza la ficha técnica del Estudio Económico 2024/2025-Licencia obligatoria.</v>
      </c>
    </row>
    <row r="185" spans="1:27" x14ac:dyDescent="0.25">
      <c r="A185" s="81" t="s">
        <v>890</v>
      </c>
      <c r="B185" s="81" t="s">
        <v>517</v>
      </c>
      <c r="C185" s="82" t="s">
        <v>1657</v>
      </c>
      <c r="D185" s="82" t="s">
        <v>1656</v>
      </c>
      <c r="E185" s="82" t="s">
        <v>819</v>
      </c>
      <c r="F185" s="82"/>
      <c r="G185" s="82"/>
      <c r="H185" s="82" t="str">
        <f>VLOOKUP(A185,'PAI 2025 GPS rempl2)'!$A$4:$V$503,15,0)</f>
        <v>Construir marco teórico (Documento Marco teórico)</v>
      </c>
      <c r="I185" s="82">
        <f>VLOOKUP(A185,'PAI 2025 GPS rempl2)'!$A$4:$V$503,17,0)</f>
        <v>1</v>
      </c>
      <c r="J185" s="82" t="str">
        <f>VLOOKUP(A185,'PAI 2025 GPS rempl2)'!$A$4:$V$503,18,0)</f>
        <v>Númerica</v>
      </c>
      <c r="K185" s="160" t="str">
        <f>VLOOKUP(A185,'PAI 2025 GPS rempl2)'!$A$4:$V$503,20,0)</f>
        <v>2025-02-24</v>
      </c>
      <c r="L185" s="160" t="str">
        <f>VLOOKUP(A185,'PAI 2025 GPS rempl2)'!$A$4:$V$503,21,0)</f>
        <v>2025-06-15</v>
      </c>
      <c r="M185" s="82" t="str">
        <f>VLOOKUP(A185,'PAI 2025 GPS rempl2)'!$A$4:$V$503,22,0)</f>
        <v>37-GRUPO DE TRABAJO DE ESTUDIOS ECONÓMICOS</v>
      </c>
      <c r="N185" s="82"/>
      <c r="O185" s="82"/>
      <c r="P185" s="82"/>
      <c r="Q185" s="82"/>
      <c r="T185" s="81" t="s">
        <v>890</v>
      </c>
      <c r="U185" s="81" t="str">
        <f>VLOOKUP(T185,'PAI 2025 Consolidado'!$A$7:$D$507,4,0)</f>
        <v>Actividad propia</v>
      </c>
      <c r="V185" s="82" t="s">
        <v>1657</v>
      </c>
      <c r="W185" s="30">
        <f>VLOOKUP(A185,'PAI 2025 GPS rempl2)'!$A$4:$P$503,16,0)</f>
        <v>25</v>
      </c>
      <c r="X185" s="30">
        <f t="shared" si="6"/>
        <v>2.2727272727272729</v>
      </c>
      <c r="Y185" s="30">
        <f>VLOOKUP(A185,'SEGUIMIENTO PLAN DE ACCIÓN'!$G$7:$AB$493,22,0)</f>
        <v>0</v>
      </c>
      <c r="Z185" s="164">
        <f t="shared" si="3"/>
        <v>0</v>
      </c>
      <c r="AA185" s="30">
        <f>VLOOKUP(A185,'SEGUIMIENTO PLAN DE ACCIÓN'!$G$7:$AC$493,20,0)</f>
        <v>0</v>
      </c>
    </row>
    <row r="186" spans="1:27" x14ac:dyDescent="0.25">
      <c r="A186" s="81" t="s">
        <v>891</v>
      </c>
      <c r="B186" s="81" t="s">
        <v>517</v>
      </c>
      <c r="C186" s="82" t="s">
        <v>1657</v>
      </c>
      <c r="D186" s="82" t="s">
        <v>1656</v>
      </c>
      <c r="E186" s="82" t="s">
        <v>819</v>
      </c>
      <c r="F186" s="82"/>
      <c r="G186" s="82"/>
      <c r="H186" s="82" t="str">
        <f>VLOOKUP(A186,'PAI 2025 GPS rempl2)'!$A$4:$V$503,15,0)</f>
        <v>Desarrollar análisis económico parcial (Documento de análisis económico parcia)</v>
      </c>
      <c r="I186" s="82">
        <f>VLOOKUP(A186,'PAI 2025 GPS rempl2)'!$A$4:$V$503,17,0)</f>
        <v>1</v>
      </c>
      <c r="J186" s="82" t="str">
        <f>VLOOKUP(A186,'PAI 2025 GPS rempl2)'!$A$4:$V$503,18,0)</f>
        <v>Númerica</v>
      </c>
      <c r="K186" s="160" t="str">
        <f>VLOOKUP(A186,'PAI 2025 GPS rempl2)'!$A$4:$V$503,20,0)</f>
        <v>2025-02-24</v>
      </c>
      <c r="L186" s="160" t="str">
        <f>VLOOKUP(A186,'PAI 2025 GPS rempl2)'!$A$4:$V$503,21,0)</f>
        <v>2025-08-15</v>
      </c>
      <c r="M186" s="82" t="str">
        <f>VLOOKUP(A186,'PAI 2025 GPS rempl2)'!$A$4:$V$503,22,0)</f>
        <v>37-GRUPO DE TRABAJO DE ESTUDIOS ECONÓMICOS</v>
      </c>
      <c r="N186" s="82"/>
      <c r="O186" s="82"/>
      <c r="P186" s="82"/>
      <c r="Q186" s="82"/>
      <c r="T186" s="81" t="s">
        <v>891</v>
      </c>
      <c r="U186" s="81" t="str">
        <f>VLOOKUP(T186,'PAI 2025 Consolidado'!$A$7:$D$507,4,0)</f>
        <v>Actividad propia</v>
      </c>
      <c r="V186" s="82" t="s">
        <v>1657</v>
      </c>
      <c r="W186" s="30">
        <f>VLOOKUP(A186,'PAI 2025 GPS rempl2)'!$A$4:$P$503,16,0)</f>
        <v>20</v>
      </c>
      <c r="X186" s="30">
        <f t="shared" si="6"/>
        <v>1.8181818181818181</v>
      </c>
      <c r="Y186" s="30">
        <f>VLOOKUP(A186,'SEGUIMIENTO PLAN DE ACCIÓN'!$G$7:$AB$493,22,0)</f>
        <v>0</v>
      </c>
      <c r="Z186" s="164">
        <f t="shared" si="3"/>
        <v>0</v>
      </c>
      <c r="AA186" s="30">
        <f>VLOOKUP(A186,'SEGUIMIENTO PLAN DE ACCIÓN'!$G$7:$AC$493,20,0)</f>
        <v>0</v>
      </c>
    </row>
    <row r="187" spans="1:27" x14ac:dyDescent="0.25">
      <c r="A187" s="81" t="s">
        <v>893</v>
      </c>
      <c r="B187" s="81" t="s">
        <v>517</v>
      </c>
      <c r="C187" s="82" t="s">
        <v>1657</v>
      </c>
      <c r="D187" s="82" t="s">
        <v>1656</v>
      </c>
      <c r="E187" s="82" t="s">
        <v>819</v>
      </c>
      <c r="F187" s="82"/>
      <c r="G187" s="82"/>
      <c r="H187" s="82" t="str">
        <f>VLOOKUP(A187,'PAI 2025 GPS rempl2)'!$A$4:$V$503,15,0)</f>
        <v>Recopilar datos y construir base de datos  (Base de datos)</v>
      </c>
      <c r="I187" s="82">
        <f>VLOOKUP(A187,'PAI 2025 GPS rempl2)'!$A$4:$V$503,17,0)</f>
        <v>1</v>
      </c>
      <c r="J187" s="82" t="str">
        <f>VLOOKUP(A187,'PAI 2025 GPS rempl2)'!$A$4:$V$503,18,0)</f>
        <v>Númerica</v>
      </c>
      <c r="K187" s="160" t="str">
        <f>VLOOKUP(A187,'PAI 2025 GPS rempl2)'!$A$4:$V$503,20,0)</f>
        <v>2025-03-01</v>
      </c>
      <c r="L187" s="160" t="str">
        <f>VLOOKUP(A187,'PAI 2025 GPS rempl2)'!$A$4:$V$503,21,0)</f>
        <v>2025-10-15</v>
      </c>
      <c r="M187" s="82" t="str">
        <f>VLOOKUP(A187,'PAI 2025 GPS rempl2)'!$A$4:$V$503,22,0)</f>
        <v>37-GRUPO DE TRABAJO DE ESTUDIOS ECONÓMICOS</v>
      </c>
      <c r="N187" s="82"/>
      <c r="O187" s="82"/>
      <c r="P187" s="82"/>
      <c r="Q187" s="82"/>
      <c r="T187" s="81" t="s">
        <v>893</v>
      </c>
      <c r="U187" s="81" t="str">
        <f>VLOOKUP(T187,'PAI 2025 Consolidado'!$A$7:$D$507,4,0)</f>
        <v>Actividad propia</v>
      </c>
      <c r="V187" s="82" t="s">
        <v>1657</v>
      </c>
      <c r="W187" s="30">
        <f>VLOOKUP(A187,'PAI 2025 GPS rempl2)'!$A$4:$P$503,16,0)</f>
        <v>20</v>
      </c>
      <c r="X187" s="30">
        <f t="shared" si="6"/>
        <v>1.8181818181818181</v>
      </c>
      <c r="Y187" s="30">
        <f>VLOOKUP(A187,'SEGUIMIENTO PLAN DE ACCIÓN'!$G$7:$AB$493,22,0)</f>
        <v>0</v>
      </c>
      <c r="Z187" s="164">
        <f t="shared" si="3"/>
        <v>0</v>
      </c>
      <c r="AA187" s="30">
        <f>VLOOKUP(A187,'SEGUIMIENTO PLAN DE ACCIÓN'!$G$7:$AC$493,20,0)</f>
        <v>0</v>
      </c>
    </row>
    <row r="188" spans="1:27" x14ac:dyDescent="0.25">
      <c r="A188" s="81" t="s">
        <v>894</v>
      </c>
      <c r="B188" s="81" t="s">
        <v>517</v>
      </c>
      <c r="C188" s="82" t="s">
        <v>1657</v>
      </c>
      <c r="D188" s="82" t="s">
        <v>1656</v>
      </c>
      <c r="E188" s="82" t="s">
        <v>819</v>
      </c>
      <c r="F188" s="82"/>
      <c r="G188" s="82"/>
      <c r="H188" s="82" t="str">
        <f>VLOOKUP(A188,'PAI 2025 GPS rempl2)'!$A$4:$V$503,15,0)</f>
        <v>Desarrollar análisis económico final (Documento de análisis económico final)</v>
      </c>
      <c r="I188" s="82">
        <f>VLOOKUP(A188,'PAI 2025 GPS rempl2)'!$A$4:$V$503,17,0)</f>
        <v>1</v>
      </c>
      <c r="J188" s="82" t="str">
        <f>VLOOKUP(A188,'PAI 2025 GPS rempl2)'!$A$4:$V$503,18,0)</f>
        <v>Númerica</v>
      </c>
      <c r="K188" s="160" t="str">
        <f>VLOOKUP(A188,'PAI 2025 GPS rempl2)'!$A$4:$V$503,20,0)</f>
        <v>2025-04-01</v>
      </c>
      <c r="L188" s="160" t="str">
        <f>VLOOKUP(A188,'PAI 2025 GPS rempl2)'!$A$4:$V$503,21,0)</f>
        <v>2025-11-15</v>
      </c>
      <c r="M188" s="82" t="str">
        <f>VLOOKUP(A188,'PAI 2025 GPS rempl2)'!$A$4:$V$503,22,0)</f>
        <v>37-GRUPO DE TRABAJO DE ESTUDIOS ECONÓMICOS</v>
      </c>
      <c r="N188" s="82"/>
      <c r="O188" s="82"/>
      <c r="P188" s="82"/>
      <c r="Q188" s="82"/>
      <c r="T188" s="81" t="s">
        <v>894</v>
      </c>
      <c r="U188" s="81" t="str">
        <f>VLOOKUP(T188,'PAI 2025 Consolidado'!$A$7:$D$507,4,0)</f>
        <v>Actividad propia</v>
      </c>
      <c r="V188" s="82" t="s">
        <v>1657</v>
      </c>
      <c r="W188" s="30">
        <f>VLOOKUP(A188,'PAI 2025 GPS rempl2)'!$A$4:$P$503,16,0)</f>
        <v>20</v>
      </c>
      <c r="X188" s="30">
        <f t="shared" si="6"/>
        <v>1.8181818181818181</v>
      </c>
      <c r="Y188" s="30">
        <f>VLOOKUP(A188,'SEGUIMIENTO PLAN DE ACCIÓN'!$G$7:$AB$493,22,0)</f>
        <v>0</v>
      </c>
      <c r="Z188" s="164">
        <f t="shared" si="3"/>
        <v>0</v>
      </c>
      <c r="AA188" s="30">
        <f>VLOOKUP(A188,'SEGUIMIENTO PLAN DE ACCIÓN'!$G$7:$AC$493,20,0)</f>
        <v>0</v>
      </c>
    </row>
    <row r="189" spans="1:27" x14ac:dyDescent="0.25">
      <c r="A189" s="81" t="s">
        <v>896</v>
      </c>
      <c r="B189" s="81" t="s">
        <v>517</v>
      </c>
      <c r="C189" s="82" t="s">
        <v>1657</v>
      </c>
      <c r="D189" s="82" t="s">
        <v>1656</v>
      </c>
      <c r="E189" s="82" t="s">
        <v>819</v>
      </c>
      <c r="F189" s="82"/>
      <c r="G189" s="82"/>
      <c r="H189" s="82" t="str">
        <f>VLOOKUP(A189,'PAI 2025 GPS rempl2)'!$A$4:$V$503,15,0)</f>
        <v>Entregar producto (Memorando/correo)</v>
      </c>
      <c r="I189" s="82">
        <f>VLOOKUP(A189,'PAI 2025 GPS rempl2)'!$A$4:$V$503,17,0)</f>
        <v>1</v>
      </c>
      <c r="J189" s="82" t="str">
        <f>VLOOKUP(A189,'PAI 2025 GPS rempl2)'!$A$4:$V$503,18,0)</f>
        <v>Númerica</v>
      </c>
      <c r="K189" s="160" t="str">
        <f>VLOOKUP(A189,'PAI 2025 GPS rempl2)'!$A$4:$V$503,20,0)</f>
        <v>2025-05-01</v>
      </c>
      <c r="L189" s="160" t="str">
        <f>VLOOKUP(A189,'PAI 2025 GPS rempl2)'!$A$4:$V$503,21,0)</f>
        <v>2025-12-15</v>
      </c>
      <c r="M189" s="82" t="str">
        <f>VLOOKUP(A189,'PAI 2025 GPS rempl2)'!$A$4:$V$503,22,0)</f>
        <v>37-GRUPO DE TRABAJO DE ESTUDIOS ECONÓMICOS</v>
      </c>
      <c r="N189" s="82"/>
      <c r="O189" s="82"/>
      <c r="P189" s="82"/>
      <c r="Q189" s="82"/>
      <c r="T189" s="81" t="s">
        <v>896</v>
      </c>
      <c r="U189" s="81" t="str">
        <f>VLOOKUP(T189,'PAI 2025 Consolidado'!$A$7:$D$507,4,0)</f>
        <v>Actividad propia</v>
      </c>
      <c r="V189" s="82" t="s">
        <v>1657</v>
      </c>
      <c r="W189" s="30">
        <f>VLOOKUP(A189,'PAI 2025 GPS rempl2)'!$A$4:$P$503,16,0)</f>
        <v>5</v>
      </c>
      <c r="X189" s="30">
        <f t="shared" si="6"/>
        <v>0.45454545454545453</v>
      </c>
      <c r="Y189" s="30">
        <f>VLOOKUP(A189,'SEGUIMIENTO PLAN DE ACCIÓN'!$G$7:$AB$493,22,0)</f>
        <v>0</v>
      </c>
      <c r="Z189" s="164">
        <f t="shared" si="3"/>
        <v>0</v>
      </c>
      <c r="AA189" s="30">
        <f>VLOOKUP(A189,'SEGUIMIENTO PLAN DE ACCIÓN'!$G$7:$AC$493,20,0)</f>
        <v>0</v>
      </c>
    </row>
    <row r="190" spans="1:27" x14ac:dyDescent="0.25">
      <c r="A190" s="81" t="s">
        <v>897</v>
      </c>
      <c r="B190" s="81" t="s">
        <v>509</v>
      </c>
      <c r="C190" s="82" t="s">
        <v>1657</v>
      </c>
      <c r="D190" s="82" t="s">
        <v>1656</v>
      </c>
      <c r="E190" s="82" t="s">
        <v>819</v>
      </c>
      <c r="F190" s="82" t="s">
        <v>12</v>
      </c>
      <c r="G190" s="82" t="str">
        <f>VLOOKUP(A190,'PAI 2025 GPS rempl2)'!$E$4:$L$502,8,0)</f>
        <v>C-3599-0200-0008-53105b</v>
      </c>
      <c r="H190" s="82" t="str">
        <f>VLOOKUP(A190,'PAI 2025 GPS rempl2)'!$A$4:$V$503,15,0)</f>
        <v>Estudios Económicos Coyunturales, elaborados y entregados (Estudios Económicos Coyunturales)</v>
      </c>
      <c r="I190" s="82">
        <f>VLOOKUP(A190,'PAI 2025 GPS rempl2)'!$A$4:$V$503,17,0)</f>
        <v>50</v>
      </c>
      <c r="J190" s="82" t="str">
        <f>VLOOKUP(A190,'PAI 2025 GPS rempl2)'!$A$4:$V$503,18,0)</f>
        <v>Númerica</v>
      </c>
      <c r="K190" s="160" t="str">
        <f>VLOOKUP(A190,'PAI 2025 GPS rempl2)'!$A$4:$V$503,20,0)</f>
        <v>2025-01-02</v>
      </c>
      <c r="L190" s="160" t="str">
        <f>VLOOKUP(A190,'PAI 2025 GPS rempl2)'!$A$4:$V$503,21,0)</f>
        <v>2025-12-19</v>
      </c>
      <c r="M190" s="82" t="str">
        <f>VLOOKUP(A190,'PAI 2025 GPS rempl2)'!$A$4:$V$503,22,0)</f>
        <v>37-GRUPO DE TRABAJO DE ESTUDIOS ECONÓMICOS</v>
      </c>
      <c r="N190" s="82" t="s">
        <v>1516</v>
      </c>
      <c r="O190" s="82" t="s">
        <v>1517</v>
      </c>
      <c r="P190" s="82">
        <v>0</v>
      </c>
      <c r="Q190" s="82" t="s">
        <v>1615</v>
      </c>
      <c r="T190" s="81" t="s">
        <v>897</v>
      </c>
      <c r="U190" s="81" t="str">
        <f>VLOOKUP(T190,'PAI 2025 Consolidado'!$A$7:$D$507,4,0)</f>
        <v>Producto</v>
      </c>
      <c r="V190" s="82" t="s">
        <v>1657</v>
      </c>
      <c r="W190" s="30">
        <f>VLOOKUP(A190,'PAI 2025 GPS rempl2)'!$A$4:$P$503,16,0)</f>
        <v>20</v>
      </c>
      <c r="X190" s="30">
        <f>+(W190*100)/($W$150+$W$168+$W$174+$W$177+$W$183+$W$190+$W$199+$W$344+$W$350+$W$438+$W$471)</f>
        <v>10.526315789473685</v>
      </c>
      <c r="Y190" s="30">
        <f>VLOOKUP(A190,'SEGUIMIENTO PLAN DE ACCIÓN'!$G$7:$AB$493,22,0)</f>
        <v>0</v>
      </c>
      <c r="Z190" s="164">
        <f t="shared" si="3"/>
        <v>0</v>
      </c>
      <c r="AA190" s="30">
        <f>VLOOKUP(A190,'SEGUIMIENTO PLAN DE ACCIÓN'!$G$7:$AC$493,20,0)</f>
        <v>0</v>
      </c>
    </row>
    <row r="191" spans="1:27" x14ac:dyDescent="0.25">
      <c r="A191" s="81" t="s">
        <v>899</v>
      </c>
      <c r="B191" s="81" t="s">
        <v>517</v>
      </c>
      <c r="C191" s="82" t="s">
        <v>1657</v>
      </c>
      <c r="D191" s="82" t="s">
        <v>1656</v>
      </c>
      <c r="E191" s="82" t="s">
        <v>819</v>
      </c>
      <c r="F191" s="82"/>
      <c r="G191" s="82"/>
      <c r="H191" s="82" t="str">
        <f>VLOOKUP(A191,'PAI 2025 GPS rempl2)'!$A$4:$V$503,15,0)</f>
        <v>Requerir a las diferentes áreas de la entidad, la identificación de los estudios económicos coyunturales que requieren sean elaborados por el Grupo de Estudios Económicos (Inventario de solicitudes de estudios coyunturales)</v>
      </c>
      <c r="I191" s="82">
        <f>VLOOKUP(A191,'PAI 2025 GPS rempl2)'!$A$4:$V$503,17,0)</f>
        <v>1</v>
      </c>
      <c r="J191" s="82" t="str">
        <f>VLOOKUP(A191,'PAI 2025 GPS rempl2)'!$A$4:$V$503,18,0)</f>
        <v>Númerica</v>
      </c>
      <c r="K191" s="160" t="str">
        <f>VLOOKUP(A191,'PAI 2025 GPS rempl2)'!$A$4:$V$503,20,0)</f>
        <v>2025-01-02</v>
      </c>
      <c r="L191" s="160" t="str">
        <f>VLOOKUP(A191,'PAI 2025 GPS rempl2)'!$A$4:$V$503,21,0)</f>
        <v>2025-02-28</v>
      </c>
      <c r="M191" s="82" t="str">
        <f>VLOOKUP(A191,'PAI 2025 GPS rempl2)'!$A$4:$V$503,22,0)</f>
        <v>37-GRUPO DE TRABAJO DE ESTUDIOS ECONÓMICOS</v>
      </c>
      <c r="N191" s="82"/>
      <c r="O191" s="82"/>
      <c r="P191" s="82"/>
      <c r="Q191" s="82"/>
      <c r="T191" s="81" t="s">
        <v>899</v>
      </c>
      <c r="U191" s="81" t="str">
        <f>VLOOKUP(T191,'PAI 2025 Consolidado'!$A$7:$D$507,4,0)</f>
        <v>Actividad propia</v>
      </c>
      <c r="V191" s="82" t="s">
        <v>1657</v>
      </c>
      <c r="W191" s="30">
        <f>VLOOKUP(A191,'PAI 2025 GPS rempl2)'!$A$4:$P$503,16,0)</f>
        <v>5</v>
      </c>
      <c r="X191" s="30">
        <f>+(W191*100)/($W$151+$W$153+$W$154+$W$155+$W$169+$W$170+$W$171+$W$172+$W$173+$W$175+$W$176+$W$178+$W$179+$W$180+$W$181+$W$182+$W$184+$W$185+$W$186+$W$187+$W$188+$W$189+$W$191+$W$192+$W$193+$W$194+$W$200+$W$201+$W$345+$W$347+$W$349+$W$351+$W$352+$W$439+$W$440+$W$441+$W$442+$W$472+$W$473)</f>
        <v>0.45454545454545453</v>
      </c>
      <c r="Y191" s="30">
        <f>VLOOKUP(A191,'SEGUIMIENTO PLAN DE ACCIÓN'!$G$7:$AB$493,22,0)</f>
        <v>100</v>
      </c>
      <c r="Z191" s="164">
        <f t="shared" si="3"/>
        <v>4.5454545454545452E-3</v>
      </c>
      <c r="AA191" s="30" t="str">
        <f>VLOOKUP(A191,'SEGUIMIENTO PLAN DE ACCIÓN'!$G$7:$AC$493,20,0)</f>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v>
      </c>
    </row>
    <row r="192" spans="1:27" x14ac:dyDescent="0.25">
      <c r="A192" s="81" t="s">
        <v>901</v>
      </c>
      <c r="B192" s="81" t="s">
        <v>517</v>
      </c>
      <c r="C192" s="82" t="s">
        <v>1657</v>
      </c>
      <c r="D192" s="82" t="s">
        <v>1656</v>
      </c>
      <c r="E192" s="82" t="s">
        <v>819</v>
      </c>
      <c r="F192" s="82"/>
      <c r="G192" s="82"/>
      <c r="H192" s="82" t="str">
        <f>VLOOKUP(A192,'PAI 2025 GPS rempl2)'!$A$4:$V$503,15,0)</f>
        <v>Definir, a partir del análisis de las solicitudes de las áreas, las temáticas y  estudios conyunturales que serán desarrollados a lo largo de la vigencia por el Grupo de Estudios Económicos (Informe con estudios seleccionados)</v>
      </c>
      <c r="I192" s="82">
        <f>VLOOKUP(A192,'PAI 2025 GPS rempl2)'!$A$4:$V$503,17,0)</f>
        <v>1</v>
      </c>
      <c r="J192" s="82" t="str">
        <f>VLOOKUP(A192,'PAI 2025 GPS rempl2)'!$A$4:$V$503,18,0)</f>
        <v>Númerica</v>
      </c>
      <c r="K192" s="160" t="str">
        <f>VLOOKUP(A192,'PAI 2025 GPS rempl2)'!$A$4:$V$503,20,0)</f>
        <v>2025-03-01</v>
      </c>
      <c r="L192" s="160" t="str">
        <f>VLOOKUP(A192,'PAI 2025 GPS rempl2)'!$A$4:$V$503,21,0)</f>
        <v>2025-03-15</v>
      </c>
      <c r="M192" s="82" t="str">
        <f>VLOOKUP(A192,'PAI 2025 GPS rempl2)'!$A$4:$V$503,22,0)</f>
        <v>37-GRUPO DE TRABAJO DE ESTUDIOS ECONÓMICOS</v>
      </c>
      <c r="N192" s="82"/>
      <c r="O192" s="82"/>
      <c r="P192" s="82"/>
      <c r="Q192" s="82"/>
      <c r="T192" s="81" t="s">
        <v>901</v>
      </c>
      <c r="U192" s="81" t="str">
        <f>VLOOKUP(T192,'PAI 2025 Consolidado'!$A$7:$D$507,4,0)</f>
        <v>Actividad propia</v>
      </c>
      <c r="V192" s="82" t="s">
        <v>1657</v>
      </c>
      <c r="W192" s="30">
        <f>VLOOKUP(A192,'PAI 2025 GPS rempl2)'!$A$4:$P$503,16,0)</f>
        <v>10</v>
      </c>
      <c r="X192" s="30">
        <f>+(W192*100)/($W$151+$W$153+$W$154+$W$155+$W$169+$W$170+$W$171+$W$172+$W$173+$W$175+$W$176+$W$178+$W$179+$W$180+$W$181+$W$182+$W$184+$W$185+$W$186+$W$187+$W$188+$W$189+$W$191+$W$192+$W$193+$W$194+$W$200+$W$201+$W$345+$W$347+$W$349+$W$351+$W$352+$W$439+$W$440+$W$441+$W$442+$W$472+$W$473)</f>
        <v>0.90909090909090906</v>
      </c>
      <c r="Y192" s="30">
        <f>VLOOKUP(A192,'SEGUIMIENTO PLAN DE ACCIÓN'!$G$7:$AB$493,22,0)</f>
        <v>100</v>
      </c>
      <c r="Z192" s="164">
        <f t="shared" si="3"/>
        <v>9.0909090909090905E-3</v>
      </c>
      <c r="AA192" s="30" t="str">
        <f>VLOOKUP(A192,'SEGUIMIENTO PLAN DE ACCIÓN'!$G$7:$AC$493,20,0)</f>
        <v>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v>
      </c>
    </row>
    <row r="193" spans="1:27" x14ac:dyDescent="0.25">
      <c r="A193" s="81" t="s">
        <v>903</v>
      </c>
      <c r="B193" s="81" t="s">
        <v>517</v>
      </c>
      <c r="C193" s="82" t="s">
        <v>1657</v>
      </c>
      <c r="D193" s="82" t="s">
        <v>1656</v>
      </c>
      <c r="E193" s="82" t="s">
        <v>819</v>
      </c>
      <c r="F193" s="82"/>
      <c r="G193" s="82"/>
      <c r="H193" s="82" t="str">
        <f>VLOOKUP(A193,'PAI 2025 GPS rempl2)'!$A$4:$V$503,15,0)</f>
        <v>Definir un plan de trabajo para la elaboración y entrega de los estudios seleccionados (plan de trabajo)</v>
      </c>
      <c r="I193" s="82">
        <f>VLOOKUP(A193,'PAI 2025 GPS rempl2)'!$A$4:$V$503,17,0)</f>
        <v>1</v>
      </c>
      <c r="J193" s="82" t="str">
        <f>VLOOKUP(A193,'PAI 2025 GPS rempl2)'!$A$4:$V$503,18,0)</f>
        <v>Númerica</v>
      </c>
      <c r="K193" s="160" t="str">
        <f>VLOOKUP(A193,'PAI 2025 GPS rempl2)'!$A$4:$V$503,20,0)</f>
        <v>2025-03-17</v>
      </c>
      <c r="L193" s="160" t="str">
        <f>VLOOKUP(A193,'PAI 2025 GPS rempl2)'!$A$4:$V$503,21,0)</f>
        <v>2025-04-05</v>
      </c>
      <c r="M193" s="82" t="str">
        <f>VLOOKUP(A193,'PAI 2025 GPS rempl2)'!$A$4:$V$503,22,0)</f>
        <v>37-GRUPO DE TRABAJO DE ESTUDIOS ECONÓMICOS</v>
      </c>
      <c r="N193" s="82"/>
      <c r="O193" s="82"/>
      <c r="P193" s="82"/>
      <c r="Q193" s="82"/>
      <c r="T193" s="81" t="s">
        <v>903</v>
      </c>
      <c r="U193" s="81" t="str">
        <f>VLOOKUP(T193,'PAI 2025 Consolidado'!$A$7:$D$507,4,0)</f>
        <v>Actividad propia</v>
      </c>
      <c r="V193" s="82" t="s">
        <v>1657</v>
      </c>
      <c r="W193" s="30">
        <f>VLOOKUP(A193,'PAI 2025 GPS rempl2)'!$A$4:$P$503,16,0)</f>
        <v>10</v>
      </c>
      <c r="X193" s="30">
        <f>+(W193*100)/($W$151+$W$153+$W$154+$W$155+$W$169+$W$170+$W$171+$W$172+$W$173+$W$175+$W$176+$W$178+$W$179+$W$180+$W$181+$W$182+$W$184+$W$185+$W$186+$W$187+$W$188+$W$189+$W$191+$W$192+$W$193+$W$194+$W$200+$W$201+$W$345+$W$347+$W$349+$W$351+$W$352+$W$439+$W$440+$W$441+$W$442+$W$472+$W$473)</f>
        <v>0.90909090909090906</v>
      </c>
      <c r="Y193" s="30">
        <f>VLOOKUP(A193,'SEGUIMIENTO PLAN DE ACCIÓN'!$G$7:$AB$493,22,0)</f>
        <v>100</v>
      </c>
      <c r="Z193" s="164">
        <f t="shared" si="3"/>
        <v>9.0909090909090905E-3</v>
      </c>
      <c r="AA193" s="30" t="str">
        <f>VLOOKUP(A193,'SEGUIMIENTO PLAN DE ACCIÓN'!$G$7:$AC$493,20,0)</f>
        <v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v>
      </c>
    </row>
    <row r="194" spans="1:27" x14ac:dyDescent="0.25">
      <c r="A194" s="81" t="s">
        <v>905</v>
      </c>
      <c r="B194" s="81" t="s">
        <v>517</v>
      </c>
      <c r="C194" s="82" t="s">
        <v>1657</v>
      </c>
      <c r="D194" s="82" t="s">
        <v>1656</v>
      </c>
      <c r="E194" s="82" t="s">
        <v>819</v>
      </c>
      <c r="F194" s="82"/>
      <c r="G194" s="82"/>
      <c r="H194" s="82" t="str">
        <f>VLOOKUP(A194,'PAI 2025 GPS rempl2)'!$A$4:$V$503,15,0)</f>
        <v>Ejecutar el plan de trabajo (Informe de seguimiento y/o ejecución del programa)</v>
      </c>
      <c r="I194" s="82">
        <f>VLOOKUP(A194,'PAI 2025 GPS rempl2)'!$A$4:$V$503,17,0)</f>
        <v>100</v>
      </c>
      <c r="J194" s="82" t="str">
        <f>VLOOKUP(A194,'PAI 2025 GPS rempl2)'!$A$4:$V$503,18,0)</f>
        <v>Porcentual</v>
      </c>
      <c r="K194" s="160" t="str">
        <f>VLOOKUP(A194,'PAI 2025 GPS rempl2)'!$A$4:$V$503,20,0)</f>
        <v>2025-04-07</v>
      </c>
      <c r="L194" s="160" t="str">
        <f>VLOOKUP(A194,'PAI 2025 GPS rempl2)'!$A$4:$V$503,21,0)</f>
        <v>2025-12-19</v>
      </c>
      <c r="M194" s="82" t="str">
        <f>VLOOKUP(A194,'PAI 2025 GPS rempl2)'!$A$4:$V$503,22,0)</f>
        <v>37-GRUPO DE TRABAJO DE ESTUDIOS ECONÓMICOS</v>
      </c>
      <c r="N194" s="82"/>
      <c r="O194" s="82"/>
      <c r="P194" s="82"/>
      <c r="Q194" s="82"/>
      <c r="T194" s="81" t="s">
        <v>905</v>
      </c>
      <c r="U194" s="81" t="str">
        <f>VLOOKUP(T194,'PAI 2025 Consolidado'!$A$7:$D$507,4,0)</f>
        <v>Actividad propia</v>
      </c>
      <c r="V194" s="82" t="s">
        <v>1657</v>
      </c>
      <c r="W194" s="30">
        <f>VLOOKUP(A194,'PAI 2025 GPS rempl2)'!$A$4:$P$503,16,0)</f>
        <v>75</v>
      </c>
      <c r="X194" s="30">
        <f>+(W194*100)/($W$151+$W$153+$W$154+$W$155+$W$169+$W$170+$W$171+$W$172+$W$173+$W$175+$W$176+$W$178+$W$179+$W$180+$W$181+$W$182+$W$184+$W$185+$W$186+$W$187+$W$188+$W$189+$W$191+$W$192+$W$193+$W$194+$W$200+$W$201+$W$345+$W$347+$W$349+$W$351+$W$352+$W$439+$W$440+$W$441+$W$442+$W$472+$W$473)</f>
        <v>6.8181818181818183</v>
      </c>
      <c r="Y194" s="30">
        <f>VLOOKUP(A194,'SEGUIMIENTO PLAN DE ACCIÓN'!$G$7:$AB$493,22,0)</f>
        <v>0</v>
      </c>
      <c r="Z194" s="164">
        <f t="shared" si="3"/>
        <v>0</v>
      </c>
      <c r="AA194" s="30">
        <f>VLOOKUP(A194,'SEGUIMIENTO PLAN DE ACCIÓN'!$G$7:$AC$493,20,0)</f>
        <v>0</v>
      </c>
    </row>
    <row r="195" spans="1:27" x14ac:dyDescent="0.25">
      <c r="A195" s="81" t="s">
        <v>908</v>
      </c>
      <c r="B195" s="81" t="s">
        <v>509</v>
      </c>
      <c r="C195" s="82" t="s">
        <v>1647</v>
      </c>
      <c r="D195" s="82" t="s">
        <v>1658</v>
      </c>
      <c r="E195" s="82" t="s">
        <v>1563</v>
      </c>
      <c r="F195" s="82" t="s">
        <v>12</v>
      </c>
      <c r="G195" s="82" t="str">
        <f>VLOOKUP(A195,'PAI 2025 GPS rempl2)'!$E$4:$L$502,8,0)</f>
        <v>FUNCIONAMIENTO</v>
      </c>
      <c r="H195" s="82" t="str">
        <f>VLOOKUP(A195,'PAI 2025 GPS rempl2)'!$A$4:$V$503,15,0)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2">
        <f>VLOOKUP(A195,'PAI 2025 GPS rempl2)'!$A$4:$V$503,17,0)</f>
        <v>1</v>
      </c>
      <c r="J195" s="82" t="str">
        <f>VLOOKUP(A195,'PAI 2025 GPS rempl2)'!$A$4:$V$503,18,0)</f>
        <v>Númerica</v>
      </c>
      <c r="K195" s="160" t="str">
        <f>VLOOKUP(A195,'PAI 2025 GPS rempl2)'!$A$4:$V$503,20,0)</f>
        <v>2025-02-03</v>
      </c>
      <c r="L195" s="160" t="str">
        <f>VLOOKUP(A195,'PAI 2025 GPS rempl2)'!$A$4:$V$503,21,0)</f>
        <v>2025-11-26</v>
      </c>
      <c r="M195" s="82" t="str">
        <f>VLOOKUP(A195,'PAI 2025 GPS rempl2)'!$A$4:$V$503,22,0)</f>
        <v>7000-DESPACHO DEL SUPERINTENDENTE DELEGADO PARA LA PROTECCIÓN DE DATOS PERSONALES</v>
      </c>
      <c r="N195" s="82" t="s">
        <v>1516</v>
      </c>
      <c r="O195" s="82" t="s">
        <v>1517</v>
      </c>
      <c r="P195" s="82">
        <v>0</v>
      </c>
      <c r="Q195" s="82" t="s">
        <v>1615</v>
      </c>
      <c r="T195" s="81" t="s">
        <v>908</v>
      </c>
      <c r="U195" s="81" t="str">
        <f>VLOOKUP(T195,'PAI 2025 Consolidado'!$A$7:$D$507,4,0)</f>
        <v>Producto</v>
      </c>
      <c r="V195" s="82" t="s">
        <v>1647</v>
      </c>
      <c r="W195" s="30">
        <f>VLOOKUP(A195,'PAI 2025 GPS rempl2)'!$A$4:$P$503,16,0)</f>
        <v>10</v>
      </c>
      <c r="X195" s="161">
        <f>(W195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195" s="30">
        <f>VLOOKUP(A195,'SEGUIMIENTO PLAN DE ACCIÓN'!$G$7:$AB$493,22,0)</f>
        <v>0</v>
      </c>
      <c r="Z195" s="164">
        <f t="shared" si="3"/>
        <v>0</v>
      </c>
      <c r="AA195" s="30">
        <f>VLOOKUP(A195,'SEGUIMIENTO PLAN DE ACCIÓN'!$G$7:$AC$493,20,0)</f>
        <v>0</v>
      </c>
    </row>
    <row r="196" spans="1:27" x14ac:dyDescent="0.25">
      <c r="A196" s="81" t="s">
        <v>912</v>
      </c>
      <c r="B196" s="81" t="s">
        <v>517</v>
      </c>
      <c r="C196" s="82" t="s">
        <v>1647</v>
      </c>
      <c r="D196" s="82" t="s">
        <v>1658</v>
      </c>
      <c r="E196" s="82" t="s">
        <v>1563</v>
      </c>
      <c r="F196" s="82"/>
      <c r="G196" s="82"/>
      <c r="H196" s="82" t="str">
        <f>VLOOKUP(A196,'PAI 2025 GPS rempl2)'!$A$4:$V$503,15,0)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2">
        <f>VLOOKUP(A196,'PAI 2025 GPS rempl2)'!$A$4:$V$503,17,0)</f>
        <v>1</v>
      </c>
      <c r="J196" s="82" t="str">
        <f>VLOOKUP(A196,'PAI 2025 GPS rempl2)'!$A$4:$V$503,18,0)</f>
        <v>Númerica</v>
      </c>
      <c r="K196" s="160" t="str">
        <f>VLOOKUP(A196,'PAI 2025 GPS rempl2)'!$A$4:$V$503,20,0)</f>
        <v>2025-02-03</v>
      </c>
      <c r="L196" s="160" t="str">
        <f>VLOOKUP(A196,'PAI 2025 GPS rempl2)'!$A$4:$V$503,21,0)</f>
        <v>2025-05-12</v>
      </c>
      <c r="M196" s="82" t="str">
        <f>VLOOKUP(A196,'PAI 2025 GPS rempl2)'!$A$4:$V$503,22,0)</f>
        <v>7000-DESPACHO DEL SUPERINTENDENTE DELEGADO PARA LA PROTECCIÓN DE DATOS PERSONALES</v>
      </c>
      <c r="N196" s="82"/>
      <c r="O196" s="82"/>
      <c r="P196" s="82"/>
      <c r="Q196" s="82"/>
      <c r="T196" s="81" t="s">
        <v>912</v>
      </c>
      <c r="U196" s="81" t="str">
        <f>VLOOKUP(T196,'PAI 2025 Consolidado'!$A$7:$D$507,4,0)</f>
        <v>Actividad propia</v>
      </c>
      <c r="V196" s="82" t="s">
        <v>1647</v>
      </c>
      <c r="W196" s="30">
        <f>VLOOKUP(A196,'PAI 2025 GPS rempl2)'!$A$4:$P$503,16,0)</f>
        <v>30</v>
      </c>
      <c r="X196" s="163">
        <f>+(W196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196" s="30">
        <f>VLOOKUP(A196,'SEGUIMIENTO PLAN DE ACCIÓN'!$G$7:$AB$493,22,0)</f>
        <v>100</v>
      </c>
      <c r="Z196" s="164">
        <f t="shared" ref="Z196:Z259" si="7">(Y196*X196)/10000</f>
        <v>3.6809815950920245E-3</v>
      </c>
      <c r="AA196" s="30" t="str">
        <f>VLOOKUP(A196,'SEGUIMIENTO PLAN DE ACCIÓN'!$G$7:$AC$493,20,0)</f>
        <v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v>
      </c>
    </row>
    <row r="197" spans="1:27" x14ac:dyDescent="0.25">
      <c r="A197" s="81" t="s">
        <v>914</v>
      </c>
      <c r="B197" s="81" t="s">
        <v>517</v>
      </c>
      <c r="C197" s="82" t="s">
        <v>1647</v>
      </c>
      <c r="D197" s="82" t="s">
        <v>1658</v>
      </c>
      <c r="E197" s="82" t="s">
        <v>1563</v>
      </c>
      <c r="F197" s="82"/>
      <c r="G197" s="82"/>
      <c r="H197" s="82" t="str">
        <f>VLOOKUP(A197,'PAI 2025 GPS rempl2)'!$A$4:$V$503,15,0)</f>
        <v>Elaborar documento con el desarrollo del estudio comparativo y un apartado de recomendaciones para la adopción o adaptación de dichas medidas en el marco regulatorio colombiano (Documento)</v>
      </c>
      <c r="I197" s="82">
        <f>VLOOKUP(A197,'PAI 2025 GPS rempl2)'!$A$4:$V$503,17,0)</f>
        <v>1</v>
      </c>
      <c r="J197" s="82" t="str">
        <f>VLOOKUP(A197,'PAI 2025 GPS rempl2)'!$A$4:$V$503,18,0)</f>
        <v>Númerica</v>
      </c>
      <c r="K197" s="160" t="str">
        <f>VLOOKUP(A197,'PAI 2025 GPS rempl2)'!$A$4:$V$503,20,0)</f>
        <v>2025-05-13</v>
      </c>
      <c r="L197" s="160" t="str">
        <f>VLOOKUP(A197,'PAI 2025 GPS rempl2)'!$A$4:$V$503,21,0)</f>
        <v>2025-10-17</v>
      </c>
      <c r="M197" s="82" t="str">
        <f>VLOOKUP(A197,'PAI 2025 GPS rempl2)'!$A$4:$V$503,22,0)</f>
        <v>7000-DESPACHO DEL SUPERINTENDENTE DELEGADO PARA LA PROTECCIÓN DE DATOS PERSONALES</v>
      </c>
      <c r="N197" s="82"/>
      <c r="O197" s="82"/>
      <c r="P197" s="82"/>
      <c r="Q197" s="82"/>
      <c r="T197" s="81" t="s">
        <v>914</v>
      </c>
      <c r="U197" s="81" t="str">
        <f>VLOOKUP(T197,'PAI 2025 Consolidado'!$A$7:$D$507,4,0)</f>
        <v>Actividad propia</v>
      </c>
      <c r="V197" s="82" t="s">
        <v>1647</v>
      </c>
      <c r="W197" s="30">
        <f>VLOOKUP(A197,'PAI 2025 GPS rempl2)'!$A$4:$P$503,16,0)</f>
        <v>60</v>
      </c>
      <c r="X197" s="163">
        <f>+(W197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197" s="30">
        <f>VLOOKUP(A197,'SEGUIMIENTO PLAN DE ACCIÓN'!$G$7:$AB$493,22,0)</f>
        <v>0</v>
      </c>
      <c r="Z197" s="164">
        <f t="shared" si="7"/>
        <v>0</v>
      </c>
      <c r="AA197" s="30">
        <f>VLOOKUP(A197,'SEGUIMIENTO PLAN DE ACCIÓN'!$G$7:$AC$493,20,0)</f>
        <v>0</v>
      </c>
    </row>
    <row r="198" spans="1:27" x14ac:dyDescent="0.25">
      <c r="A198" s="81" t="s">
        <v>916</v>
      </c>
      <c r="B198" s="81" t="s">
        <v>517</v>
      </c>
      <c r="C198" s="82" t="s">
        <v>1647</v>
      </c>
      <c r="D198" s="82" t="s">
        <v>1658</v>
      </c>
      <c r="E198" s="82" t="s">
        <v>1563</v>
      </c>
      <c r="F198" s="82"/>
      <c r="G198" s="82"/>
      <c r="H198" s="82" t="str">
        <f>VLOOKUP(A198,'PAI 2025 GPS rempl2)'!$A$4:$V$503,15,0)</f>
        <v>Solicitar la publicación del documento con el propósito que entidades públicas y privadas conozcan los efectos de la Inteligencia Artificial (IA) al derecho en cuestión (Link de publicación)</v>
      </c>
      <c r="I198" s="82">
        <f>VLOOKUP(A198,'PAI 2025 GPS rempl2)'!$A$4:$V$503,17,0)</f>
        <v>1</v>
      </c>
      <c r="J198" s="82" t="str">
        <f>VLOOKUP(A198,'PAI 2025 GPS rempl2)'!$A$4:$V$503,18,0)</f>
        <v>Númerica</v>
      </c>
      <c r="K198" s="160" t="str">
        <f>VLOOKUP(A198,'PAI 2025 GPS rempl2)'!$A$4:$V$503,20,0)</f>
        <v>2025-10-17</v>
      </c>
      <c r="L198" s="160" t="str">
        <f>VLOOKUP(A198,'PAI 2025 GPS rempl2)'!$A$4:$V$503,21,0)</f>
        <v>2025-11-26</v>
      </c>
      <c r="M198" s="82" t="str">
        <f>VLOOKUP(A198,'PAI 2025 GPS rempl2)'!$A$4:$V$503,22,0)</f>
        <v>7000-DESPACHO DEL SUPERINTENDENTE DELEGADO PARA LA PROTECCIÓN DE DATOS PERSONALES</v>
      </c>
      <c r="N198" s="82"/>
      <c r="O198" s="82"/>
      <c r="P198" s="82"/>
      <c r="Q198" s="82"/>
      <c r="T198" s="81" t="s">
        <v>916</v>
      </c>
      <c r="U198" s="81" t="str">
        <f>VLOOKUP(T198,'PAI 2025 Consolidado'!$A$7:$D$507,4,0)</f>
        <v>Actividad propia</v>
      </c>
      <c r="V198" s="82" t="s">
        <v>1647</v>
      </c>
      <c r="W198" s="30">
        <f>VLOOKUP(A198,'PAI 2025 GPS rempl2)'!$A$4:$P$503,16,0)</f>
        <v>10</v>
      </c>
      <c r="X198" s="163">
        <f>+(W198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198" s="30">
        <f>VLOOKUP(A198,'SEGUIMIENTO PLAN DE ACCIÓN'!$G$7:$AB$493,22,0)</f>
        <v>0</v>
      </c>
      <c r="Z198" s="164">
        <f t="shared" si="7"/>
        <v>0</v>
      </c>
      <c r="AA198" s="30">
        <f>VLOOKUP(A198,'SEGUIMIENTO PLAN DE ACCIÓN'!$G$7:$AC$493,20,0)</f>
        <v>0</v>
      </c>
    </row>
    <row r="199" spans="1:27" x14ac:dyDescent="0.25">
      <c r="A199" s="81" t="s">
        <v>917</v>
      </c>
      <c r="B199" s="81" t="s">
        <v>509</v>
      </c>
      <c r="C199" s="82" t="s">
        <v>1657</v>
      </c>
      <c r="D199" s="82" t="s">
        <v>1656</v>
      </c>
      <c r="E199" s="82" t="s">
        <v>819</v>
      </c>
      <c r="F199" s="82" t="s">
        <v>10</v>
      </c>
      <c r="G199" s="82" t="str">
        <f>VLOOKUP(A199,'PAI 2025 GPS rempl2)'!$E$4:$L$502,8,0)</f>
        <v>C-3503-0200-0012-20104c</v>
      </c>
      <c r="H199" s="82" t="str">
        <f>VLOOKUP(A199,'PAI 2025 GPS rempl2)'!$A$4:$V$503,15,0)</f>
        <v>Lineamientos para generar conciencia sobre el debido tratamiento de datos personales en los procesos de transferencia de tecnología para salvaguardar el derecho en dichos procesos,  divulgado.  (informe de conclusiones/único entregable)</v>
      </c>
      <c r="I199" s="82">
        <f>VLOOKUP(A199,'PAI 2025 GPS rempl2)'!$A$4:$V$503,17,0)</f>
        <v>1</v>
      </c>
      <c r="J199" s="82" t="str">
        <f>VLOOKUP(A199,'PAI 2025 GPS rempl2)'!$A$4:$V$503,18,0)</f>
        <v>Númerica</v>
      </c>
      <c r="K199" s="160" t="str">
        <f>VLOOKUP(A199,'PAI 2025 GPS rempl2)'!$A$4:$V$503,20,0)</f>
        <v>2025-03-04</v>
      </c>
      <c r="L199" s="160" t="str">
        <f>VLOOKUP(A199,'PAI 2025 GPS rempl2)'!$A$4:$V$503,21,0)</f>
        <v>2025-09-26</v>
      </c>
      <c r="M199" s="82" t="str">
        <f>VLOOKUP(A199,'PAI 2025 GPS rempl2)'!$A$4:$V$503,22,0)</f>
        <v>7000-DESPACHO DEL SUPERINTENDENTE DELEGADO PARA LA PROTECCIÓN DE DATOS PERSONALES</v>
      </c>
      <c r="N199" s="82" t="s">
        <v>1520</v>
      </c>
      <c r="O199" s="82" t="s">
        <v>1521</v>
      </c>
      <c r="P199" s="82" t="s">
        <v>1682</v>
      </c>
      <c r="Q199" s="82" t="s">
        <v>1864</v>
      </c>
      <c r="T199" s="81" t="s">
        <v>917</v>
      </c>
      <c r="U199" s="81" t="str">
        <f>VLOOKUP(T199,'PAI 2025 Consolidado'!$A$7:$D$507,4,0)</f>
        <v>Producto</v>
      </c>
      <c r="V199" s="82" t="s">
        <v>1657</v>
      </c>
      <c r="W199" s="30">
        <f>VLOOKUP(A199,'PAI 2025 GPS rempl2)'!$A$4:$P$503,16,0)</f>
        <v>10</v>
      </c>
      <c r="X199" s="30">
        <f>+(W199*100)/($W$150+$W$168+$W$174+$W$177+$W$183+$W$190+$W$199+$W$344+$W$350+$W$438+$W$471)</f>
        <v>5.2631578947368425</v>
      </c>
      <c r="Y199" s="30">
        <f>VLOOKUP(A199,'SEGUIMIENTO PLAN DE ACCIÓN'!$G$7:$AB$493,22,0)</f>
        <v>0</v>
      </c>
      <c r="Z199" s="164">
        <f t="shared" si="7"/>
        <v>0</v>
      </c>
      <c r="AA199" s="30">
        <f>VLOOKUP(A199,'SEGUIMIENTO PLAN DE ACCIÓN'!$G$7:$AC$493,20,0)</f>
        <v>0</v>
      </c>
    </row>
    <row r="200" spans="1:27" x14ac:dyDescent="0.25">
      <c r="A200" s="81" t="s">
        <v>920</v>
      </c>
      <c r="B200" s="81" t="s">
        <v>517</v>
      </c>
      <c r="C200" s="82" t="s">
        <v>1657</v>
      </c>
      <c r="D200" s="82" t="s">
        <v>1656</v>
      </c>
      <c r="E200" s="82" t="s">
        <v>819</v>
      </c>
      <c r="F200" s="82"/>
      <c r="G200" s="82"/>
      <c r="H200" s="82" t="str">
        <f>VLOOKUP(A200,'PAI 2025 GPS rempl2)'!$A$4:$V$503,15,0)</f>
        <v>Realizar sensibilización de los lineamientos sobre el tratamiento de datos personales en los procesos de transferencia de tecnología con los sectores instruidos. (Correo electrónico con la evidencia de la realización de la socialización/único entregable)</v>
      </c>
      <c r="I200" s="82">
        <f>VLOOKUP(A200,'PAI 2025 GPS rempl2)'!$A$4:$V$503,17,0)</f>
        <v>1</v>
      </c>
      <c r="J200" s="82" t="str">
        <f>VLOOKUP(A200,'PAI 2025 GPS rempl2)'!$A$4:$V$503,18,0)</f>
        <v>Númerica</v>
      </c>
      <c r="K200" s="160" t="str">
        <f>VLOOKUP(A200,'PAI 2025 GPS rempl2)'!$A$4:$V$503,20,0)</f>
        <v>2025-03-04</v>
      </c>
      <c r="L200" s="160" t="str">
        <f>VLOOKUP(A200,'PAI 2025 GPS rempl2)'!$A$4:$V$503,21,0)</f>
        <v>2025-08-29</v>
      </c>
      <c r="M200" s="82" t="str">
        <f>VLOOKUP(A200,'PAI 2025 GPS rempl2)'!$A$4:$V$503,22,0)</f>
        <v>7000-DESPACHO DEL SUPERINTENDENTE DELEGADO PARA LA PROTECCIÓN DE DATOS PERSONALES</v>
      </c>
      <c r="N200" s="82"/>
      <c r="O200" s="82"/>
      <c r="P200" s="82"/>
      <c r="Q200" s="82"/>
      <c r="T200" s="81" t="s">
        <v>920</v>
      </c>
      <c r="U200" s="81" t="str">
        <f>VLOOKUP(T200,'PAI 2025 Consolidado'!$A$7:$D$507,4,0)</f>
        <v>Actividad propia</v>
      </c>
      <c r="V200" s="82" t="s">
        <v>1657</v>
      </c>
      <c r="W200" s="30">
        <f>VLOOKUP(A200,'PAI 2025 GPS rempl2)'!$A$4:$P$503,16,0)</f>
        <v>50</v>
      </c>
      <c r="X200" s="30">
        <f>+(W200*100)/($W$151+$W$153+$W$154+$W$155+$W$169+$W$170+$W$171+$W$172+$W$173+$W$175+$W$176+$W$178+$W$179+$W$180+$W$181+$W$182+$W$184+$W$185+$W$186+$W$187+$W$188+$W$189+$W$191+$W$192+$W$193+$W$194+$W$200+$W$201+$W$345+$W$347+$W$349+$W$351+$W$352+$W$439+$W$440+$W$441+$W$442+$W$472+$W$473)</f>
        <v>4.5454545454545459</v>
      </c>
      <c r="Y200" s="30">
        <f>VLOOKUP(A200,'SEGUIMIENTO PLAN DE ACCIÓN'!$G$7:$AB$493,22,0)</f>
        <v>0</v>
      </c>
      <c r="Z200" s="164">
        <f t="shared" si="7"/>
        <v>0</v>
      </c>
      <c r="AA200" s="30" t="str">
        <f>VLOOKUP(A200,'SEGUIMIENTO PLAN DE ACCIÓN'!$G$7:$AC$493,20,0)</f>
        <v xml:space="preserve">Durante el mes de mayo se avanzó en la investigación y definición de lineamientos sobre el tratamiento de datos personales en los procesos de transferencia tecnológica. Lo anterior, con el fin de establecer con precisión los lineamientos sobre los que se realizará la sensibilización. </v>
      </c>
    </row>
    <row r="201" spans="1:27" x14ac:dyDescent="0.25">
      <c r="A201" s="81" t="s">
        <v>921</v>
      </c>
      <c r="B201" s="81" t="s">
        <v>517</v>
      </c>
      <c r="C201" s="82" t="s">
        <v>1657</v>
      </c>
      <c r="D201" s="82" t="s">
        <v>1656</v>
      </c>
      <c r="E201" s="82" t="s">
        <v>819</v>
      </c>
      <c r="F201" s="82"/>
      <c r="G201" s="82"/>
      <c r="H201" s="82" t="str">
        <f>VLOOKUP(A201,'PAI 2025 GPS rempl2)'!$A$4:$V$503,15,0)</f>
        <v>Realizar un informe con las conclusiones y reflexiones sobre la sinergias entre las propiedad industrial y el debido de tratamiento datos personales. (Informe elaborado)</v>
      </c>
      <c r="I201" s="82">
        <f>VLOOKUP(A201,'PAI 2025 GPS rempl2)'!$A$4:$V$503,17,0)</f>
        <v>1</v>
      </c>
      <c r="J201" s="82" t="str">
        <f>VLOOKUP(A201,'PAI 2025 GPS rempl2)'!$A$4:$V$503,18,0)</f>
        <v>Númerica</v>
      </c>
      <c r="K201" s="160" t="str">
        <f>VLOOKUP(A201,'PAI 2025 GPS rempl2)'!$A$4:$V$503,20,0)</f>
        <v>2025-07-01</v>
      </c>
      <c r="L201" s="160" t="str">
        <f>VLOOKUP(A201,'PAI 2025 GPS rempl2)'!$A$4:$V$503,21,0)</f>
        <v>2025-09-26</v>
      </c>
      <c r="M201" s="82" t="str">
        <f>VLOOKUP(A201,'PAI 2025 GPS rempl2)'!$A$4:$V$503,22,0)</f>
        <v>7000-DESPACHO DEL SUPERINTENDENTE DELEGADO PARA LA PROTECCIÓN DE DATOS PERSONALES</v>
      </c>
      <c r="N201" s="82"/>
      <c r="O201" s="82"/>
      <c r="P201" s="82"/>
      <c r="Q201" s="82"/>
      <c r="T201" s="81" t="s">
        <v>921</v>
      </c>
      <c r="U201" s="81" t="str">
        <f>VLOOKUP(T201,'PAI 2025 Consolidado'!$A$7:$D$507,4,0)</f>
        <v>Actividad propia</v>
      </c>
      <c r="V201" s="82" t="s">
        <v>1657</v>
      </c>
      <c r="W201" s="30">
        <f>VLOOKUP(A201,'PAI 2025 GPS rempl2)'!$A$4:$P$503,16,0)</f>
        <v>50</v>
      </c>
      <c r="X201" s="30">
        <f>+(W201*100)/($W$151+$W$153+$W$154+$W$155+$W$169+$W$170+$W$171+$W$172+$W$173+$W$175+$W$176+$W$178+$W$179+$W$180+$W$181+$W$182+$W$184+$W$185+$W$186+$W$187+$W$188+$W$189+$W$191+$W$192+$W$193+$W$194+$W$200+$W$201+$W$345+$W$347+$W$349+$W$351+$W$352+$W$439+$W$440+$W$441+$W$442+$W$472+$W$473)</f>
        <v>4.5454545454545459</v>
      </c>
      <c r="Y201" s="30">
        <f>VLOOKUP(A201,'SEGUIMIENTO PLAN DE ACCIÓN'!$G$7:$AB$493,22,0)</f>
        <v>0</v>
      </c>
      <c r="Z201" s="164">
        <f t="shared" si="7"/>
        <v>0</v>
      </c>
      <c r="AA201" s="30">
        <f>VLOOKUP(A201,'SEGUIMIENTO PLAN DE ACCIÓN'!$G$7:$AC$493,20,0)</f>
        <v>0</v>
      </c>
    </row>
    <row r="202" spans="1:27" x14ac:dyDescent="0.25">
      <c r="A202" s="81" t="s">
        <v>922</v>
      </c>
      <c r="B202" s="81" t="s">
        <v>509</v>
      </c>
      <c r="C202" s="82" t="s">
        <v>1647</v>
      </c>
      <c r="D202" s="82" t="s">
        <v>1655</v>
      </c>
      <c r="E202" s="82" t="s">
        <v>766</v>
      </c>
      <c r="F202" s="82" t="s">
        <v>13</v>
      </c>
      <c r="G202" s="82" t="str">
        <f>VLOOKUP(A202,'PAI 2025 GPS rempl2)'!$E$4:$L$502,8,0)</f>
        <v>FUNCIONAMIENTO</v>
      </c>
      <c r="H202" s="82" t="str">
        <f>VLOOKUP(A202,'PAI 2025 GPS rempl2)'!$A$4:$V$503,15,0)</f>
        <v>Actuaciones colaborativas con autoridades de protección de datos internacionales en busca de establecer buenas prácticas al momento de investigar compañías con presencia transfronteriza, realizada y documentada (Informe / único entregable)</v>
      </c>
      <c r="I202" s="82">
        <f>VLOOKUP(A202,'PAI 2025 GPS rempl2)'!$A$4:$V$503,17,0)</f>
        <v>1</v>
      </c>
      <c r="J202" s="82" t="str">
        <f>VLOOKUP(A202,'PAI 2025 GPS rempl2)'!$A$4:$V$503,18,0)</f>
        <v>Númerica</v>
      </c>
      <c r="K202" s="160" t="str">
        <f>VLOOKUP(A202,'PAI 2025 GPS rempl2)'!$A$4:$V$503,20,0)</f>
        <v>2025-04-01</v>
      </c>
      <c r="L202" s="160" t="str">
        <f>VLOOKUP(A202,'PAI 2025 GPS rempl2)'!$A$4:$V$503,21,0)</f>
        <v>2025-08-28</v>
      </c>
      <c r="M202" s="82" t="str">
        <f>VLOOKUP(A202,'PAI 2025 GPS rempl2)'!$A$4:$V$503,22,0)</f>
        <v>7000-DESPACHO DEL SUPERINTENDENTE DELEGADO PARA LA PROTECCIÓN DE DATOS PERSONALES</v>
      </c>
      <c r="N202" s="82" t="s">
        <v>1523</v>
      </c>
      <c r="O202" s="82" t="s">
        <v>1562</v>
      </c>
      <c r="P202" s="82" t="s">
        <v>1683</v>
      </c>
      <c r="Q202" s="82" t="s">
        <v>1618</v>
      </c>
      <c r="T202" s="81" t="s">
        <v>922</v>
      </c>
      <c r="U202" s="81" t="str">
        <f>VLOOKUP(T202,'PAI 2025 Consolidado'!$A$7:$D$507,4,0)</f>
        <v>Producto</v>
      </c>
      <c r="V202" s="82" t="s">
        <v>1647</v>
      </c>
      <c r="W202" s="30">
        <f>VLOOKUP(A202,'PAI 2025 GPS rempl2)'!$A$4:$P$503,16,0)</f>
        <v>10</v>
      </c>
      <c r="X202" s="161">
        <f>(W202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202" s="30">
        <f>VLOOKUP(A202,'SEGUIMIENTO PLAN DE ACCIÓN'!$G$7:$AB$493,22,0)</f>
        <v>0</v>
      </c>
      <c r="Z202" s="164">
        <f t="shared" si="7"/>
        <v>0</v>
      </c>
      <c r="AA202" s="30">
        <f>VLOOKUP(A202,'SEGUIMIENTO PLAN DE ACCIÓN'!$G$7:$AC$493,20,0)</f>
        <v>0</v>
      </c>
    </row>
    <row r="203" spans="1:27" x14ac:dyDescent="0.25">
      <c r="A203" s="81" t="s">
        <v>925</v>
      </c>
      <c r="B203" s="81" t="s">
        <v>517</v>
      </c>
      <c r="C203" s="82" t="s">
        <v>1647</v>
      </c>
      <c r="D203" s="82" t="s">
        <v>1655</v>
      </c>
      <c r="E203" s="82" t="s">
        <v>766</v>
      </c>
      <c r="F203" s="82"/>
      <c r="G203" s="82"/>
      <c r="H203" s="82" t="str">
        <f>VLOOKUP(A203,'PAI 2025 GPS rempl2)'!$A$4:$V$503,15,0)</f>
        <v>Exponer ante un foro internacional las lecciones aprendidas de una actuación administrativa frente a una compañía con presencia transfronteriza (Captura de pantalla o imágenes de la exposición realizada/único entregable)</v>
      </c>
      <c r="I203" s="82">
        <f>VLOOKUP(A203,'PAI 2025 GPS rempl2)'!$A$4:$V$503,17,0)</f>
        <v>1</v>
      </c>
      <c r="J203" s="82" t="str">
        <f>VLOOKUP(A203,'PAI 2025 GPS rempl2)'!$A$4:$V$503,18,0)</f>
        <v>Númerica</v>
      </c>
      <c r="K203" s="160" t="str">
        <f>VLOOKUP(A203,'PAI 2025 GPS rempl2)'!$A$4:$V$503,20,0)</f>
        <v>2025-04-01</v>
      </c>
      <c r="L203" s="160" t="str">
        <f>VLOOKUP(A203,'PAI 2025 GPS rempl2)'!$A$4:$V$503,21,0)</f>
        <v>2025-06-27</v>
      </c>
      <c r="M203" s="82" t="str">
        <f>VLOOKUP(A203,'PAI 2025 GPS rempl2)'!$A$4:$V$503,22,0)</f>
        <v>7000-DESPACHO DEL SUPERINTENDENTE DELEGADO PARA LA PROTECCIÓN DE DATOS PERSONALES</v>
      </c>
      <c r="N203" s="82"/>
      <c r="O203" s="82"/>
      <c r="P203" s="82"/>
      <c r="Q203" s="82"/>
      <c r="T203" s="81" t="s">
        <v>925</v>
      </c>
      <c r="U203" s="81" t="str">
        <f>VLOOKUP(T203,'PAI 2025 Consolidado'!$A$7:$D$507,4,0)</f>
        <v>Actividad propia</v>
      </c>
      <c r="V203" s="82" t="s">
        <v>1647</v>
      </c>
      <c r="W203" s="30">
        <f>VLOOKUP(A203,'PAI 2025 GPS rempl2)'!$A$4:$P$503,16,0)</f>
        <v>50</v>
      </c>
      <c r="X203" s="163">
        <f>+(W203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03" s="30">
        <f>VLOOKUP(A203,'SEGUIMIENTO PLAN DE ACCIÓN'!$G$7:$AB$493,22,0)</f>
        <v>100</v>
      </c>
      <c r="Z203" s="164">
        <f t="shared" si="7"/>
        <v>6.1349693251533744E-3</v>
      </c>
      <c r="AA203" s="30" t="str">
        <f>VLOOKUP(A203,'SEGUIMIENTO PLAN DE ACCIÓN'!$G$7:$AC$493,20,0)</f>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v>
      </c>
    </row>
    <row r="204" spans="1:27" x14ac:dyDescent="0.25">
      <c r="A204" s="81" t="s">
        <v>927</v>
      </c>
      <c r="B204" s="81" t="s">
        <v>517</v>
      </c>
      <c r="C204" s="82" t="s">
        <v>1647</v>
      </c>
      <c r="D204" s="82" t="s">
        <v>1655</v>
      </c>
      <c r="E204" s="82" t="s">
        <v>766</v>
      </c>
      <c r="F204" s="82"/>
      <c r="G204" s="82"/>
      <c r="H204" s="82" t="str">
        <f>VLOOKUP(A204,'PAI 2025 GPS rempl2)'!$A$4:$V$503,15,0)</f>
        <v>Elaborar informe que recopile las conclusiones con las autoridades de protección de datos internacionales de buenas prácticas al momento de investigar compañías con presencia transfronteriza. (Informe/único entregable)</v>
      </c>
      <c r="I204" s="82">
        <f>VLOOKUP(A204,'PAI 2025 GPS rempl2)'!$A$4:$V$503,17,0)</f>
        <v>1</v>
      </c>
      <c r="J204" s="82" t="str">
        <f>VLOOKUP(A204,'PAI 2025 GPS rempl2)'!$A$4:$V$503,18,0)</f>
        <v>Númerica</v>
      </c>
      <c r="K204" s="160" t="str">
        <f>VLOOKUP(A204,'PAI 2025 GPS rempl2)'!$A$4:$V$503,20,0)</f>
        <v>2025-07-01</v>
      </c>
      <c r="L204" s="160" t="str">
        <f>VLOOKUP(A204,'PAI 2025 GPS rempl2)'!$A$4:$V$503,21,0)</f>
        <v>2025-08-28</v>
      </c>
      <c r="M204" s="82" t="str">
        <f>VLOOKUP(A204,'PAI 2025 GPS rempl2)'!$A$4:$V$503,22,0)</f>
        <v>7000-DESPACHO DEL SUPERINTENDENTE DELEGADO PARA LA PROTECCIÓN DE DATOS PERSONALES</v>
      </c>
      <c r="N204" s="82"/>
      <c r="O204" s="82"/>
      <c r="P204" s="82"/>
      <c r="Q204" s="82"/>
      <c r="T204" s="81" t="s">
        <v>927</v>
      </c>
      <c r="U204" s="81" t="str">
        <f>VLOOKUP(T204,'PAI 2025 Consolidado'!$A$7:$D$507,4,0)</f>
        <v>Actividad propia</v>
      </c>
      <c r="V204" s="82" t="s">
        <v>1647</v>
      </c>
      <c r="W204" s="30">
        <f>VLOOKUP(A204,'PAI 2025 GPS rempl2)'!$A$4:$P$503,16,0)</f>
        <v>50</v>
      </c>
      <c r="X204" s="163">
        <f>+(W204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04" s="30">
        <f>VLOOKUP(A204,'SEGUIMIENTO PLAN DE ACCIÓN'!$G$7:$AB$493,22,0)</f>
        <v>0</v>
      </c>
      <c r="Z204" s="164">
        <f t="shared" si="7"/>
        <v>0</v>
      </c>
      <c r="AA204" s="30">
        <f>VLOOKUP(A204,'SEGUIMIENTO PLAN DE ACCIÓN'!$G$7:$AC$493,20,0)</f>
        <v>0</v>
      </c>
    </row>
    <row r="205" spans="1:27" x14ac:dyDescent="0.25">
      <c r="A205" s="81" t="s">
        <v>928</v>
      </c>
      <c r="B205" s="81" t="s">
        <v>509</v>
      </c>
      <c r="C205" s="82" t="s">
        <v>1647</v>
      </c>
      <c r="D205" s="82" t="s">
        <v>1655</v>
      </c>
      <c r="E205" s="82" t="s">
        <v>766</v>
      </c>
      <c r="F205" s="82" t="s">
        <v>10</v>
      </c>
      <c r="G205" s="82" t="str">
        <f>VLOOKUP(A205,'PAI 2025 GPS rempl2)'!$E$4:$L$502,8,0)</f>
        <v>C-3503-0200-0012-20104c</v>
      </c>
      <c r="H205" s="82" t="str">
        <f>VLOOKUP(A205,'PAI 2025 GPS rempl2)'!$A$4:$V$503,15,0)</f>
        <v>Eventos en temas relacionados con datos personales, realizados  (Pantallazos o captura de pantalla /único entregable)</v>
      </c>
      <c r="I205" s="82">
        <f>VLOOKUP(A205,'PAI 2025 GPS rempl2)'!$A$4:$V$503,17,0)</f>
        <v>2</v>
      </c>
      <c r="J205" s="82" t="str">
        <f>VLOOKUP(A205,'PAI 2025 GPS rempl2)'!$A$4:$V$503,18,0)</f>
        <v>Númerica</v>
      </c>
      <c r="K205" s="160" t="str">
        <f>VLOOKUP(A205,'PAI 2025 GPS rempl2)'!$A$4:$V$503,20,0)</f>
        <v>2025-02-04</v>
      </c>
      <c r="L205" s="160" t="str">
        <f>VLOOKUP(A205,'PAI 2025 GPS rempl2)'!$A$4:$V$503,21,0)</f>
        <v>2025-11-28</v>
      </c>
      <c r="M205" s="82" t="str">
        <f>VLOOKUP(A205,'PAI 2025 GPS rempl2)'!$A$4:$V$503,22,0)</f>
        <v>7000-DESPACHO DEL SUPERINTENDENTE DELEGADO PARA LA PROTECCIÓN DE DATOS PERSONALES;
73-GRUPO DE TRABAJO DE COMUNICACION</v>
      </c>
      <c r="N205" s="82" t="s">
        <v>1520</v>
      </c>
      <c r="O205" s="82" t="s">
        <v>1521</v>
      </c>
      <c r="P205" s="82" t="s">
        <v>1684</v>
      </c>
      <c r="Q205" s="82" t="s">
        <v>1864</v>
      </c>
      <c r="T205" s="81" t="s">
        <v>928</v>
      </c>
      <c r="U205" s="81" t="str">
        <f>VLOOKUP(T205,'PAI 2025 Consolidado'!$A$7:$D$507,4,0)</f>
        <v>Producto</v>
      </c>
      <c r="V205" s="82" t="s">
        <v>1647</v>
      </c>
      <c r="W205" s="30">
        <f>VLOOKUP(A205,'PAI 2025 GPS rempl2)'!$A$4:$P$503,16,0)</f>
        <v>40</v>
      </c>
      <c r="X205" s="161">
        <f>(W205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1.7937219730941705</v>
      </c>
      <c r="Y205" s="30">
        <f>VLOOKUP(A205,'SEGUIMIENTO PLAN DE ACCIÓN'!$G$7:$AB$493,22,0)</f>
        <v>0</v>
      </c>
      <c r="Z205" s="164">
        <f t="shared" si="7"/>
        <v>0</v>
      </c>
      <c r="AA205" s="30">
        <f>VLOOKUP(A205,'SEGUIMIENTO PLAN DE ACCIÓN'!$G$7:$AC$493,20,0)</f>
        <v>0</v>
      </c>
    </row>
    <row r="206" spans="1:27" x14ac:dyDescent="0.25">
      <c r="A206" s="81" t="s">
        <v>931</v>
      </c>
      <c r="B206" s="81" t="s">
        <v>517</v>
      </c>
      <c r="C206" s="82" t="s">
        <v>1647</v>
      </c>
      <c r="D206" s="82" t="s">
        <v>1655</v>
      </c>
      <c r="E206" s="82" t="s">
        <v>766</v>
      </c>
      <c r="F206" s="82"/>
      <c r="G206" s="82"/>
      <c r="H206" s="82" t="str">
        <f>VLOOKUP(A206,'PAI 2025 GPS rempl2)'!$A$4:$V$503,15,0)</f>
        <v>Solicitar publicación de la fecha del evento en el calendario de eventos de la entidad  al Grupo de Comunicaciones  (captura de pantalla de la publicación de la fecha del evento / único entregable)</v>
      </c>
      <c r="I206" s="82">
        <f>VLOOKUP(A206,'PAI 2025 GPS rempl2)'!$A$4:$V$503,17,0)</f>
        <v>2</v>
      </c>
      <c r="J206" s="82" t="str">
        <f>VLOOKUP(A206,'PAI 2025 GPS rempl2)'!$A$4:$V$503,18,0)</f>
        <v>Númerica</v>
      </c>
      <c r="K206" s="160" t="str">
        <f>VLOOKUP(A206,'PAI 2025 GPS rempl2)'!$A$4:$V$503,20,0)</f>
        <v>2025-02-04</v>
      </c>
      <c r="L206" s="160" t="str">
        <f>VLOOKUP(A206,'PAI 2025 GPS rempl2)'!$A$4:$V$503,21,0)</f>
        <v>2025-08-29</v>
      </c>
      <c r="M206" s="82" t="str">
        <f>VLOOKUP(A206,'PAI 2025 GPS rempl2)'!$A$4:$V$503,22,0)</f>
        <v>7000-DESPACHO DEL SUPERINTENDENTE DELEGADO PARA LA PROTECCIÓN DE DATOS PERSONALES</v>
      </c>
      <c r="N206" s="82"/>
      <c r="O206" s="82"/>
      <c r="P206" s="82"/>
      <c r="Q206" s="82"/>
      <c r="T206" s="81" t="s">
        <v>931</v>
      </c>
      <c r="U206" s="81" t="str">
        <f>VLOOKUP(T206,'PAI 2025 Consolidado'!$A$7:$D$507,4,0)</f>
        <v>Actividad propia</v>
      </c>
      <c r="V206" s="82" t="s">
        <v>1647</v>
      </c>
      <c r="W206" s="30">
        <f>VLOOKUP(A206,'PAI 2025 GPS rempl2)'!$A$4:$P$503,16,0)</f>
        <v>5</v>
      </c>
      <c r="X206" s="163">
        <f>+(W206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6.1349693251533742E-2</v>
      </c>
      <c r="Y206" s="30">
        <f>VLOOKUP(A206,'SEGUIMIENTO PLAN DE ACCIÓN'!$G$7:$AB$493,22,0)</f>
        <v>0</v>
      </c>
      <c r="Z206" s="164">
        <f t="shared" si="7"/>
        <v>0</v>
      </c>
      <c r="AA206" s="30">
        <f>VLOOKUP(A206,'SEGUIMIENTO PLAN DE ACCIÓN'!$G$7:$AC$493,20,0)</f>
        <v>0</v>
      </c>
    </row>
    <row r="207" spans="1:27" x14ac:dyDescent="0.25">
      <c r="A207" s="81" t="s">
        <v>933</v>
      </c>
      <c r="B207" s="81" t="s">
        <v>517</v>
      </c>
      <c r="C207" s="82" t="s">
        <v>1647</v>
      </c>
      <c r="D207" s="82" t="s">
        <v>1655</v>
      </c>
      <c r="E207" s="82" t="s">
        <v>766</v>
      </c>
      <c r="F207" s="82"/>
      <c r="G207" s="82"/>
      <c r="H207" s="82" t="str">
        <f>VLOOKUP(A207,'PAI 2025 GPS rempl2)'!$A$4:$V$503,15,0)</f>
        <v>Diligenciar check list del evento con la fecha definitiva igual a la publicada en el  calendario de eventos  (documento de check list para la realización del evento / único entregable)</v>
      </c>
      <c r="I207" s="82">
        <f>VLOOKUP(A207,'PAI 2025 GPS rempl2)'!$A$4:$V$503,17,0)</f>
        <v>2</v>
      </c>
      <c r="J207" s="82" t="str">
        <f>VLOOKUP(A207,'PAI 2025 GPS rempl2)'!$A$4:$V$503,18,0)</f>
        <v>Númerica</v>
      </c>
      <c r="K207" s="160" t="str">
        <f>VLOOKUP(A207,'PAI 2025 GPS rempl2)'!$A$4:$V$503,20,0)</f>
        <v>2025-09-01</v>
      </c>
      <c r="L207" s="160" t="str">
        <f>VLOOKUP(A207,'PAI 2025 GPS rempl2)'!$A$4:$V$503,21,0)</f>
        <v>2025-09-25</v>
      </c>
      <c r="M207" s="82" t="str">
        <f>VLOOKUP(A207,'PAI 2025 GPS rempl2)'!$A$4:$V$503,22,0)</f>
        <v>7000-DESPACHO DEL SUPERINTENDENTE DELEGADO PARA LA PROTECCIÓN DE DATOS PERSONALES</v>
      </c>
      <c r="N207" s="82"/>
      <c r="O207" s="82"/>
      <c r="P207" s="82"/>
      <c r="Q207" s="82"/>
      <c r="T207" s="81" t="s">
        <v>933</v>
      </c>
      <c r="U207" s="81" t="str">
        <f>VLOOKUP(T207,'PAI 2025 Consolidado'!$A$7:$D$507,4,0)</f>
        <v>Actividad propia</v>
      </c>
      <c r="V207" s="82" t="s">
        <v>1647</v>
      </c>
      <c r="W207" s="30">
        <f>VLOOKUP(A207,'PAI 2025 GPS rempl2)'!$A$4:$P$503,16,0)</f>
        <v>15</v>
      </c>
      <c r="X207" s="163">
        <f>+(W207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207" s="30">
        <f>VLOOKUP(A207,'SEGUIMIENTO PLAN DE ACCIÓN'!$G$7:$AB$493,22,0)</f>
        <v>0</v>
      </c>
      <c r="Z207" s="164">
        <f t="shared" si="7"/>
        <v>0</v>
      </c>
      <c r="AA207" s="30">
        <f>VLOOKUP(A207,'SEGUIMIENTO PLAN DE ACCIÓN'!$G$7:$AC$493,20,0)</f>
        <v>0</v>
      </c>
    </row>
    <row r="208" spans="1:27" x14ac:dyDescent="0.25">
      <c r="A208" s="81" t="s">
        <v>935</v>
      </c>
      <c r="B208" s="81" t="s">
        <v>517</v>
      </c>
      <c r="C208" s="82" t="s">
        <v>1647</v>
      </c>
      <c r="D208" s="82" t="s">
        <v>1655</v>
      </c>
      <c r="E208" s="82" t="s">
        <v>766</v>
      </c>
      <c r="F208" s="82"/>
      <c r="G208" s="82"/>
      <c r="H208" s="82" t="str">
        <f>VLOOKUP(A208,'PAI 2025 GPS rempl2)'!$A$4:$V$503,15,0)</f>
        <v>Elaborar y enviar agenda definitiva para ser publicada  (correo electrónico con agenda definitiva / único entregable)</v>
      </c>
      <c r="I208" s="82">
        <f>VLOOKUP(A208,'PAI 2025 GPS rempl2)'!$A$4:$V$503,17,0)</f>
        <v>2</v>
      </c>
      <c r="J208" s="82" t="str">
        <f>VLOOKUP(A208,'PAI 2025 GPS rempl2)'!$A$4:$V$503,18,0)</f>
        <v>Númerica</v>
      </c>
      <c r="K208" s="160" t="str">
        <f>VLOOKUP(A208,'PAI 2025 GPS rempl2)'!$A$4:$V$503,20,0)</f>
        <v>2025-09-26</v>
      </c>
      <c r="L208" s="160" t="str">
        <f>VLOOKUP(A208,'PAI 2025 GPS rempl2)'!$A$4:$V$503,21,0)</f>
        <v>2025-10-14</v>
      </c>
      <c r="M208" s="82" t="str">
        <f>VLOOKUP(A208,'PAI 2025 GPS rempl2)'!$A$4:$V$503,22,0)</f>
        <v>7000-DESPACHO DEL SUPERINTENDENTE DELEGADO PARA LA PROTECCIÓN DE DATOS PERSONALES</v>
      </c>
      <c r="N208" s="82"/>
      <c r="O208" s="82"/>
      <c r="P208" s="82"/>
      <c r="Q208" s="82"/>
      <c r="T208" s="81" t="s">
        <v>935</v>
      </c>
      <c r="U208" s="81" t="str">
        <f>VLOOKUP(T208,'PAI 2025 Consolidado'!$A$7:$D$507,4,0)</f>
        <v>Actividad propia</v>
      </c>
      <c r="V208" s="82" t="s">
        <v>1647</v>
      </c>
      <c r="W208" s="30">
        <f>VLOOKUP(A208,'PAI 2025 GPS rempl2)'!$A$4:$P$503,16,0)</f>
        <v>20</v>
      </c>
      <c r="X208" s="163">
        <f>+(W208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08" s="30">
        <f>VLOOKUP(A208,'SEGUIMIENTO PLAN DE ACCIÓN'!$G$7:$AB$493,22,0)</f>
        <v>0</v>
      </c>
      <c r="Z208" s="164">
        <f t="shared" si="7"/>
        <v>0</v>
      </c>
      <c r="AA208" s="30">
        <f>VLOOKUP(A208,'SEGUIMIENTO PLAN DE ACCIÓN'!$G$7:$AC$493,20,0)</f>
        <v>0</v>
      </c>
    </row>
    <row r="209" spans="1:27" x14ac:dyDescent="0.25">
      <c r="A209" s="81" t="s">
        <v>937</v>
      </c>
      <c r="B209" s="81" t="s">
        <v>1641</v>
      </c>
      <c r="C209" s="82" t="s">
        <v>1647</v>
      </c>
      <c r="D209" s="82" t="s">
        <v>1655</v>
      </c>
      <c r="E209" s="82" t="s">
        <v>766</v>
      </c>
      <c r="F209" s="82"/>
      <c r="G209" s="82"/>
      <c r="H209" s="82" t="str">
        <f>VLOOKUP(A209,'PAI 2025 GPS rempl2)'!$A$4:$V$503,15,0)</f>
        <v>Publicar Agenda definitiva  (Captura de pantalla de la publicación)</v>
      </c>
      <c r="I209" s="82">
        <f>VLOOKUP(A209,'PAI 2025 GPS rempl2)'!$A$4:$V$503,17,0)</f>
        <v>2</v>
      </c>
      <c r="J209" s="82" t="str">
        <f>VLOOKUP(A209,'PAI 2025 GPS rempl2)'!$A$4:$V$503,18,0)</f>
        <v>Númerica</v>
      </c>
      <c r="K209" s="160" t="str">
        <f>VLOOKUP(A209,'PAI 2025 GPS rempl2)'!$A$4:$V$503,20,0)</f>
        <v>2025-10-15</v>
      </c>
      <c r="L209" s="160" t="str">
        <f>VLOOKUP(A209,'PAI 2025 GPS rempl2)'!$A$4:$V$503,21,0)</f>
        <v>2025-10-22</v>
      </c>
      <c r="M209" s="82" t="str">
        <f>VLOOKUP(A209,'PAI 2025 GPS rempl2)'!$A$4:$V$503,22,0)</f>
        <v>73-GRUPO DE TRABAJO DE COMUNICACION</v>
      </c>
      <c r="N209" s="82"/>
      <c r="O209" s="82"/>
      <c r="P209" s="82"/>
      <c r="Q209" s="82"/>
      <c r="T209" s="81" t="s">
        <v>937</v>
      </c>
      <c r="U209" s="81" t="str">
        <f>VLOOKUP(T209,'PAI 2025 Consolidado'!$A$7:$D$507,4,0)</f>
        <v>Actividad sin participaci�n</v>
      </c>
      <c r="V209" s="82" t="s">
        <v>1647</v>
      </c>
      <c r="W209" s="30">
        <f>VLOOKUP(A209,'PAI 2025 GPS rempl2)'!$A$4:$P$503,16,0)</f>
        <v>0</v>
      </c>
      <c r="Y209" s="30">
        <f>VLOOKUP(A209,'SEGUIMIENTO PLAN DE ACCIÓN'!$G$7:$AB$493,22,0)</f>
        <v>0</v>
      </c>
      <c r="Z209" s="164">
        <f t="shared" si="7"/>
        <v>0</v>
      </c>
      <c r="AA209" s="30">
        <f>VLOOKUP(A209,'SEGUIMIENTO PLAN DE ACCIÓN'!$G$7:$AC$493,20,0)</f>
        <v>0</v>
      </c>
    </row>
    <row r="210" spans="1:27" x14ac:dyDescent="0.25">
      <c r="A210" s="81" t="s">
        <v>939</v>
      </c>
      <c r="B210" s="81" t="s">
        <v>517</v>
      </c>
      <c r="C210" s="82" t="s">
        <v>1647</v>
      </c>
      <c r="D210" s="82" t="s">
        <v>1655</v>
      </c>
      <c r="E210" s="82" t="s">
        <v>766</v>
      </c>
      <c r="F210" s="82"/>
      <c r="G210" s="82"/>
      <c r="H210" s="82" t="str">
        <f>VLOOKUP(A210,'PAI 2025 GPS rempl2)'!$A$4:$V$503,15,0)</f>
        <v>Realizar el evento (fotografías del evento realizado / único entregable)()</v>
      </c>
      <c r="I210" s="82">
        <f>VLOOKUP(A210,'PAI 2025 GPS rempl2)'!$A$4:$V$503,17,0)</f>
        <v>2</v>
      </c>
      <c r="J210" s="82" t="str">
        <f>VLOOKUP(A210,'PAI 2025 GPS rempl2)'!$A$4:$V$503,18,0)</f>
        <v>Númerica</v>
      </c>
      <c r="K210" s="160" t="str">
        <f>VLOOKUP(A210,'PAI 2025 GPS rempl2)'!$A$4:$V$503,20,0)</f>
        <v>2025-10-23</v>
      </c>
      <c r="L210" s="160" t="str">
        <f>VLOOKUP(A210,'PAI 2025 GPS rempl2)'!$A$4:$V$503,21,0)</f>
        <v>2025-11-28</v>
      </c>
      <c r="M210" s="82" t="str">
        <f>VLOOKUP(A210,'PAI 2025 GPS rempl2)'!$A$4:$V$503,22,0)</f>
        <v>7000-DESPACHO DEL SUPERINTENDENTE DELEGADO PARA LA PROTECCIÓN DE DATOS PERSONALES;
73-GRUPO DE TRABAJO DE COMUNICACION</v>
      </c>
      <c r="N210" s="82"/>
      <c r="O210" s="82"/>
      <c r="P210" s="82"/>
      <c r="Q210" s="82"/>
      <c r="T210" s="81" t="s">
        <v>939</v>
      </c>
      <c r="U210" s="81" t="str">
        <f>VLOOKUP(T210,'PAI 2025 Consolidado'!$A$7:$D$507,4,0)</f>
        <v>Actividad propia</v>
      </c>
      <c r="V210" s="82" t="s">
        <v>1647</v>
      </c>
      <c r="W210" s="30">
        <f>VLOOKUP(A210,'PAI 2025 GPS rempl2)'!$A$4:$P$503,16,0)</f>
        <v>60</v>
      </c>
      <c r="X210" s="163">
        <f>+(W210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210" s="30">
        <f>VLOOKUP(A210,'SEGUIMIENTO PLAN DE ACCIÓN'!$G$7:$AB$493,22,0)</f>
        <v>0</v>
      </c>
      <c r="Z210" s="164">
        <f t="shared" si="7"/>
        <v>0</v>
      </c>
      <c r="AA210" s="30">
        <f>VLOOKUP(A210,'SEGUIMIENTO PLAN DE ACCIÓN'!$G$7:$AC$493,20,0)</f>
        <v>0</v>
      </c>
    </row>
    <row r="211" spans="1:27" x14ac:dyDescent="0.25">
      <c r="A211" s="81" t="s">
        <v>941</v>
      </c>
      <c r="B211" s="81" t="s">
        <v>509</v>
      </c>
      <c r="C211" s="82" t="s">
        <v>1647</v>
      </c>
      <c r="D211" s="82" t="s">
        <v>1651</v>
      </c>
      <c r="E211" s="82" t="s">
        <v>680</v>
      </c>
      <c r="F211" s="82" t="s">
        <v>10</v>
      </c>
      <c r="G211" s="82" t="str">
        <f>VLOOKUP(A211,'PAI 2025 GPS rempl2)'!$E$4:$L$502,8,0)</f>
        <v>FUNCIONAMIENTO</v>
      </c>
      <c r="H211" s="82" t="str">
        <f>VLOOKUP(A211,'PAI 2025 GPS rempl2)'!$A$4:$V$503,15,0)</f>
        <v>Campaña de divulgación para fortalecer el empoderamiento de las personas sobre sus datos, ejecutada (Pantallazos con la publicación/único entregable)</v>
      </c>
      <c r="I211" s="82">
        <f>VLOOKUP(A211,'PAI 2025 GPS rempl2)'!$A$4:$V$503,17,0)</f>
        <v>1</v>
      </c>
      <c r="J211" s="82" t="str">
        <f>VLOOKUP(A211,'PAI 2025 GPS rempl2)'!$A$4:$V$503,18,0)</f>
        <v>Númerica</v>
      </c>
      <c r="K211" s="160" t="str">
        <f>VLOOKUP(A211,'PAI 2025 GPS rempl2)'!$A$4:$V$503,20,0)</f>
        <v>2025-02-03</v>
      </c>
      <c r="L211" s="160" t="str">
        <f>VLOOKUP(A211,'PAI 2025 GPS rempl2)'!$A$4:$V$503,21,0)</f>
        <v>2025-07-30</v>
      </c>
      <c r="M211" s="82" t="str">
        <f>VLOOKUP(A211,'PAI 2025 GPS rempl2)'!$A$4:$V$503,22,0)</f>
        <v>7000-DESPACHO DEL SUPERINTENDENTE DELEGADO PARA LA PROTECCIÓN DE DATOS PERSONALES;
73-GRUPO DE TRABAJO DE COMUNICACION</v>
      </c>
      <c r="N211" s="82" t="s">
        <v>1520</v>
      </c>
      <c r="O211" s="82" t="s">
        <v>1521</v>
      </c>
      <c r="P211" s="82" t="s">
        <v>1684</v>
      </c>
      <c r="Q211" s="82" t="s">
        <v>1864</v>
      </c>
      <c r="T211" s="81" t="s">
        <v>941</v>
      </c>
      <c r="U211" s="81" t="str">
        <f>VLOOKUP(T211,'PAI 2025 Consolidado'!$A$7:$D$507,4,0)</f>
        <v>Producto</v>
      </c>
      <c r="V211" s="82" t="s">
        <v>1647</v>
      </c>
      <c r="W211" s="30">
        <f>VLOOKUP(A211,'PAI 2025 GPS rempl2)'!$A$4:$P$503,16,0)</f>
        <v>30</v>
      </c>
      <c r="X211" s="161">
        <f>(W211*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1.3452914798206279</v>
      </c>
      <c r="Y211" s="30">
        <f>VLOOKUP(A211,'SEGUIMIENTO PLAN DE ACCIÓN'!$G$7:$AB$493,22,0)</f>
        <v>0</v>
      </c>
      <c r="Z211" s="164">
        <f t="shared" si="7"/>
        <v>0</v>
      </c>
      <c r="AA211" s="30">
        <f>VLOOKUP(A211,'SEGUIMIENTO PLAN DE ACCIÓN'!$G$7:$AC$493,20,0)</f>
        <v>0</v>
      </c>
    </row>
    <row r="212" spans="1:27" x14ac:dyDescent="0.25">
      <c r="A212" s="81" t="s">
        <v>943</v>
      </c>
      <c r="B212" s="81" t="s">
        <v>517</v>
      </c>
      <c r="C212" s="82" t="s">
        <v>1647</v>
      </c>
      <c r="D212" s="82" t="s">
        <v>1651</v>
      </c>
      <c r="E212" s="82" t="s">
        <v>680</v>
      </c>
      <c r="F212" s="82"/>
      <c r="G212" s="82"/>
      <c r="H212" s="82" t="str">
        <f>VLOOKUP(A212,'PAI 2025 GPS rempl2)'!$A$4:$V$503,15,0)</f>
        <v>Diligenciar y enviar al Grupo de trabajo de comunicaciones el brief  de la campaña genérica previa concertación con OSCAE. (correo electrónico con el Brief diligenciado /único entregable)</v>
      </c>
      <c r="I212" s="82">
        <f>VLOOKUP(A212,'PAI 2025 GPS rempl2)'!$A$4:$V$503,17,0)</f>
        <v>1</v>
      </c>
      <c r="J212" s="82" t="str">
        <f>VLOOKUP(A212,'PAI 2025 GPS rempl2)'!$A$4:$V$503,18,0)</f>
        <v>Númerica</v>
      </c>
      <c r="K212" s="160" t="str">
        <f>VLOOKUP(A212,'PAI 2025 GPS rempl2)'!$A$4:$V$503,20,0)</f>
        <v>2025-02-03</v>
      </c>
      <c r="L212" s="160" t="str">
        <f>VLOOKUP(A212,'PAI 2025 GPS rempl2)'!$A$4:$V$503,21,0)</f>
        <v>2025-03-20</v>
      </c>
      <c r="M212" s="82" t="str">
        <f>VLOOKUP(A212,'PAI 2025 GPS rempl2)'!$A$4:$V$503,22,0)</f>
        <v>7000-DESPACHO DEL SUPERINTENDENTE DELEGADO PARA LA PROTECCIÓN DE DATOS PERSONALES</v>
      </c>
      <c r="N212" s="82"/>
      <c r="O212" s="82"/>
      <c r="P212" s="82"/>
      <c r="Q212" s="82"/>
      <c r="T212" s="81" t="s">
        <v>943</v>
      </c>
      <c r="U212" s="81" t="str">
        <f>VLOOKUP(T212,'PAI 2025 Consolidado'!$A$7:$D$507,4,0)</f>
        <v>Actividad propia</v>
      </c>
      <c r="V212" s="82" t="s">
        <v>1647</v>
      </c>
      <c r="W212" s="30">
        <f>VLOOKUP(A212,'PAI 2025 GPS rempl2)'!$A$4:$P$503,16,0)</f>
        <v>50</v>
      </c>
      <c r="X212" s="163">
        <f>+(W212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12" s="30">
        <f>VLOOKUP(A212,'SEGUIMIENTO PLAN DE ACCIÓN'!$G$7:$AB$493,22,0)</f>
        <v>100</v>
      </c>
      <c r="Z212" s="164">
        <f t="shared" si="7"/>
        <v>6.1349693251533744E-3</v>
      </c>
      <c r="AA212" s="30" t="str">
        <f>VLOOKUP(A212,'SEGUIMIENTO PLAN DE ACCIÓN'!$G$7:$AC$493,20,0)</f>
        <v xml:space="preserve">Se diligenció y envió al Grupo de Comunicaciones de OSCAE el brief de la campaña sobre datos biométricos en copropiedades. </v>
      </c>
    </row>
    <row r="213" spans="1:27" x14ac:dyDescent="0.25">
      <c r="A213" s="81" t="s">
        <v>945</v>
      </c>
      <c r="B213" s="81" t="s">
        <v>1641</v>
      </c>
      <c r="C213" s="82" t="s">
        <v>1647</v>
      </c>
      <c r="D213" s="82" t="s">
        <v>1651</v>
      </c>
      <c r="E213" s="82" t="s">
        <v>680</v>
      </c>
      <c r="F213" s="82"/>
      <c r="G213" s="82"/>
      <c r="H213" s="82" t="str">
        <f>VLOOKUP(A213,'PAI 2025 GPS rempl2)'!$A$4:$V$503,15,0)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2">
        <f>VLOOKUP(A213,'PAI 2025 GPS rempl2)'!$A$4:$V$503,17,0)</f>
        <v>1</v>
      </c>
      <c r="J213" s="82" t="str">
        <f>VLOOKUP(A213,'PAI 2025 GPS rempl2)'!$A$4:$V$503,18,0)</f>
        <v>Númerica</v>
      </c>
      <c r="K213" s="160" t="str">
        <f>VLOOKUP(A213,'PAI 2025 GPS rempl2)'!$A$4:$V$503,20,0)</f>
        <v>2025-03-21</v>
      </c>
      <c r="L213" s="160" t="str">
        <f>VLOOKUP(A213,'PAI 2025 GPS rempl2)'!$A$4:$V$503,21,0)</f>
        <v>2025-05-05</v>
      </c>
      <c r="M213" s="82" t="str">
        <f>VLOOKUP(A213,'PAI 2025 GPS rempl2)'!$A$4:$V$503,22,0)</f>
        <v>73-GRUPO DE TRABAJO DE COMUNICACION</v>
      </c>
      <c r="N213" s="82"/>
      <c r="O213" s="82"/>
      <c r="P213" s="82"/>
      <c r="Q213" s="82"/>
      <c r="T213" s="81" t="s">
        <v>945</v>
      </c>
      <c r="U213" s="81" t="str">
        <f>VLOOKUP(T213,'PAI 2025 Consolidado'!$A$7:$D$507,4,0)</f>
        <v>Actividad sin participaci�n</v>
      </c>
      <c r="V213" s="82" t="s">
        <v>1647</v>
      </c>
      <c r="W213" s="30">
        <f>VLOOKUP(A213,'PAI 2025 GPS rempl2)'!$A$4:$P$503,16,0)</f>
        <v>0</v>
      </c>
      <c r="Y213" s="30">
        <f>VLOOKUP(A213,'SEGUIMIENTO PLAN DE ACCIÓN'!$G$7:$AB$493,22,0)</f>
        <v>100</v>
      </c>
      <c r="Z213" s="164">
        <f t="shared" si="7"/>
        <v>0</v>
      </c>
      <c r="AA213" s="30" t="str">
        <f>VLOOKUP(A213,'SEGUIMIENTO PLAN DE ACCIÓN'!$G$7:$AC$493,20,0)</f>
        <v>Se remitió el concepto gráfico y racional de la campaña y sus diferentes ejes temáticos a la Delegatura para la Protección de Datos Personales.</v>
      </c>
    </row>
    <row r="214" spans="1:27" x14ac:dyDescent="0.25">
      <c r="A214" s="81" t="s">
        <v>947</v>
      </c>
      <c r="B214" s="81" t="s">
        <v>517</v>
      </c>
      <c r="C214" s="82" t="s">
        <v>1647</v>
      </c>
      <c r="D214" s="82" t="s">
        <v>1651</v>
      </c>
      <c r="E214" s="82" t="s">
        <v>680</v>
      </c>
      <c r="F214" s="82"/>
      <c r="G214" s="82"/>
      <c r="H214" s="82" t="str">
        <f>VLOOKUP(A214,'PAI 2025 GPS rempl2)'!$A$4:$V$503,15,0)</f>
        <v>Revisar y aprobar la propuesta por parte del área responsable (única revisión) /correo electrónico con documento aprobado)</v>
      </c>
      <c r="I214" s="82">
        <f>VLOOKUP(A214,'PAI 2025 GPS rempl2)'!$A$4:$V$503,17,0)</f>
        <v>1</v>
      </c>
      <c r="J214" s="82" t="str">
        <f>VLOOKUP(A214,'PAI 2025 GPS rempl2)'!$A$4:$V$503,18,0)</f>
        <v>Númerica</v>
      </c>
      <c r="K214" s="160" t="str">
        <f>VLOOKUP(A214,'PAI 2025 GPS rempl2)'!$A$4:$V$503,20,0)</f>
        <v>2025-05-06</v>
      </c>
      <c r="L214" s="160" t="str">
        <f>VLOOKUP(A214,'PAI 2025 GPS rempl2)'!$A$4:$V$503,21,0)</f>
        <v>2025-05-08</v>
      </c>
      <c r="M214" s="82" t="str">
        <f>VLOOKUP(A214,'PAI 2025 GPS rempl2)'!$A$4:$V$503,22,0)</f>
        <v>7000-DESPACHO DEL SUPERINTENDENTE DELEGADO PARA LA PROTECCIÓN DE DATOS PERSONALES</v>
      </c>
      <c r="N214" s="82"/>
      <c r="O214" s="82"/>
      <c r="P214" s="82"/>
      <c r="Q214" s="82"/>
      <c r="T214" s="81" t="s">
        <v>947</v>
      </c>
      <c r="U214" s="81" t="str">
        <f>VLOOKUP(T214,'PAI 2025 Consolidado'!$A$7:$D$507,4,0)</f>
        <v>Actividad propia</v>
      </c>
      <c r="V214" s="82" t="s">
        <v>1647</v>
      </c>
      <c r="W214" s="30">
        <f>VLOOKUP(A214,'PAI 2025 GPS rempl2)'!$A$4:$P$503,16,0)</f>
        <v>50</v>
      </c>
      <c r="X214" s="163">
        <f>+(W214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14" s="30">
        <f>VLOOKUP(A214,'SEGUIMIENTO PLAN DE ACCIÓN'!$G$7:$AB$493,22,0)</f>
        <v>100</v>
      </c>
      <c r="Z214" s="164">
        <f t="shared" si="7"/>
        <v>6.1349693251533744E-3</v>
      </c>
      <c r="AA214" s="30" t="str">
        <f>VLOOKUP(A214,'SEGUIMIENTO PLAN DE ACCIÓN'!$G$7:$AC$493,20,0)</f>
        <v>Se revisó y aprobó correo electrónico por medio del cual se revisa y aprueba la propuesta recibida con el fin de seguir el proceso de realización de la campaña acordada.</v>
      </c>
    </row>
    <row r="215" spans="1:27" x14ac:dyDescent="0.25">
      <c r="A215" s="81" t="s">
        <v>949</v>
      </c>
      <c r="B215" s="81" t="s">
        <v>1641</v>
      </c>
      <c r="C215" s="82" t="s">
        <v>1647</v>
      </c>
      <c r="D215" s="82" t="s">
        <v>1651</v>
      </c>
      <c r="E215" s="82" t="s">
        <v>680</v>
      </c>
      <c r="F215" s="82"/>
      <c r="G215" s="82"/>
      <c r="H215" s="82" t="str">
        <f>VLOOKUP(A215,'PAI 2025 GPS rempl2)'!$A$4:$V$503,15,0)</f>
        <v>Ejecutar la campaña  (Capturas de pantalla de la publicación de la campaña)</v>
      </c>
      <c r="I215" s="82">
        <f>VLOOKUP(A215,'PAI 2025 GPS rempl2)'!$A$4:$V$503,17,0)</f>
        <v>1</v>
      </c>
      <c r="J215" s="82" t="str">
        <f>VLOOKUP(A215,'PAI 2025 GPS rempl2)'!$A$4:$V$503,18,0)</f>
        <v>Númerica</v>
      </c>
      <c r="K215" s="160" t="str">
        <f>VLOOKUP(A215,'PAI 2025 GPS rempl2)'!$A$4:$V$503,20,0)</f>
        <v>2025-05-09</v>
      </c>
      <c r="L215" s="160" t="str">
        <f>VLOOKUP(A215,'PAI 2025 GPS rempl2)'!$A$4:$V$503,21,0)</f>
        <v>2025-07-30</v>
      </c>
      <c r="M215" s="82" t="str">
        <f>VLOOKUP(A215,'PAI 2025 GPS rempl2)'!$A$4:$V$503,22,0)</f>
        <v>73-GRUPO DE TRABAJO DE COMUNICACION</v>
      </c>
      <c r="N215" s="82"/>
      <c r="O215" s="82"/>
      <c r="P215" s="82"/>
      <c r="Q215" s="82"/>
      <c r="T215" s="81" t="s">
        <v>949</v>
      </c>
      <c r="U215" s="81" t="str">
        <f>VLOOKUP(T215,'PAI 2025 Consolidado'!$A$7:$D$507,4,0)</f>
        <v>Actividad sin participaci�n</v>
      </c>
      <c r="V215" s="82" t="s">
        <v>1647</v>
      </c>
      <c r="W215" s="30">
        <f>VLOOKUP(A215,'PAI 2025 GPS rempl2)'!$A$4:$P$503,16,0)</f>
        <v>0</v>
      </c>
      <c r="Y215" s="30">
        <f>VLOOKUP(A215,'SEGUIMIENTO PLAN DE ACCIÓN'!$G$7:$AB$493,22,0)</f>
        <v>0</v>
      </c>
      <c r="Z215" s="164">
        <f t="shared" si="7"/>
        <v>0</v>
      </c>
      <c r="AA215" s="30">
        <f>VLOOKUP(A215,'SEGUIMIENTO PLAN DE ACCIÓN'!$G$7:$AC$493,20,0)</f>
        <v>0</v>
      </c>
    </row>
    <row r="216" spans="1:27" x14ac:dyDescent="0.25">
      <c r="A216" s="81" t="s">
        <v>952</v>
      </c>
      <c r="B216" s="81" t="s">
        <v>509</v>
      </c>
      <c r="C216" s="82" t="s">
        <v>1647</v>
      </c>
      <c r="D216" s="82" t="s">
        <v>1655</v>
      </c>
      <c r="E216" s="82" t="s">
        <v>766</v>
      </c>
      <c r="F216" s="82" t="s">
        <v>10</v>
      </c>
      <c r="G216" s="82" t="str">
        <f>VLOOKUP(A216,'PAI 2025 GPS rempl2)'!$E$4:$L$502,8,0)</f>
        <v>C-3503-0200-0012-20104c</v>
      </c>
      <c r="H216" s="82" t="str">
        <f>VLOOKUP(A216,'PAI 2025 GPS rempl2)'!$A$4:$V$503,15,0)</f>
        <v>Capacitaciones dirigidas al a los sujetos obligados para la adecuada inscripción de sus bases de datos en el Registro Nacional de Bases de Datos (RNBD), realizadas (registros fotográficos/capturas de pantallas )</v>
      </c>
      <c r="I216" s="82">
        <f>VLOOKUP(A216,'PAI 2025 GPS rempl2)'!$A$4:$V$503,17,0)</f>
        <v>6</v>
      </c>
      <c r="J216" s="82" t="str">
        <f>VLOOKUP(A216,'PAI 2025 GPS rempl2)'!$A$4:$V$503,18,0)</f>
        <v>Númerica</v>
      </c>
      <c r="K216" s="160" t="str">
        <f>VLOOKUP(A216,'PAI 2025 GPS rempl2)'!$A$4:$V$503,20,0)</f>
        <v>2025-02-04</v>
      </c>
      <c r="L216" s="160" t="str">
        <f>VLOOKUP(A216,'PAI 2025 GPS rempl2)'!$A$4:$V$503,21,0)</f>
        <v>2025-12-16</v>
      </c>
      <c r="M216" s="82" t="str">
        <f>VLOOKUP(A216,'PAI 2025 GPS rempl2)'!$A$4:$V$503,22,0)</f>
        <v>7100-DIRECCIÓN DE INVESTIGACIONES DE PROTECCIÓN DE DATOS PERSONALES;
73-GRUPO DE TRABAJO DE COMUNICACION</v>
      </c>
      <c r="N216" s="82" t="s">
        <v>1520</v>
      </c>
      <c r="O216" s="82" t="s">
        <v>1521</v>
      </c>
      <c r="P216" s="82">
        <v>0</v>
      </c>
      <c r="Q216" s="82" t="s">
        <v>1864</v>
      </c>
      <c r="T216" s="81" t="s">
        <v>952</v>
      </c>
      <c r="U216" s="81" t="str">
        <f>VLOOKUP(T216,'PAI 2025 Consolidado'!$A$7:$D$507,4,0)</f>
        <v>Producto</v>
      </c>
      <c r="V216" s="82" t="s">
        <v>1647</v>
      </c>
      <c r="W216" s="30">
        <f>VLOOKUP(A216,'PAI 2025 GPS rempl2)'!$A$4:$P$503,16,0)</f>
        <v>50</v>
      </c>
      <c r="X216" s="161">
        <f>(W216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2.2421524663677128</v>
      </c>
      <c r="Y216" s="30">
        <f>VLOOKUP(A216,'SEGUIMIENTO PLAN DE ACCIÓN'!$G$7:$AB$493,22,0)</f>
        <v>0</v>
      </c>
      <c r="Z216" s="164">
        <f t="shared" si="7"/>
        <v>0</v>
      </c>
      <c r="AA216" s="30">
        <f>VLOOKUP(A216,'SEGUIMIENTO PLAN DE ACCIÓN'!$G$7:$AC$493,20,0)</f>
        <v>0</v>
      </c>
    </row>
    <row r="217" spans="1:27" x14ac:dyDescent="0.25">
      <c r="A217" s="81" t="s">
        <v>955</v>
      </c>
      <c r="B217" s="81" t="s">
        <v>517</v>
      </c>
      <c r="C217" s="82" t="s">
        <v>1647</v>
      </c>
      <c r="D217" s="82" t="s">
        <v>1655</v>
      </c>
      <c r="E217" s="82" t="s">
        <v>766</v>
      </c>
      <c r="F217" s="82"/>
      <c r="G217" s="82"/>
      <c r="H217" s="82" t="str">
        <f>VLOOKUP(A217,'PAI 2025 GPS rempl2)'!$A$4:$V$503,15,0)</f>
        <v>Elaborar y enviar cronograma de capacitaciones al grupo de comunicaciones  (correo electrónico con cronograma/único entregable)</v>
      </c>
      <c r="I217" s="82">
        <f>VLOOKUP(A217,'PAI 2025 GPS rempl2)'!$A$4:$V$503,17,0)</f>
        <v>1</v>
      </c>
      <c r="J217" s="82" t="str">
        <f>VLOOKUP(A217,'PAI 2025 GPS rempl2)'!$A$4:$V$503,18,0)</f>
        <v>Númerica</v>
      </c>
      <c r="K217" s="160" t="str">
        <f>VLOOKUP(A217,'PAI 2025 GPS rempl2)'!$A$4:$V$503,20,0)</f>
        <v>2025-02-04</v>
      </c>
      <c r="L217" s="160" t="str">
        <f>VLOOKUP(A217,'PAI 2025 GPS rempl2)'!$A$4:$V$503,21,0)</f>
        <v>2025-02-07</v>
      </c>
      <c r="M217" s="82" t="str">
        <f>VLOOKUP(A217,'PAI 2025 GPS rempl2)'!$A$4:$V$503,22,0)</f>
        <v>7100-DIRECCIÓN DE INVESTIGACIONES DE PROTECCIÓN DE DATOS PERSONALES</v>
      </c>
      <c r="N217" s="82"/>
      <c r="O217" s="82"/>
      <c r="P217" s="82"/>
      <c r="Q217" s="82"/>
      <c r="T217" s="81" t="s">
        <v>955</v>
      </c>
      <c r="U217" s="81" t="str">
        <f>VLOOKUP(T217,'PAI 2025 Consolidado'!$A$7:$D$507,4,0)</f>
        <v>Actividad propia</v>
      </c>
      <c r="V217" s="82" t="s">
        <v>1647</v>
      </c>
      <c r="W217" s="30">
        <f>VLOOKUP(A217,'PAI 2025 GPS rempl2)'!$A$4:$P$503,16,0)</f>
        <v>10</v>
      </c>
      <c r="X217" s="163">
        <f>+(W217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217" s="30">
        <f>VLOOKUP(A217,'SEGUIMIENTO PLAN DE ACCIÓN'!$G$7:$AB$493,22,0)</f>
        <v>100</v>
      </c>
      <c r="Z217" s="164">
        <f t="shared" si="7"/>
        <v>1.2269938650306749E-3</v>
      </c>
      <c r="AA217" s="30" t="str">
        <f>VLOOKUP(A217,'SEGUIMIENTO PLAN DE ACCIÓN'!$G$7:$AC$493,20,0)</f>
        <v>Se elaboró y envío el cronograma de las 6 capacitaciones sobre la adecuada inscripción en el Registro Nacional de Bases de Datos -RNBD al grupo de comunicaciones</v>
      </c>
    </row>
    <row r="218" spans="1:27" x14ac:dyDescent="0.25">
      <c r="A218" s="81" t="s">
        <v>957</v>
      </c>
      <c r="B218" s="81" t="s">
        <v>517</v>
      </c>
      <c r="C218" s="82" t="s">
        <v>1647</v>
      </c>
      <c r="D218" s="82" t="s">
        <v>1655</v>
      </c>
      <c r="E218" s="82" t="s">
        <v>766</v>
      </c>
      <c r="F218" s="82"/>
      <c r="G218" s="82"/>
      <c r="H218" s="82" t="str">
        <f>VLOOKUP(A218,'PAI 2025 GPS rempl2)'!$A$4:$V$503,15,0)</f>
        <v>Realizar capacitaciones en temas relacionados con datos personales. (Registro fotográfico o captura de pantalla)</v>
      </c>
      <c r="I218" s="82">
        <f>VLOOKUP(A218,'PAI 2025 GPS rempl2)'!$A$4:$V$503,17,0)</f>
        <v>6</v>
      </c>
      <c r="J218" s="82" t="str">
        <f>VLOOKUP(A218,'PAI 2025 GPS rempl2)'!$A$4:$V$503,18,0)</f>
        <v>Númerica</v>
      </c>
      <c r="K218" s="160" t="str">
        <f>VLOOKUP(A218,'PAI 2025 GPS rempl2)'!$A$4:$V$503,20,0)</f>
        <v>2025-02-11</v>
      </c>
      <c r="L218" s="160" t="str">
        <f>VLOOKUP(A218,'PAI 2025 GPS rempl2)'!$A$4:$V$503,21,0)</f>
        <v>2025-11-28</v>
      </c>
      <c r="M218" s="82" t="str">
        <f>VLOOKUP(A218,'PAI 2025 GPS rempl2)'!$A$4:$V$503,22,0)</f>
        <v>7100-DIRECCIÓN DE INVESTIGACIONES DE PROTECCIÓN DE DATOS PERSONALES;
73-GRUPO DE TRABAJO DE COMUNICACION</v>
      </c>
      <c r="N218" s="82"/>
      <c r="O218" s="82"/>
      <c r="P218" s="82"/>
      <c r="Q218" s="82"/>
      <c r="T218" s="81" t="s">
        <v>957</v>
      </c>
      <c r="U218" s="81" t="str">
        <f>VLOOKUP(T218,'PAI 2025 Consolidado'!$A$7:$D$507,4,0)</f>
        <v>Actividad propia</v>
      </c>
      <c r="V218" s="82" t="s">
        <v>1647</v>
      </c>
      <c r="W218" s="30">
        <f>VLOOKUP(A218,'PAI 2025 GPS rempl2)'!$A$4:$P$503,16,0)</f>
        <v>60</v>
      </c>
      <c r="X218" s="163">
        <f>+(W218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218" s="30">
        <f>VLOOKUP(A218,'SEGUIMIENTO PLAN DE ACCIÓN'!$G$7:$AB$493,22,0)</f>
        <v>50</v>
      </c>
      <c r="Z218" s="164">
        <f t="shared" si="7"/>
        <v>3.6809815950920245E-3</v>
      </c>
      <c r="AA218" s="30" t="str">
        <f>VLOOKUP(A218,'SEGUIMIENTO PLAN DE ACCIÓN'!$G$7:$AC$493,20,0)</f>
        <v>1a Capacitación "Actualización Anual del Registro Nacional de Bases de Datos-RNBD" - Febrero 20 de 2025
2a Capacitación "Actualización Anual del Registro Nacional de Bases de Datos-RNBD" - marzo 6 de 2025
3a Capacitación "Actualización Anual del Registro Nacional de Bases de Datos-RNBD" - marzo 20 de 2025</v>
      </c>
    </row>
    <row r="219" spans="1:27" x14ac:dyDescent="0.25">
      <c r="A219" s="81" t="s">
        <v>958</v>
      </c>
      <c r="B219" s="81" t="s">
        <v>517</v>
      </c>
      <c r="C219" s="82" t="s">
        <v>1647</v>
      </c>
      <c r="D219" s="82" t="s">
        <v>1655</v>
      </c>
      <c r="E219" s="82" t="s">
        <v>766</v>
      </c>
      <c r="F219" s="82"/>
      <c r="G219" s="82"/>
      <c r="H219" s="82" t="str">
        <f>VLOOKUP(A219,'PAI 2025 GPS rempl2)'!$A$4:$V$503,15,0)</f>
        <v>Realizar informes de capacitaciones realizadas  (Informe elaborado)</v>
      </c>
      <c r="I219" s="82">
        <f>VLOOKUP(A219,'PAI 2025 GPS rempl2)'!$A$4:$V$503,17,0)</f>
        <v>6</v>
      </c>
      <c r="J219" s="82" t="str">
        <f>VLOOKUP(A219,'PAI 2025 GPS rempl2)'!$A$4:$V$503,18,0)</f>
        <v>Númerica</v>
      </c>
      <c r="K219" s="160" t="str">
        <f>VLOOKUP(A219,'PAI 2025 GPS rempl2)'!$A$4:$V$503,20,0)</f>
        <v>2025-02-11</v>
      </c>
      <c r="L219" s="160" t="str">
        <f>VLOOKUP(A219,'PAI 2025 GPS rempl2)'!$A$4:$V$503,21,0)</f>
        <v>2025-12-16</v>
      </c>
      <c r="M219" s="82" t="str">
        <f>VLOOKUP(A219,'PAI 2025 GPS rempl2)'!$A$4:$V$503,22,0)</f>
        <v>7100-DIRECCIÓN DE INVESTIGACIONES DE PROTECCIÓN DE DATOS PERSONALES</v>
      </c>
      <c r="N219" s="82"/>
      <c r="O219" s="82"/>
      <c r="P219" s="82"/>
      <c r="Q219" s="82"/>
      <c r="T219" s="81" t="s">
        <v>958</v>
      </c>
      <c r="U219" s="81" t="str">
        <f>VLOOKUP(T219,'PAI 2025 Consolidado'!$A$7:$D$507,4,0)</f>
        <v>Actividad propia</v>
      </c>
      <c r="V219" s="82" t="s">
        <v>1647</v>
      </c>
      <c r="W219" s="30">
        <f>VLOOKUP(A219,'PAI 2025 GPS rempl2)'!$A$4:$P$503,16,0)</f>
        <v>30</v>
      </c>
      <c r="X219" s="163">
        <f>+(W219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219" s="30">
        <f>VLOOKUP(A219,'SEGUIMIENTO PLAN DE ACCIÓN'!$G$7:$AB$493,22,0)</f>
        <v>50</v>
      </c>
      <c r="Z219" s="164">
        <f t="shared" si="7"/>
        <v>1.8404907975460123E-3</v>
      </c>
      <c r="AA219" s="30" t="str">
        <f>VLOOKUP(A219,'SEGUIMIENTO PLAN DE ACCIÓN'!$G$7:$AC$493,20,0)</f>
        <v xml:space="preserve">INFORMES SOBRE CAPACITACIONES DICTADAS POR LOS COLABORADORES DE LA DIRECCIÓN DE INV. DE PROTECCIÓN DE DATOS SOBRE LA ACTUALIZACIÓN ANUAL DEL REGISTRO NACIONAL DE BASES DE DATOS -RNBD </v>
      </c>
    </row>
    <row r="220" spans="1:27" x14ac:dyDescent="0.25">
      <c r="A220" s="81" t="s">
        <v>960</v>
      </c>
      <c r="B220" s="81" t="s">
        <v>509</v>
      </c>
      <c r="C220" s="82" t="s">
        <v>1647</v>
      </c>
      <c r="D220" s="82" t="s">
        <v>1649</v>
      </c>
      <c r="E220" s="82" t="s">
        <v>639</v>
      </c>
      <c r="F220" s="82" t="s">
        <v>9</v>
      </c>
      <c r="G220" s="82" t="str">
        <f>VLOOKUP(A220,'PAI 2025 GPS rempl2)'!$E$4:$L$502,8,0)</f>
        <v>C-3503-0200-0012-20104c</v>
      </c>
      <c r="H220" s="82" t="str">
        <f>VLOOKUP(A220,'PAI 2025 GPS rempl2)'!$A$4:$V$503,15,0)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2">
        <f>VLOOKUP(A220,'PAI 2025 GPS rempl2)'!$A$4:$V$503,17,0)</f>
        <v>1</v>
      </c>
      <c r="J220" s="82" t="str">
        <f>VLOOKUP(A220,'PAI 2025 GPS rempl2)'!$A$4:$V$503,18,0)</f>
        <v>Númerica</v>
      </c>
      <c r="K220" s="160" t="str">
        <f>VLOOKUP(A220,'PAI 2025 GPS rempl2)'!$A$4:$V$503,20,0)</f>
        <v>2025-02-03</v>
      </c>
      <c r="L220" s="160" t="str">
        <f>VLOOKUP(A220,'PAI 2025 GPS rempl2)'!$A$4:$V$503,21,0)</f>
        <v>2025-08-29</v>
      </c>
      <c r="M220" s="82" t="str">
        <f>VLOOKUP(A220,'PAI 2025 GPS rempl2)'!$A$4:$V$503,22,0)</f>
        <v>7100-DIRECCIÓN DE INVESTIGACIONES DE PROTECCIÓN DE DATOS PERSONALES</v>
      </c>
      <c r="N220" s="82" t="s">
        <v>1522</v>
      </c>
      <c r="O220" s="82" t="s">
        <v>1560</v>
      </c>
      <c r="P220" s="82">
        <v>0</v>
      </c>
      <c r="Q220" s="82" t="s">
        <v>1615</v>
      </c>
      <c r="T220" s="81" t="s">
        <v>960</v>
      </c>
      <c r="U220" s="81" t="str">
        <f>VLOOKUP(T220,'PAI 2025 Consolidado'!$A$7:$D$507,4,0)</f>
        <v>Producto</v>
      </c>
      <c r="V220" s="82" t="s">
        <v>1647</v>
      </c>
      <c r="W220" s="30">
        <f>VLOOKUP(A220,'PAI 2025 GPS rempl2)'!$A$4:$P$503,16,0)</f>
        <v>50</v>
      </c>
      <c r="X220" s="161">
        <f>(W220*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2.2421524663677128</v>
      </c>
      <c r="Y220" s="30">
        <f>VLOOKUP(A220,'SEGUIMIENTO PLAN DE ACCIÓN'!$G$7:$AB$493,22,0)</f>
        <v>0</v>
      </c>
      <c r="Z220" s="164">
        <f t="shared" si="7"/>
        <v>0</v>
      </c>
      <c r="AA220" s="30">
        <f>VLOOKUP(A220,'SEGUIMIENTO PLAN DE ACCIÓN'!$G$7:$AC$493,20,0)</f>
        <v>0</v>
      </c>
    </row>
    <row r="221" spans="1:27" x14ac:dyDescent="0.25">
      <c r="A221" s="81" t="s">
        <v>963</v>
      </c>
      <c r="B221" s="81" t="s">
        <v>517</v>
      </c>
      <c r="C221" s="82" t="s">
        <v>1647</v>
      </c>
      <c r="D221" s="82" t="s">
        <v>1649</v>
      </c>
      <c r="E221" s="82" t="s">
        <v>639</v>
      </c>
      <c r="F221" s="82"/>
      <c r="G221" s="82"/>
      <c r="H221" s="82" t="str">
        <f>VLOOKUP(A221,'PAI 2025 GPS rempl2)'!$A$4:$V$503,15,0)</f>
        <v>Realizar el diseño de la integración de la herramienta del Detector de Políticas con el Registro Nacional de Bases de Datos (Documento técnico con los diagramas de componentes requeridos y la descripción de cada uno)</v>
      </c>
      <c r="I221" s="82">
        <f>VLOOKUP(A221,'PAI 2025 GPS rempl2)'!$A$4:$V$503,17,0)</f>
        <v>1</v>
      </c>
      <c r="J221" s="82" t="str">
        <f>VLOOKUP(A221,'PAI 2025 GPS rempl2)'!$A$4:$V$503,18,0)</f>
        <v>Númerica</v>
      </c>
      <c r="K221" s="160" t="str">
        <f>VLOOKUP(A221,'PAI 2025 GPS rempl2)'!$A$4:$V$503,20,0)</f>
        <v>2025-02-03</v>
      </c>
      <c r="L221" s="160" t="str">
        <f>VLOOKUP(A221,'PAI 2025 GPS rempl2)'!$A$4:$V$503,21,0)</f>
        <v>2025-03-17</v>
      </c>
      <c r="M221" s="82" t="str">
        <f>VLOOKUP(A221,'PAI 2025 GPS rempl2)'!$A$4:$V$503,22,0)</f>
        <v>7100-DIRECCIÓN DE INVESTIGACIONES DE PROTECCIÓN DE DATOS PERSONALES</v>
      </c>
      <c r="N221" s="82"/>
      <c r="O221" s="82"/>
      <c r="P221" s="82"/>
      <c r="Q221" s="82"/>
      <c r="T221" s="81" t="s">
        <v>963</v>
      </c>
      <c r="U221" s="81" t="str">
        <f>VLOOKUP(T221,'PAI 2025 Consolidado'!$A$7:$D$507,4,0)</f>
        <v>Actividad propia</v>
      </c>
      <c r="V221" s="82" t="s">
        <v>1647</v>
      </c>
      <c r="W221" s="30">
        <f>VLOOKUP(A221,'PAI 2025 GPS rempl2)'!$A$4:$P$503,16,0)</f>
        <v>20</v>
      </c>
      <c r="X221" s="163">
        <f>+(W221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21" s="30">
        <f>VLOOKUP(A221,'SEGUIMIENTO PLAN DE ACCIÓN'!$G$7:$AB$493,22,0)</f>
        <v>100</v>
      </c>
      <c r="Z221" s="164">
        <f t="shared" si="7"/>
        <v>2.4539877300613498E-3</v>
      </c>
      <c r="AA221" s="30" t="str">
        <f>VLOOKUP(A221,'SEGUIMIENTO PLAN DE ACCIÓN'!$G$7:$AC$493,20,0)</f>
        <v>Se elaboró y envío el documento técnico con los diagramas de componentes y definiciones requeridas para la integración del detector de políticas con el Registro Nacional de Bases de Datos</v>
      </c>
    </row>
    <row r="222" spans="1:27" x14ac:dyDescent="0.25">
      <c r="A222" s="81" t="s">
        <v>965</v>
      </c>
      <c r="B222" s="81" t="s">
        <v>517</v>
      </c>
      <c r="C222" s="82" t="s">
        <v>1647</v>
      </c>
      <c r="D222" s="82" t="s">
        <v>1649</v>
      </c>
      <c r="E222" s="82" t="s">
        <v>639</v>
      </c>
      <c r="F222" s="82"/>
      <c r="G222" s="82"/>
      <c r="H222" s="82" t="str">
        <f>VLOOKUP(A222,'PAI 2025 GPS rempl2)'!$A$4:$V$503,15,0)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2">
        <f>VLOOKUP(A222,'PAI 2025 GPS rempl2)'!$A$4:$V$503,17,0)</f>
        <v>1</v>
      </c>
      <c r="J222" s="82" t="str">
        <f>VLOOKUP(A222,'PAI 2025 GPS rempl2)'!$A$4:$V$503,18,0)</f>
        <v>Númerica</v>
      </c>
      <c r="K222" s="160" t="str">
        <f>VLOOKUP(A222,'PAI 2025 GPS rempl2)'!$A$4:$V$503,20,0)</f>
        <v>2025-03-18</v>
      </c>
      <c r="L222" s="160" t="str">
        <f>VLOOKUP(A222,'PAI 2025 GPS rempl2)'!$A$4:$V$503,21,0)</f>
        <v>2025-05-29</v>
      </c>
      <c r="M222" s="82" t="str">
        <f>VLOOKUP(A222,'PAI 2025 GPS rempl2)'!$A$4:$V$503,22,0)</f>
        <v>7100-DIRECCIÓN DE INVESTIGACIONES DE PROTECCIÓN DE DATOS PERSONALES</v>
      </c>
      <c r="N222" s="82"/>
      <c r="O222" s="82"/>
      <c r="P222" s="82"/>
      <c r="Q222" s="82"/>
      <c r="T222" s="81" t="s">
        <v>965</v>
      </c>
      <c r="U222" s="81" t="str">
        <f>VLOOKUP(T222,'PAI 2025 Consolidado'!$A$7:$D$507,4,0)</f>
        <v>Actividad propia</v>
      </c>
      <c r="V222" s="82" t="s">
        <v>1647</v>
      </c>
      <c r="W222" s="30">
        <f>VLOOKUP(A222,'PAI 2025 GPS rempl2)'!$A$4:$P$503,16,0)</f>
        <v>30</v>
      </c>
      <c r="X222" s="163">
        <f>+(W222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222" s="30">
        <f>VLOOKUP(A222,'SEGUIMIENTO PLAN DE ACCIÓN'!$G$7:$AB$493,22,0)</f>
        <v>100</v>
      </c>
      <c r="Z222" s="164">
        <f t="shared" si="7"/>
        <v>3.6809815950920245E-3</v>
      </c>
      <c r="AA222" s="30" t="str">
        <f>VLOOKUP(A222,'SEGUIMIENTO PLAN DE ACCIÓN'!$G$7:$AC$493,20,0)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row>
    <row r="223" spans="1:27" x14ac:dyDescent="0.25">
      <c r="A223" s="81" t="s">
        <v>966</v>
      </c>
      <c r="B223" s="81" t="s">
        <v>517</v>
      </c>
      <c r="C223" s="82" t="s">
        <v>1647</v>
      </c>
      <c r="D223" s="82" t="s">
        <v>1649</v>
      </c>
      <c r="E223" s="82" t="s">
        <v>639</v>
      </c>
      <c r="F223" s="82"/>
      <c r="G223" s="82"/>
      <c r="H223" s="82" t="str">
        <f>VLOOKUP(A223,'PAI 2025 GPS rempl2)'!$A$4:$V$503,15,0)</f>
        <v>Ejecutar pruebas funcionales y pruebas de carga al sistema RNBD para garantizar su correcto funcionamiento en el proceso de  validación de documentos de políticas (Informe que detalle los resultados obtenidos durante el proceso de pruebas)</v>
      </c>
      <c r="I223" s="82">
        <f>VLOOKUP(A223,'PAI 2025 GPS rempl2)'!$A$4:$V$503,17,0)</f>
        <v>1</v>
      </c>
      <c r="J223" s="82" t="str">
        <f>VLOOKUP(A223,'PAI 2025 GPS rempl2)'!$A$4:$V$503,18,0)</f>
        <v>Númerica</v>
      </c>
      <c r="K223" s="160" t="str">
        <f>VLOOKUP(A223,'PAI 2025 GPS rempl2)'!$A$4:$V$503,20,0)</f>
        <v>2025-06-03</v>
      </c>
      <c r="L223" s="160" t="str">
        <f>VLOOKUP(A223,'PAI 2025 GPS rempl2)'!$A$4:$V$503,21,0)</f>
        <v>2025-06-27</v>
      </c>
      <c r="M223" s="82" t="str">
        <f>VLOOKUP(A223,'PAI 2025 GPS rempl2)'!$A$4:$V$503,22,0)</f>
        <v>7100-DIRECCIÓN DE INVESTIGACIONES DE PROTECCIÓN DE DATOS PERSONALES</v>
      </c>
      <c r="N223" s="82"/>
      <c r="O223" s="82"/>
      <c r="P223" s="82"/>
      <c r="Q223" s="82"/>
      <c r="T223" s="81" t="s">
        <v>966</v>
      </c>
      <c r="U223" s="81" t="str">
        <f>VLOOKUP(T223,'PAI 2025 Consolidado'!$A$7:$D$507,4,0)</f>
        <v>Actividad propia</v>
      </c>
      <c r="V223" s="82" t="s">
        <v>1647</v>
      </c>
      <c r="W223" s="30">
        <f>VLOOKUP(A223,'PAI 2025 GPS rempl2)'!$A$4:$P$503,16,0)</f>
        <v>20</v>
      </c>
      <c r="X223" s="163">
        <f>+(W223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23" s="30">
        <f>VLOOKUP(A223,'SEGUIMIENTO PLAN DE ACCIÓN'!$G$7:$AB$493,22,0)</f>
        <v>0</v>
      </c>
      <c r="Z223" s="164">
        <f t="shared" si="7"/>
        <v>0</v>
      </c>
      <c r="AA223" s="30">
        <f>VLOOKUP(A223,'SEGUIMIENTO PLAN DE ACCIÓN'!$G$7:$AC$493,20,0)</f>
        <v>0</v>
      </c>
    </row>
    <row r="224" spans="1:27" x14ac:dyDescent="0.25">
      <c r="A224" s="81" t="s">
        <v>967</v>
      </c>
      <c r="B224" s="81" t="s">
        <v>517</v>
      </c>
      <c r="C224" s="82" t="s">
        <v>1647</v>
      </c>
      <c r="D224" s="82" t="s">
        <v>1649</v>
      </c>
      <c r="E224" s="82" t="s">
        <v>639</v>
      </c>
      <c r="F224" s="82"/>
      <c r="G224" s="82"/>
      <c r="H224" s="82" t="str">
        <f>VLOOKUP(A224,'PAI 2025 GPS rempl2)'!$A$4:$V$503,15,0)</f>
        <v>Realizar capacitación a los usuarios funcionales para socializar el manejo del servicio del Detector de Políticas como parte del sistema RNBD (Actas de Capacitación realizadas a los usuarios funcionales)</v>
      </c>
      <c r="I224" s="82">
        <f>VLOOKUP(A224,'PAI 2025 GPS rempl2)'!$A$4:$V$503,17,0)</f>
        <v>1</v>
      </c>
      <c r="J224" s="82" t="str">
        <f>VLOOKUP(A224,'PAI 2025 GPS rempl2)'!$A$4:$V$503,18,0)</f>
        <v>Númerica</v>
      </c>
      <c r="K224" s="160" t="str">
        <f>VLOOKUP(A224,'PAI 2025 GPS rempl2)'!$A$4:$V$503,20,0)</f>
        <v>2025-07-01</v>
      </c>
      <c r="L224" s="160" t="str">
        <f>VLOOKUP(A224,'PAI 2025 GPS rempl2)'!$A$4:$V$503,21,0)</f>
        <v>2025-07-30</v>
      </c>
      <c r="M224" s="82" t="str">
        <f>VLOOKUP(A224,'PAI 2025 GPS rempl2)'!$A$4:$V$503,22,0)</f>
        <v>7100-DIRECCIÓN DE INVESTIGACIONES DE PROTECCIÓN DE DATOS PERSONALES</v>
      </c>
      <c r="N224" s="82"/>
      <c r="O224" s="82"/>
      <c r="P224" s="82"/>
      <c r="Q224" s="82"/>
      <c r="T224" s="81" t="s">
        <v>967</v>
      </c>
      <c r="U224" s="81" t="str">
        <f>VLOOKUP(T224,'PAI 2025 Consolidado'!$A$7:$D$507,4,0)</f>
        <v>Actividad propia</v>
      </c>
      <c r="V224" s="82" t="s">
        <v>1647</v>
      </c>
      <c r="W224" s="30">
        <f>VLOOKUP(A224,'PAI 2025 GPS rempl2)'!$A$4:$P$503,16,0)</f>
        <v>10</v>
      </c>
      <c r="X224" s="163">
        <f>+(W224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224" s="30">
        <f>VLOOKUP(A224,'SEGUIMIENTO PLAN DE ACCIÓN'!$G$7:$AB$493,22,0)</f>
        <v>0</v>
      </c>
      <c r="Z224" s="164">
        <f t="shared" si="7"/>
        <v>0</v>
      </c>
      <c r="AA224" s="30">
        <f>VLOOKUP(A224,'SEGUIMIENTO PLAN DE ACCIÓN'!$G$7:$AC$493,20,0)</f>
        <v>0</v>
      </c>
    </row>
    <row r="225" spans="1:27" x14ac:dyDescent="0.25">
      <c r="A225" s="81" t="s">
        <v>969</v>
      </c>
      <c r="B225" s="81" t="s">
        <v>517</v>
      </c>
      <c r="C225" s="82" t="s">
        <v>1647</v>
      </c>
      <c r="D225" s="82" t="s">
        <v>1649</v>
      </c>
      <c r="E225" s="82" t="s">
        <v>639</v>
      </c>
      <c r="F225" s="82"/>
      <c r="G225" s="82"/>
      <c r="H225" s="82" t="str">
        <f>VLOOKUP(A225,'PAI 2025 GPS rempl2)'!$A$4:$V$503,15,0)</f>
        <v>Realizar paso a producción de la versión del sistema RNBD que incluya la integración con el Detector de Políticas (Informe que evidencie el paso a producción)</v>
      </c>
      <c r="I225" s="82">
        <f>VLOOKUP(A225,'PAI 2025 GPS rempl2)'!$A$4:$V$503,17,0)</f>
        <v>1</v>
      </c>
      <c r="J225" s="82" t="str">
        <f>VLOOKUP(A225,'PAI 2025 GPS rempl2)'!$A$4:$V$503,18,0)</f>
        <v>Númerica</v>
      </c>
      <c r="K225" s="160" t="str">
        <f>VLOOKUP(A225,'PAI 2025 GPS rempl2)'!$A$4:$V$503,20,0)</f>
        <v>2025-07-31</v>
      </c>
      <c r="L225" s="160" t="str">
        <f>VLOOKUP(A225,'PAI 2025 GPS rempl2)'!$A$4:$V$503,21,0)</f>
        <v>2025-08-29</v>
      </c>
      <c r="M225" s="82" t="str">
        <f>VLOOKUP(A225,'PAI 2025 GPS rempl2)'!$A$4:$V$503,22,0)</f>
        <v>7100-DIRECCIÓN DE INVESTIGACIONES DE PROTECCIÓN DE DATOS PERSONALES</v>
      </c>
      <c r="N225" s="82"/>
      <c r="O225" s="82"/>
      <c r="P225" s="82"/>
      <c r="Q225" s="82"/>
      <c r="T225" s="81" t="s">
        <v>969</v>
      </c>
      <c r="U225" s="81" t="str">
        <f>VLOOKUP(T225,'PAI 2025 Consolidado'!$A$7:$D$507,4,0)</f>
        <v>Actividad propia</v>
      </c>
      <c r="V225" s="82" t="s">
        <v>1647</v>
      </c>
      <c r="W225" s="30">
        <f>VLOOKUP(A225,'PAI 2025 GPS rempl2)'!$A$4:$P$503,16,0)</f>
        <v>20</v>
      </c>
      <c r="X225" s="163">
        <f>+(W225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25" s="30">
        <f>VLOOKUP(A225,'SEGUIMIENTO PLAN DE ACCIÓN'!$G$7:$AB$493,22,0)</f>
        <v>0</v>
      </c>
      <c r="Z225" s="164">
        <f t="shared" si="7"/>
        <v>0</v>
      </c>
      <c r="AA225" s="30">
        <f>VLOOKUP(A225,'SEGUIMIENTO PLAN DE ACCIÓN'!$G$7:$AC$493,20,0)</f>
        <v>0</v>
      </c>
    </row>
    <row r="226" spans="1:27" x14ac:dyDescent="0.25">
      <c r="A226" s="81" t="s">
        <v>971</v>
      </c>
      <c r="B226" s="81" t="s">
        <v>509</v>
      </c>
      <c r="C226" s="82" t="s">
        <v>1647</v>
      </c>
      <c r="D226" s="82" t="s">
        <v>1649</v>
      </c>
      <c r="E226" s="82" t="s">
        <v>639</v>
      </c>
      <c r="F226" s="82" t="s">
        <v>11</v>
      </c>
      <c r="G226" s="82" t="str">
        <f>VLOOKUP(A226,'PAI 2025 GPS rempl2)'!$E$4:$L$502,8,0)</f>
        <v>C-3503-0200-0012-20104c</v>
      </c>
      <c r="H226" s="82" t="str">
        <f>VLOOKUP(A226,'PAI 2025 GPS rempl2)'!$A$4:$V$503,15,0)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2">
        <f>VLOOKUP(A226,'PAI 2025 GPS rempl2)'!$A$4:$V$503,17,0)</f>
        <v>1</v>
      </c>
      <c r="J226" s="82" t="str">
        <f>VLOOKUP(A226,'PAI 2025 GPS rempl2)'!$A$4:$V$503,18,0)</f>
        <v>Númerica</v>
      </c>
      <c r="K226" s="160" t="str">
        <f>VLOOKUP(A226,'PAI 2025 GPS rempl2)'!$A$4:$V$503,20,0)</f>
        <v>2025-02-03</v>
      </c>
      <c r="L226" s="160" t="str">
        <f>VLOOKUP(A226,'PAI 2025 GPS rempl2)'!$A$4:$V$503,21,0)</f>
        <v>2025-10-30</v>
      </c>
      <c r="M226" s="82" t="str">
        <f>VLOOKUP(A226,'PAI 2025 GPS rempl2)'!$A$4:$V$503,22,0)</f>
        <v>20-OFICINA DE TECNOLOGÍA E INFORMÁTICA;
7200-DIRECCION DE HABEAS DATA</v>
      </c>
      <c r="N226" s="82" t="s">
        <v>1518</v>
      </c>
      <c r="O226" s="82" t="s">
        <v>1519</v>
      </c>
      <c r="P226" s="82">
        <v>0</v>
      </c>
      <c r="Q226" s="82" t="s">
        <v>1616</v>
      </c>
      <c r="T226" s="81" t="s">
        <v>971</v>
      </c>
      <c r="U226" s="81" t="str">
        <f>VLOOKUP(T226,'PAI 2025 Consolidado'!$A$7:$D$507,4,0)</f>
        <v>Producto</v>
      </c>
      <c r="V226" s="82" t="s">
        <v>1647</v>
      </c>
      <c r="W226" s="30">
        <f>VLOOKUP(A226,'PAI 2025 GPS rempl2)'!$A$4:$P$503,16,0)</f>
        <v>50</v>
      </c>
      <c r="X226" s="161">
        <f>(W226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2.2421524663677128</v>
      </c>
      <c r="Y226" s="30">
        <f>VLOOKUP(A226,'SEGUIMIENTO PLAN DE ACCIÓN'!$G$7:$AB$493,22,0)</f>
        <v>0</v>
      </c>
      <c r="Z226" s="164">
        <f t="shared" si="7"/>
        <v>0</v>
      </c>
      <c r="AA226" s="30">
        <f>VLOOKUP(A226,'SEGUIMIENTO PLAN DE ACCIÓN'!$G$7:$AC$493,20,0)</f>
        <v>0</v>
      </c>
    </row>
    <row r="227" spans="1:27" x14ac:dyDescent="0.25">
      <c r="A227" s="81" t="s">
        <v>974</v>
      </c>
      <c r="B227" s="81" t="s">
        <v>517</v>
      </c>
      <c r="C227" s="82" t="s">
        <v>1647</v>
      </c>
      <c r="D227" s="82" t="s">
        <v>1649</v>
      </c>
      <c r="E227" s="82" t="s">
        <v>639</v>
      </c>
      <c r="F227" s="82"/>
      <c r="G227" s="82"/>
      <c r="H227" s="82" t="str">
        <f>VLOOKUP(A227,'PAI 2025 GPS rempl2)'!$A$4:$V$503,15,0)</f>
        <v>Elaborar y aprobar requerimiento (1. Formato Solicitud de Requerimientos a Sistemas de Información GS03-F18, 2. Formato Lista de Chequeo de Requisitos de Seguridad de la Información GS03-F27 (Opcional) )</v>
      </c>
      <c r="I227" s="82">
        <f>VLOOKUP(A227,'PAI 2025 GPS rempl2)'!$A$4:$V$503,17,0)</f>
        <v>1</v>
      </c>
      <c r="J227" s="82" t="str">
        <f>VLOOKUP(A227,'PAI 2025 GPS rempl2)'!$A$4:$V$503,18,0)</f>
        <v>Númerica</v>
      </c>
      <c r="K227" s="160" t="str">
        <f>VLOOKUP(A227,'PAI 2025 GPS rempl2)'!$A$4:$V$503,20,0)</f>
        <v>2025-02-03</v>
      </c>
      <c r="L227" s="160" t="str">
        <f>VLOOKUP(A227,'PAI 2025 GPS rempl2)'!$A$4:$V$503,21,0)</f>
        <v>2025-04-30</v>
      </c>
      <c r="M227" s="82" t="str">
        <f>VLOOKUP(A227,'PAI 2025 GPS rempl2)'!$A$4:$V$503,22,0)</f>
        <v>20-OFICINA DE TECNOLOGÍA E INFORMÁTICA;
7200-DIRECCION DE HABEAS DATA</v>
      </c>
      <c r="N227" s="82"/>
      <c r="O227" s="82"/>
      <c r="P227" s="82"/>
      <c r="Q227" s="82"/>
      <c r="T227" s="81" t="s">
        <v>974</v>
      </c>
      <c r="U227" s="81" t="str">
        <f>VLOOKUP(T227,'PAI 2025 Consolidado'!$A$7:$D$507,4,0)</f>
        <v>Actividad propia</v>
      </c>
      <c r="V227" s="82" t="s">
        <v>1647</v>
      </c>
      <c r="W227" s="30">
        <f>VLOOKUP(A227,'PAI 2025 GPS rempl2)'!$A$4:$P$503,16,0)</f>
        <v>100</v>
      </c>
      <c r="X227" s="163">
        <f>+(W227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1.2269938650306749</v>
      </c>
      <c r="Y227" s="30">
        <f>VLOOKUP(A227,'SEGUIMIENTO PLAN DE ACCIÓN'!$G$7:$AB$493,22,0)</f>
        <v>100</v>
      </c>
      <c r="Z227" s="164">
        <f t="shared" si="7"/>
        <v>1.2269938650306749E-2</v>
      </c>
      <c r="AA227" s="30" t="str">
        <f>VLOOKUP(A227,'SEGUIMIENTO PLAN DE ACCIÓN'!$G$7:$AC$493,20,0)</f>
        <v>Se elaboró requerimiento para el plan piloto de una herramienta con componente de IA</v>
      </c>
    </row>
    <row r="228" spans="1:27" x14ac:dyDescent="0.25">
      <c r="A228" s="81" t="s">
        <v>976</v>
      </c>
      <c r="B228" s="81" t="s">
        <v>1641</v>
      </c>
      <c r="C228" s="82" t="s">
        <v>1647</v>
      </c>
      <c r="D228" s="82" t="s">
        <v>1649</v>
      </c>
      <c r="E228" s="82" t="s">
        <v>639</v>
      </c>
      <c r="F228" s="82"/>
      <c r="G228" s="82"/>
      <c r="H228" s="82" t="str">
        <f>VLOOKUP(A228,'PAI 2025 GPS rempl2)'!$A$4:$V$503,15,0)</f>
        <v>Diseñar la solución (1. Anteproyecto (Alcance, estado del arte, metodología, métricas, cronograma, etc.) / Único entregable)</v>
      </c>
      <c r="I228" s="82">
        <f>VLOOKUP(A228,'PAI 2025 GPS rempl2)'!$A$4:$V$503,17,0)</f>
        <v>1</v>
      </c>
      <c r="J228" s="82" t="str">
        <f>VLOOKUP(A228,'PAI 2025 GPS rempl2)'!$A$4:$V$503,18,0)</f>
        <v>Númerica</v>
      </c>
      <c r="K228" s="160" t="str">
        <f>VLOOKUP(A228,'PAI 2025 GPS rempl2)'!$A$4:$V$503,20,0)</f>
        <v>2025-05-02</v>
      </c>
      <c r="L228" s="160" t="str">
        <f>VLOOKUP(A228,'PAI 2025 GPS rempl2)'!$A$4:$V$503,21,0)</f>
        <v>2025-07-01</v>
      </c>
      <c r="M228" s="82" t="str">
        <f>VLOOKUP(A228,'PAI 2025 GPS rempl2)'!$A$4:$V$503,22,0)</f>
        <v>20-OFICINA DE TECNOLOGÍA E INFORMÁTICA</v>
      </c>
      <c r="N228" s="82"/>
      <c r="O228" s="82"/>
      <c r="P228" s="82"/>
      <c r="Q228" s="82"/>
      <c r="T228" s="81" t="s">
        <v>976</v>
      </c>
      <c r="U228" s="81" t="str">
        <f>VLOOKUP(T228,'PAI 2025 Consolidado'!$A$7:$D$507,4,0)</f>
        <v>Actividad sin participaci�n</v>
      </c>
      <c r="V228" s="82" t="s">
        <v>1647</v>
      </c>
      <c r="W228" s="30">
        <f>VLOOKUP(A228,'PAI 2025 GPS rempl2)'!$A$4:$P$503,16,0)</f>
        <v>0</v>
      </c>
      <c r="Y228" s="30">
        <f>VLOOKUP(A228,'SEGUIMIENTO PLAN DE ACCIÓN'!$G$7:$AB$493,22,0)</f>
        <v>0</v>
      </c>
      <c r="Z228" s="164">
        <f t="shared" si="7"/>
        <v>0</v>
      </c>
      <c r="AA228" s="30">
        <f>VLOOKUP(A228,'SEGUIMIENTO PLAN DE ACCIÓN'!$G$7:$AC$493,20,0)</f>
        <v>0</v>
      </c>
    </row>
    <row r="229" spans="1:27" x14ac:dyDescent="0.25">
      <c r="A229" s="81" t="s">
        <v>977</v>
      </c>
      <c r="B229" s="81" t="s">
        <v>1641</v>
      </c>
      <c r="C229" s="82" t="s">
        <v>1647</v>
      </c>
      <c r="D229" s="82" t="s">
        <v>1649</v>
      </c>
      <c r="E229" s="82" t="s">
        <v>639</v>
      </c>
      <c r="F229" s="82"/>
      <c r="G229" s="82"/>
      <c r="H229" s="82" t="str">
        <f>VLOOKUP(A229,'PAI 2025 GPS rempl2)'!$A$4:$V$503,15,0)</f>
        <v>Planeación y gestión de la solución  (1. Reporte planeación de tareas, linea base de requerimientos (historias de usuario) y entregables  en la herramienta devops 2. plan de pruebas diseñado y registrado en la herramienta devops)</v>
      </c>
      <c r="I229" s="82">
        <f>VLOOKUP(A229,'PAI 2025 GPS rempl2)'!$A$4:$V$503,17,0)</f>
        <v>1</v>
      </c>
      <c r="J229" s="82" t="str">
        <f>VLOOKUP(A229,'PAI 2025 GPS rempl2)'!$A$4:$V$503,18,0)</f>
        <v>Númerica</v>
      </c>
      <c r="K229" s="160" t="str">
        <f>VLOOKUP(A229,'PAI 2025 GPS rempl2)'!$A$4:$V$503,20,0)</f>
        <v>2025-07-01</v>
      </c>
      <c r="L229" s="160" t="str">
        <f>VLOOKUP(A229,'PAI 2025 GPS rempl2)'!$A$4:$V$503,21,0)</f>
        <v>2025-07-31</v>
      </c>
      <c r="M229" s="82" t="str">
        <f>VLOOKUP(A229,'PAI 2025 GPS rempl2)'!$A$4:$V$503,22,0)</f>
        <v>20-OFICINA DE TECNOLOGÍA E INFORMÁTICA</v>
      </c>
      <c r="N229" s="82"/>
      <c r="O229" s="82"/>
      <c r="P229" s="82"/>
      <c r="Q229" s="82"/>
      <c r="T229" s="81" t="s">
        <v>977</v>
      </c>
      <c r="U229" s="81" t="str">
        <f>VLOOKUP(T229,'PAI 2025 Consolidado'!$A$7:$D$507,4,0)</f>
        <v>Actividad sin participaci�n</v>
      </c>
      <c r="V229" s="82" t="s">
        <v>1647</v>
      </c>
      <c r="W229" s="30">
        <f>VLOOKUP(A229,'PAI 2025 GPS rempl2)'!$A$4:$P$503,16,0)</f>
        <v>0</v>
      </c>
      <c r="Y229" s="30">
        <f>VLOOKUP(A229,'SEGUIMIENTO PLAN DE ACCIÓN'!$G$7:$AB$493,22,0)</f>
        <v>0</v>
      </c>
      <c r="Z229" s="164">
        <f t="shared" si="7"/>
        <v>0</v>
      </c>
      <c r="AA229" s="30">
        <f>VLOOKUP(A229,'SEGUIMIENTO PLAN DE ACCIÓN'!$G$7:$AC$493,20,0)</f>
        <v>0</v>
      </c>
    </row>
    <row r="230" spans="1:27" x14ac:dyDescent="0.25">
      <c r="A230" s="81" t="s">
        <v>978</v>
      </c>
      <c r="B230" s="81" t="s">
        <v>1641</v>
      </c>
      <c r="C230" s="82" t="s">
        <v>1647</v>
      </c>
      <c r="D230" s="82" t="s">
        <v>1649</v>
      </c>
      <c r="E230" s="82" t="s">
        <v>639</v>
      </c>
      <c r="F230" s="82"/>
      <c r="G230" s="82"/>
      <c r="H230" s="82" t="str">
        <f>VLOOKUP(A230,'PAI 2025 GPS rempl2)'!$A$4:$V$503,15,0)</f>
        <v>Desarrollo de la solución (1. Captura de pantalla del Código fuente registrado en devops / 2. Captura de pantalla  de casos de prueba ejecutados por desarrollo. 3. Informe de desarrollo )</v>
      </c>
      <c r="I230" s="82">
        <f>VLOOKUP(A230,'PAI 2025 GPS rempl2)'!$A$4:$V$503,17,0)</f>
        <v>1</v>
      </c>
      <c r="J230" s="82" t="str">
        <f>VLOOKUP(A230,'PAI 2025 GPS rempl2)'!$A$4:$V$503,18,0)</f>
        <v>Númerica</v>
      </c>
      <c r="K230" s="160" t="str">
        <f>VLOOKUP(A230,'PAI 2025 GPS rempl2)'!$A$4:$V$503,20,0)</f>
        <v>2025-08-01</v>
      </c>
      <c r="L230" s="160" t="str">
        <f>VLOOKUP(A230,'PAI 2025 GPS rempl2)'!$A$4:$V$503,21,0)</f>
        <v>2025-10-30</v>
      </c>
      <c r="M230" s="82" t="str">
        <f>VLOOKUP(A230,'PAI 2025 GPS rempl2)'!$A$4:$V$503,22,0)</f>
        <v>20-OFICINA DE TECNOLOGÍA E INFORMÁTICA</v>
      </c>
      <c r="N230" s="82"/>
      <c r="O230" s="82"/>
      <c r="P230" s="82"/>
      <c r="Q230" s="82"/>
      <c r="T230" s="81" t="s">
        <v>978</v>
      </c>
      <c r="U230" s="81" t="str">
        <f>VLOOKUP(T230,'PAI 2025 Consolidado'!$A$7:$D$507,4,0)</f>
        <v>Actividad sin participaci�n</v>
      </c>
      <c r="V230" s="82" t="s">
        <v>1647</v>
      </c>
      <c r="W230" s="30">
        <f>VLOOKUP(A230,'PAI 2025 GPS rempl2)'!$A$4:$P$503,16,0)</f>
        <v>0</v>
      </c>
      <c r="Y230" s="30">
        <f>VLOOKUP(A230,'SEGUIMIENTO PLAN DE ACCIÓN'!$G$7:$AB$493,22,0)</f>
        <v>0</v>
      </c>
      <c r="Z230" s="164">
        <f t="shared" si="7"/>
        <v>0</v>
      </c>
      <c r="AA230" s="30">
        <f>VLOOKUP(A230,'SEGUIMIENTO PLAN DE ACCIÓN'!$G$7:$AC$493,20,0)</f>
        <v>0</v>
      </c>
    </row>
    <row r="231" spans="1:27" x14ac:dyDescent="0.25">
      <c r="A231" s="81" t="s">
        <v>979</v>
      </c>
      <c r="B231" s="81" t="s">
        <v>509</v>
      </c>
      <c r="C231" s="82" t="s">
        <v>1647</v>
      </c>
      <c r="D231" s="82" t="s">
        <v>1651</v>
      </c>
      <c r="E231" s="82" t="s">
        <v>680</v>
      </c>
      <c r="F231" s="82" t="s">
        <v>12</v>
      </c>
      <c r="G231" s="82" t="str">
        <f>VLOOKUP(A231,'PAI 2025 GPS rempl2)'!$E$4:$L$502,8,0)</f>
        <v>C-3503-0200-0012-20104c</v>
      </c>
      <c r="H231" s="82" t="str">
        <f>VLOOKUP(A231,'PAI 2025 GPS rempl2)'!$A$4:$V$503,15,0)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2">
        <f>VLOOKUP(A231,'PAI 2025 GPS rempl2)'!$A$4:$V$503,17,0)</f>
        <v>2</v>
      </c>
      <c r="J231" s="82" t="str">
        <f>VLOOKUP(A231,'PAI 2025 GPS rempl2)'!$A$4:$V$503,18,0)</f>
        <v>Númerica</v>
      </c>
      <c r="K231" s="160" t="str">
        <f>VLOOKUP(A231,'PAI 2025 GPS rempl2)'!$A$4:$V$503,20,0)</f>
        <v>2025-02-03</v>
      </c>
      <c r="L231" s="160" t="str">
        <f>VLOOKUP(A231,'PAI 2025 GPS rempl2)'!$A$4:$V$503,21,0)</f>
        <v>2025-11-28</v>
      </c>
      <c r="M231" s="82" t="str">
        <f>VLOOKUP(A231,'PAI 2025 GPS rempl2)'!$A$4:$V$503,22,0)</f>
        <v>7200-DIRECCION DE HABEAS DATA</v>
      </c>
      <c r="N231" s="82" t="s">
        <v>1516</v>
      </c>
      <c r="O231" s="82" t="s">
        <v>1517</v>
      </c>
      <c r="P231" s="82">
        <v>0</v>
      </c>
      <c r="Q231" s="82" t="s">
        <v>1615</v>
      </c>
      <c r="T231" s="81" t="s">
        <v>979</v>
      </c>
      <c r="U231" s="81" t="str">
        <f>VLOOKUP(T231,'PAI 2025 Consolidado'!$A$7:$D$507,4,0)</f>
        <v>Producto</v>
      </c>
      <c r="V231" s="82" t="s">
        <v>1647</v>
      </c>
      <c r="W231" s="30">
        <f>VLOOKUP(A231,'PAI 2025 GPS rempl2)'!$A$4:$P$503,16,0)</f>
        <v>50</v>
      </c>
      <c r="X231" s="161">
        <f>(W231*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2.2421524663677128</v>
      </c>
      <c r="Y231" s="30">
        <f>VLOOKUP(A231,'SEGUIMIENTO PLAN DE ACCIÓN'!$G$7:$AB$493,22,0)</f>
        <v>0</v>
      </c>
      <c r="Z231" s="164">
        <f t="shared" si="7"/>
        <v>0</v>
      </c>
      <c r="AA231" s="30">
        <f>VLOOKUP(A231,'SEGUIMIENTO PLAN DE ACCIÓN'!$G$7:$AC$493,20,0)</f>
        <v>0</v>
      </c>
    </row>
    <row r="232" spans="1:27" x14ac:dyDescent="0.25">
      <c r="A232" s="81" t="s">
        <v>981</v>
      </c>
      <c r="B232" s="81" t="s">
        <v>517</v>
      </c>
      <c r="C232" s="82" t="s">
        <v>1647</v>
      </c>
      <c r="D232" s="82" t="s">
        <v>1651</v>
      </c>
      <c r="E232" s="82" t="s">
        <v>680</v>
      </c>
      <c r="F232" s="82"/>
      <c r="G232" s="82"/>
      <c r="H232" s="82" t="str">
        <f>VLOOKUP(A232,'PAI 2025 GPS rempl2)'!$A$4:$V$503,15,0)</f>
        <v>Realizar mesas de trabajo entre la Dirección de Habeas Data y la Dirección de Investigaciones para determinar el enfoque de cada monitoreo (Listado asistencia /único entregable)</v>
      </c>
      <c r="I232" s="82">
        <f>VLOOKUP(A232,'PAI 2025 GPS rempl2)'!$A$4:$V$503,17,0)</f>
        <v>2</v>
      </c>
      <c r="J232" s="82" t="str">
        <f>VLOOKUP(A232,'PAI 2025 GPS rempl2)'!$A$4:$V$503,18,0)</f>
        <v>Númerica</v>
      </c>
      <c r="K232" s="160" t="str">
        <f>VLOOKUP(A232,'PAI 2025 GPS rempl2)'!$A$4:$V$503,20,0)</f>
        <v>2025-02-03</v>
      </c>
      <c r="L232" s="160" t="str">
        <f>VLOOKUP(A232,'PAI 2025 GPS rempl2)'!$A$4:$V$503,21,0)</f>
        <v>2025-07-04</v>
      </c>
      <c r="M232" s="82" t="str">
        <f>VLOOKUP(A232,'PAI 2025 GPS rempl2)'!$A$4:$V$503,22,0)</f>
        <v>7200-DIRECCION DE HABEAS DATA</v>
      </c>
      <c r="N232" s="82"/>
      <c r="O232" s="82"/>
      <c r="P232" s="82"/>
      <c r="Q232" s="82"/>
      <c r="T232" s="81" t="s">
        <v>981</v>
      </c>
      <c r="U232" s="81" t="str">
        <f>VLOOKUP(T232,'PAI 2025 Consolidado'!$A$7:$D$507,4,0)</f>
        <v>Actividad propia</v>
      </c>
      <c r="V232" s="82" t="s">
        <v>1647</v>
      </c>
      <c r="W232" s="30">
        <f>VLOOKUP(A232,'PAI 2025 GPS rempl2)'!$A$4:$P$503,16,0)</f>
        <v>20</v>
      </c>
      <c r="X232" s="163">
        <f>+(W232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32" s="30">
        <f>VLOOKUP(A232,'SEGUIMIENTO PLAN DE ACCIÓN'!$G$7:$AB$493,22,0)</f>
        <v>50</v>
      </c>
      <c r="Z232" s="164">
        <f t="shared" si="7"/>
        <v>1.2269938650306749E-3</v>
      </c>
      <c r="AA232" s="30" t="str">
        <f>VLOOKUP(A232,'SEGUIMIENTO PLAN DE ACCIÓN'!$G$7:$AC$493,20,0)</f>
        <v>Se realizó mesas de trabajo entre la Dirección de Habeas Data y la Dirección de Investigaciones para determinar el enfoque del primer informe de monitoreo respecto a  Ley 1266 de 2008</v>
      </c>
    </row>
    <row r="233" spans="1:27" x14ac:dyDescent="0.25">
      <c r="A233" s="81" t="s">
        <v>983</v>
      </c>
      <c r="B233" s="81" t="s">
        <v>517</v>
      </c>
      <c r="C233" s="82" t="s">
        <v>1647</v>
      </c>
      <c r="D233" s="82" t="s">
        <v>1651</v>
      </c>
      <c r="E233" s="82" t="s">
        <v>680</v>
      </c>
      <c r="F233" s="82"/>
      <c r="G233" s="82"/>
      <c r="H233" s="82" t="str">
        <f>VLOOKUP(A233,'PAI 2025 GPS rempl2)'!$A$4:$V$503,15,0)</f>
        <v>Realizar informe respecto de las órdenes impartidas, de la ley 1266 de 2008. (Documento respecto de la ley 1266 de 2008/único entregable)</v>
      </c>
      <c r="I233" s="82">
        <f>VLOOKUP(A233,'PAI 2025 GPS rempl2)'!$A$4:$V$503,17,0)</f>
        <v>1</v>
      </c>
      <c r="J233" s="82" t="str">
        <f>VLOOKUP(A233,'PAI 2025 GPS rempl2)'!$A$4:$V$503,18,0)</f>
        <v>Númerica</v>
      </c>
      <c r="K233" s="160" t="str">
        <f>VLOOKUP(A233,'PAI 2025 GPS rempl2)'!$A$4:$V$503,20,0)</f>
        <v>2025-03-04</v>
      </c>
      <c r="L233" s="160" t="str">
        <f>VLOOKUP(A233,'PAI 2025 GPS rempl2)'!$A$4:$V$503,21,0)</f>
        <v>2025-06-27</v>
      </c>
      <c r="M233" s="82" t="str">
        <f>VLOOKUP(A233,'PAI 2025 GPS rempl2)'!$A$4:$V$503,22,0)</f>
        <v>7200-DIRECCION DE HABEAS DATA</v>
      </c>
      <c r="N233" s="82"/>
      <c r="O233" s="82"/>
      <c r="P233" s="82"/>
      <c r="Q233" s="82"/>
      <c r="T233" s="81" t="s">
        <v>983</v>
      </c>
      <c r="U233" s="81" t="str">
        <f>VLOOKUP(T233,'PAI 2025 Consolidado'!$A$7:$D$507,4,0)</f>
        <v>Actividad propia</v>
      </c>
      <c r="V233" s="82" t="s">
        <v>1647</v>
      </c>
      <c r="W233" s="30">
        <f>VLOOKUP(A233,'PAI 2025 GPS rempl2)'!$A$4:$P$503,16,0)</f>
        <v>40</v>
      </c>
      <c r="X233" s="163">
        <f>+(W233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233" s="30">
        <f>VLOOKUP(A233,'SEGUIMIENTO PLAN DE ACCIÓN'!$G$7:$AB$493,22,0)</f>
        <v>0</v>
      </c>
      <c r="Z233" s="164">
        <f t="shared" si="7"/>
        <v>0</v>
      </c>
      <c r="AA233" s="30">
        <f>VLOOKUP(A233,'SEGUIMIENTO PLAN DE ACCIÓN'!$G$7:$AC$493,20,0)</f>
        <v>0</v>
      </c>
    </row>
    <row r="234" spans="1:27" x14ac:dyDescent="0.25">
      <c r="A234" s="81" t="s">
        <v>985</v>
      </c>
      <c r="B234" s="81" t="s">
        <v>517</v>
      </c>
      <c r="C234" s="82" t="s">
        <v>1647</v>
      </c>
      <c r="D234" s="82" t="s">
        <v>1651</v>
      </c>
      <c r="E234" s="82" t="s">
        <v>680</v>
      </c>
      <c r="F234" s="82"/>
      <c r="G234" s="82"/>
      <c r="H234" s="82" t="str">
        <f>VLOOKUP(A234,'PAI 2025 GPS rempl2)'!$A$4:$V$503,15,0)</f>
        <v>Realizar informe respecto de las órdenes impartidas, de la ley 1581 de 2012  (Documento respecto de la ley 1581 de 2012/único entregable)</v>
      </c>
      <c r="I234" s="82">
        <f>VLOOKUP(A234,'PAI 2025 GPS rempl2)'!$A$4:$V$503,17,0)</f>
        <v>1</v>
      </c>
      <c r="J234" s="82" t="str">
        <f>VLOOKUP(A234,'PAI 2025 GPS rempl2)'!$A$4:$V$503,18,0)</f>
        <v>Númerica</v>
      </c>
      <c r="K234" s="160" t="str">
        <f>VLOOKUP(A234,'PAI 2025 GPS rempl2)'!$A$4:$V$503,20,0)</f>
        <v>2025-07-01</v>
      </c>
      <c r="L234" s="160" t="str">
        <f>VLOOKUP(A234,'PAI 2025 GPS rempl2)'!$A$4:$V$503,21,0)</f>
        <v>2025-11-28</v>
      </c>
      <c r="M234" s="82" t="str">
        <f>VLOOKUP(A234,'PAI 2025 GPS rempl2)'!$A$4:$V$503,22,0)</f>
        <v>7200-DIRECCION DE HABEAS DATA</v>
      </c>
      <c r="N234" s="82"/>
      <c r="O234" s="82"/>
      <c r="P234" s="82"/>
      <c r="Q234" s="82"/>
      <c r="T234" s="81" t="s">
        <v>985</v>
      </c>
      <c r="U234" s="81" t="str">
        <f>VLOOKUP(T234,'PAI 2025 Consolidado'!$A$7:$D$507,4,0)</f>
        <v>Actividad propia</v>
      </c>
      <c r="V234" s="82" t="s">
        <v>1647</v>
      </c>
      <c r="W234" s="30">
        <f>VLOOKUP(A234,'PAI 2025 GPS rempl2)'!$A$4:$P$503,16,0)</f>
        <v>40</v>
      </c>
      <c r="X234" s="163">
        <f>+(W234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234" s="30">
        <f>VLOOKUP(A234,'SEGUIMIENTO PLAN DE ACCIÓN'!$G$7:$AB$493,22,0)</f>
        <v>0</v>
      </c>
      <c r="Z234" s="164">
        <f t="shared" si="7"/>
        <v>0</v>
      </c>
      <c r="AA234" s="30">
        <f>VLOOKUP(A234,'SEGUIMIENTO PLAN DE ACCIÓN'!$G$7:$AC$493,20,0)</f>
        <v>0</v>
      </c>
    </row>
    <row r="235" spans="1:27" x14ac:dyDescent="0.25">
      <c r="A235" s="81" t="s">
        <v>987</v>
      </c>
      <c r="B235" s="81" t="s">
        <v>509</v>
      </c>
      <c r="C235" s="82" t="s">
        <v>1647</v>
      </c>
      <c r="D235" s="82" t="s">
        <v>1655</v>
      </c>
      <c r="E235" s="82" t="s">
        <v>766</v>
      </c>
      <c r="F235" s="82" t="s">
        <v>61</v>
      </c>
      <c r="G235" s="82" t="str">
        <f>VLOOKUP(A235,'PAI 2025 GPS rempl2)'!$E$4:$L$502,8,0)</f>
        <v>C-3599-0200-0005-53105b</v>
      </c>
      <c r="H235" s="82" t="str">
        <f>VLOOKUP(A235,'PAI 2025 GPS rempl2)'!$A$4:$V$503,15,0)</f>
        <v>Estrategia Integral de Relacionamiento Ciudadano, orientada al fortalecimiento de la relación entre la entidad y los ciudadanos, promoviendo la participación, el servicio eficiente y la confianza mutua, ejecutada (Informe de actividades realizadas )</v>
      </c>
      <c r="I235" s="82">
        <f>VLOOKUP(A235,'PAI 2025 GPS rempl2)'!$A$4:$V$503,17,0)</f>
        <v>100</v>
      </c>
      <c r="J235" s="82" t="str">
        <f>VLOOKUP(A235,'PAI 2025 GPS rempl2)'!$A$4:$V$503,18,0)</f>
        <v>Porcentual</v>
      </c>
      <c r="K235" s="160" t="str">
        <f>VLOOKUP(A235,'PAI 2025 GPS rempl2)'!$A$4:$V$503,20,0)</f>
        <v>2025-01-15</v>
      </c>
      <c r="L235" s="160" t="str">
        <f>VLOOKUP(A235,'PAI 2025 GPS rempl2)'!$A$4:$V$503,21,0)</f>
        <v>2025-11-14</v>
      </c>
      <c r="M235" s="82" t="str">
        <f>VLOOKUP(A235,'PAI 2025 GPS rempl2)'!$A$4:$V$503,22,0)</f>
        <v>72-GRUPO DE TRABAJO DE ATENCION AL CIUDADANO</v>
      </c>
      <c r="N235" s="82" t="s">
        <v>1861</v>
      </c>
      <c r="O235" s="82" t="s">
        <v>1515</v>
      </c>
      <c r="P235" s="82">
        <v>0</v>
      </c>
      <c r="Q235" s="82" t="s">
        <v>1615</v>
      </c>
      <c r="T235" s="81" t="s">
        <v>987</v>
      </c>
      <c r="U235" s="81" t="str">
        <f>VLOOKUP(T235,'PAI 2025 Consolidado'!$A$7:$D$507,4,0)</f>
        <v>Producto</v>
      </c>
      <c r="V235" s="82" t="s">
        <v>1647</v>
      </c>
      <c r="W235" s="30">
        <f>VLOOKUP(A235,'PAI 2025 GPS rempl2)'!$A$4:$P$503,16,0)</f>
        <v>30</v>
      </c>
      <c r="X235" s="161">
        <f>(W235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1.3452914798206279</v>
      </c>
      <c r="Y235" s="30">
        <f>VLOOKUP(A235,'SEGUIMIENTO PLAN DE ACCIÓN'!$G$7:$AB$493,22,0)</f>
        <v>0</v>
      </c>
      <c r="Z235" s="164">
        <f t="shared" si="7"/>
        <v>0</v>
      </c>
      <c r="AA235" s="30" t="str">
        <f>VLOOKUP(A235,'SEGUIMIENTO PLAN DE ACCIÓN'!$G$7:$AC$493,20,0)</f>
        <v>Se ha desarrollado 2 de las 8 actividades formuladas para la vigencia.</v>
      </c>
    </row>
    <row r="236" spans="1:27" x14ac:dyDescent="0.25">
      <c r="A236" s="81" t="s">
        <v>989</v>
      </c>
      <c r="B236" s="81" t="s">
        <v>517</v>
      </c>
      <c r="C236" s="82" t="s">
        <v>1647</v>
      </c>
      <c r="D236" s="82" t="s">
        <v>1655</v>
      </c>
      <c r="E236" s="82" t="s">
        <v>766</v>
      </c>
      <c r="F236" s="82"/>
      <c r="G236" s="82"/>
      <c r="H236" s="82" t="str">
        <f>VLOOKUP(A236,'PAI 2025 GPS rempl2)'!$A$4:$V$503,15,0)</f>
        <v>Diseñar la estrategia de relacionamiento con la ciudadanía SIC 2025  que incluya el plan de trabajo para su ejecución (Documento de estrategia que incluya plan de trabajo)</v>
      </c>
      <c r="I236" s="82">
        <f>VLOOKUP(A236,'PAI 2025 GPS rempl2)'!$A$4:$V$503,17,0)</f>
        <v>1</v>
      </c>
      <c r="J236" s="82" t="str">
        <f>VLOOKUP(A236,'PAI 2025 GPS rempl2)'!$A$4:$V$503,18,0)</f>
        <v>Númerica</v>
      </c>
      <c r="K236" s="160" t="str">
        <f>VLOOKUP(A236,'PAI 2025 GPS rempl2)'!$A$4:$V$503,20,0)</f>
        <v>2025-01-15</v>
      </c>
      <c r="L236" s="160" t="str">
        <f>VLOOKUP(A236,'PAI 2025 GPS rempl2)'!$A$4:$V$503,21,0)</f>
        <v>2025-02-18</v>
      </c>
      <c r="M236" s="82" t="str">
        <f>VLOOKUP(A236,'PAI 2025 GPS rempl2)'!$A$4:$V$503,22,0)</f>
        <v>72-GRUPO DE TRABAJO DE ATENCION AL CIUDADANO</v>
      </c>
      <c r="N236" s="82"/>
      <c r="O236" s="82"/>
      <c r="P236" s="82"/>
      <c r="Q236" s="82"/>
      <c r="T236" s="81" t="s">
        <v>989</v>
      </c>
      <c r="U236" s="81" t="str">
        <f>VLOOKUP(T236,'PAI 2025 Consolidado'!$A$7:$D$507,4,0)</f>
        <v>Actividad propia</v>
      </c>
      <c r="V236" s="82" t="s">
        <v>1647</v>
      </c>
      <c r="W236" s="30">
        <f>VLOOKUP(A236,'PAI 2025 GPS rempl2)'!$A$4:$P$503,16,0)</f>
        <v>10</v>
      </c>
      <c r="X236" s="163">
        <f t="shared" ref="X236:X243" si="8">+(W236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236" s="30">
        <f>VLOOKUP(A236,'SEGUIMIENTO PLAN DE ACCIÓN'!$G$7:$AB$493,22,0)</f>
        <v>100</v>
      </c>
      <c r="Z236" s="164">
        <f t="shared" si="7"/>
        <v>1.2269938650306749E-3</v>
      </c>
      <c r="AA236" s="30" t="str">
        <f>VLOOKUP(A236,'SEGUIMIENTO PLAN DE ACCIÓN'!$G$7:$AC$493,20,0)</f>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v>
      </c>
    </row>
    <row r="237" spans="1:27" x14ac:dyDescent="0.25">
      <c r="A237" s="81" t="s">
        <v>991</v>
      </c>
      <c r="B237" s="81" t="s">
        <v>517</v>
      </c>
      <c r="C237" s="82" t="s">
        <v>1647</v>
      </c>
      <c r="D237" s="82" t="s">
        <v>1655</v>
      </c>
      <c r="E237" s="82" t="s">
        <v>766</v>
      </c>
      <c r="F237" s="82"/>
      <c r="G237" s="82"/>
      <c r="H237" s="82" t="str">
        <f>VLOOKUP(A237,'PAI 2025 GPS rempl2)'!$A$4:$V$503,15,0)</f>
        <v>Comunicar a los grupos de valor la Estrategia de relacionamiento diseñada  (Capturas de pantalla de la divulgación en la página web y redes sociales)</v>
      </c>
      <c r="I237" s="82">
        <f>VLOOKUP(A237,'PAI 2025 GPS rempl2)'!$A$4:$V$503,17,0)</f>
        <v>1</v>
      </c>
      <c r="J237" s="82" t="str">
        <f>VLOOKUP(A237,'PAI 2025 GPS rempl2)'!$A$4:$V$503,18,0)</f>
        <v>Númerica</v>
      </c>
      <c r="K237" s="160" t="str">
        <f>VLOOKUP(A237,'PAI 2025 GPS rempl2)'!$A$4:$V$503,20,0)</f>
        <v>2025-02-19</v>
      </c>
      <c r="L237" s="160" t="str">
        <f>VLOOKUP(A237,'PAI 2025 GPS rempl2)'!$A$4:$V$503,21,0)</f>
        <v>2025-02-28</v>
      </c>
      <c r="M237" s="82" t="str">
        <f>VLOOKUP(A237,'PAI 2025 GPS rempl2)'!$A$4:$V$503,22,0)</f>
        <v>72-GRUPO DE TRABAJO DE ATENCION AL CIUDADANO</v>
      </c>
      <c r="N237" s="82"/>
      <c r="O237" s="82"/>
      <c r="P237" s="82"/>
      <c r="Q237" s="82"/>
      <c r="T237" s="81" t="s">
        <v>991</v>
      </c>
      <c r="U237" s="81" t="str">
        <f>VLOOKUP(T237,'PAI 2025 Consolidado'!$A$7:$D$507,4,0)</f>
        <v>Actividad propia</v>
      </c>
      <c r="V237" s="82" t="s">
        <v>1647</v>
      </c>
      <c r="W237" s="30">
        <f>VLOOKUP(A237,'PAI 2025 GPS rempl2)'!$A$4:$P$503,16,0)</f>
        <v>10</v>
      </c>
      <c r="X237" s="163">
        <f t="shared" si="8"/>
        <v>0.12269938650306748</v>
      </c>
      <c r="Y237" s="30">
        <f>VLOOKUP(A237,'SEGUIMIENTO PLAN DE ACCIÓN'!$G$7:$AB$493,22,0)</f>
        <v>100</v>
      </c>
      <c r="Z237" s="164">
        <f t="shared" si="7"/>
        <v>1.2269938650306749E-3</v>
      </c>
      <c r="AA237" s="30" t="str">
        <f>VLOOKUP(A237,'SEGUIMIENTO PLAN DE ACCIÓN'!$G$7:$AC$493,20,0)</f>
        <v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v>
      </c>
    </row>
    <row r="238" spans="1:27" x14ac:dyDescent="0.25">
      <c r="A238" s="81" t="s">
        <v>993</v>
      </c>
      <c r="B238" s="81" t="s">
        <v>517</v>
      </c>
      <c r="C238" s="82" t="s">
        <v>1647</v>
      </c>
      <c r="D238" s="82" t="s">
        <v>1655</v>
      </c>
      <c r="E238" s="82" t="s">
        <v>766</v>
      </c>
      <c r="F238" s="82"/>
      <c r="G238" s="82"/>
      <c r="H238" s="82" t="str">
        <f>VLOOKUP(A238,'PAI 2025 GPS rempl2)'!$A$4:$V$503,15,0)</f>
        <v>Desarrollar laboratorios de simplicidad para traducir a lenguaje claro documentos de alto tráfico de cara a la ciudadanía  (Informe con el resultado de los laboratorios)</v>
      </c>
      <c r="I238" s="82">
        <f>VLOOKUP(A238,'PAI 2025 GPS rempl2)'!$A$4:$V$503,17,0)</f>
        <v>2</v>
      </c>
      <c r="J238" s="82" t="str">
        <f>VLOOKUP(A238,'PAI 2025 GPS rempl2)'!$A$4:$V$503,18,0)</f>
        <v>Númerica</v>
      </c>
      <c r="K238" s="160" t="str">
        <f>VLOOKUP(A238,'PAI 2025 GPS rempl2)'!$A$4:$V$503,20,0)</f>
        <v>2025-03-03</v>
      </c>
      <c r="L238" s="160" t="str">
        <f>VLOOKUP(A238,'PAI 2025 GPS rempl2)'!$A$4:$V$503,21,0)</f>
        <v>2025-09-30</v>
      </c>
      <c r="M238" s="82" t="str">
        <f>VLOOKUP(A238,'PAI 2025 GPS rempl2)'!$A$4:$V$503,22,0)</f>
        <v>72-GRUPO DE TRABAJO DE ATENCION AL CIUDADANO</v>
      </c>
      <c r="N238" s="82"/>
      <c r="O238" s="82"/>
      <c r="P238" s="82"/>
      <c r="Q238" s="82"/>
      <c r="T238" s="81" t="s">
        <v>993</v>
      </c>
      <c r="U238" s="81" t="str">
        <f>VLOOKUP(T238,'PAI 2025 Consolidado'!$A$7:$D$507,4,0)</f>
        <v>Actividad propia</v>
      </c>
      <c r="V238" s="82" t="s">
        <v>1647</v>
      </c>
      <c r="W238" s="30">
        <f>VLOOKUP(A238,'PAI 2025 GPS rempl2)'!$A$4:$P$503,16,0)</f>
        <v>15</v>
      </c>
      <c r="X238" s="163">
        <f t="shared" si="8"/>
        <v>0.18404907975460122</v>
      </c>
      <c r="Y238" s="30">
        <f>VLOOKUP(A238,'SEGUIMIENTO PLAN DE ACCIÓN'!$G$7:$AB$493,22,0)</f>
        <v>0</v>
      </c>
      <c r="Z238" s="164">
        <f t="shared" si="7"/>
        <v>0</v>
      </c>
      <c r="AA238" s="30" t="str">
        <f>VLOOKUP(A238,'SEGUIMIENTO PLAN DE ACCIÓN'!$G$7:$AC$493,20,0)</f>
        <v xml:space="preserve">Se encuentra en desarrollo la etapa de identificación y priorización de los documentos que serán traducidos en lenguaje claro en el marco de la metodología de Laboratorios de simplicidad. </v>
      </c>
    </row>
    <row r="239" spans="1:27" x14ac:dyDescent="0.25">
      <c r="A239" s="81" t="s">
        <v>995</v>
      </c>
      <c r="B239" s="81" t="s">
        <v>517</v>
      </c>
      <c r="C239" s="82" t="s">
        <v>1647</v>
      </c>
      <c r="D239" s="82" t="s">
        <v>1655</v>
      </c>
      <c r="E239" s="82" t="s">
        <v>766</v>
      </c>
      <c r="F239" s="82"/>
      <c r="G239" s="82"/>
      <c r="H239" s="82" t="str">
        <f>VLOOKUP(A239,'PAI 2025 GPS rempl2)'!$A$4:$V$503,15,0)</f>
        <v>Traducir la Carta de Trato Digno dirigida a la ciudadanía en una lengua étnica y en braille  (Dos traducciones realizadas)</v>
      </c>
      <c r="I239" s="82">
        <f>VLOOKUP(A239,'PAI 2025 GPS rempl2)'!$A$4:$V$503,17,0)</f>
        <v>2</v>
      </c>
      <c r="J239" s="82" t="str">
        <f>VLOOKUP(A239,'PAI 2025 GPS rempl2)'!$A$4:$V$503,18,0)</f>
        <v>Númerica</v>
      </c>
      <c r="K239" s="160" t="str">
        <f>VLOOKUP(A239,'PAI 2025 GPS rempl2)'!$A$4:$V$503,20,0)</f>
        <v>2025-04-01</v>
      </c>
      <c r="L239" s="160" t="str">
        <f>VLOOKUP(A239,'PAI 2025 GPS rempl2)'!$A$4:$V$503,21,0)</f>
        <v>2025-08-29</v>
      </c>
      <c r="M239" s="82" t="str">
        <f>VLOOKUP(A239,'PAI 2025 GPS rempl2)'!$A$4:$V$503,22,0)</f>
        <v>72-GRUPO DE TRABAJO DE ATENCION AL CIUDADANO</v>
      </c>
      <c r="N239" s="82"/>
      <c r="O239" s="82"/>
      <c r="P239" s="82"/>
      <c r="Q239" s="82"/>
      <c r="T239" s="81" t="s">
        <v>995</v>
      </c>
      <c r="U239" s="81" t="str">
        <f>VLOOKUP(T239,'PAI 2025 Consolidado'!$A$7:$D$507,4,0)</f>
        <v>Actividad propia</v>
      </c>
      <c r="V239" s="82" t="s">
        <v>1647</v>
      </c>
      <c r="W239" s="30">
        <f>VLOOKUP(A239,'PAI 2025 GPS rempl2)'!$A$4:$P$503,16,0)</f>
        <v>20</v>
      </c>
      <c r="X239" s="163">
        <f t="shared" si="8"/>
        <v>0.24539877300613497</v>
      </c>
      <c r="Y239" s="30">
        <f>VLOOKUP(A239,'SEGUIMIENTO PLAN DE ACCIÓN'!$G$7:$AB$493,22,0)</f>
        <v>0</v>
      </c>
      <c r="Z239" s="164">
        <f t="shared" si="7"/>
        <v>0</v>
      </c>
      <c r="AA239" s="30">
        <f>VLOOKUP(A239,'SEGUIMIENTO PLAN DE ACCIÓN'!$G$7:$AC$493,20,0)</f>
        <v>0</v>
      </c>
    </row>
    <row r="240" spans="1:27" x14ac:dyDescent="0.25">
      <c r="A240" s="81" t="s">
        <v>997</v>
      </c>
      <c r="B240" s="81" t="s">
        <v>517</v>
      </c>
      <c r="C240" s="82" t="s">
        <v>1647</v>
      </c>
      <c r="D240" s="82" t="s">
        <v>1655</v>
      </c>
      <c r="E240" s="82" t="s">
        <v>766</v>
      </c>
      <c r="F240" s="82"/>
      <c r="G240" s="82"/>
      <c r="H240" s="82" t="str">
        <f>VLOOKUP(A240,'PAI 2025 GPS rempl2)'!$A$4:$V$503,15,0)</f>
        <v>Promover el uso de los canales virtuales a través de campañas de comunicación interna y externa  (Evidencias de las campañas realizadas)</v>
      </c>
      <c r="I240" s="82">
        <f>VLOOKUP(A240,'PAI 2025 GPS rempl2)'!$A$4:$V$503,17,0)</f>
        <v>2</v>
      </c>
      <c r="J240" s="82" t="str">
        <f>VLOOKUP(A240,'PAI 2025 GPS rempl2)'!$A$4:$V$503,18,0)</f>
        <v>Númerica</v>
      </c>
      <c r="K240" s="160" t="str">
        <f>VLOOKUP(A240,'PAI 2025 GPS rempl2)'!$A$4:$V$503,20,0)</f>
        <v>2025-04-07</v>
      </c>
      <c r="L240" s="160" t="str">
        <f>VLOOKUP(A240,'PAI 2025 GPS rempl2)'!$A$4:$V$503,21,0)</f>
        <v>2025-09-30</v>
      </c>
      <c r="M240" s="82" t="str">
        <f>VLOOKUP(A240,'PAI 2025 GPS rempl2)'!$A$4:$V$503,22,0)</f>
        <v>72-GRUPO DE TRABAJO DE ATENCION AL CIUDADANO</v>
      </c>
      <c r="N240" s="82"/>
      <c r="O240" s="82"/>
      <c r="P240" s="82"/>
      <c r="Q240" s="82"/>
      <c r="T240" s="81" t="s">
        <v>997</v>
      </c>
      <c r="U240" s="81" t="str">
        <f>VLOOKUP(T240,'PAI 2025 Consolidado'!$A$7:$D$507,4,0)</f>
        <v>Actividad propia</v>
      </c>
      <c r="V240" s="82" t="s">
        <v>1647</v>
      </c>
      <c r="W240" s="30">
        <f>VLOOKUP(A240,'PAI 2025 GPS rempl2)'!$A$4:$P$503,16,0)</f>
        <v>15</v>
      </c>
      <c r="X240" s="163">
        <f t="shared" si="8"/>
        <v>0.18404907975460122</v>
      </c>
      <c r="Y240" s="30">
        <f>VLOOKUP(A240,'SEGUIMIENTO PLAN DE ACCIÓN'!$G$7:$AB$493,22,0)</f>
        <v>0</v>
      </c>
      <c r="Z240" s="164">
        <f t="shared" si="7"/>
        <v>0</v>
      </c>
      <c r="AA240" s="30">
        <f>VLOOKUP(A240,'SEGUIMIENTO PLAN DE ACCIÓN'!$G$7:$AC$493,20,0)</f>
        <v>0</v>
      </c>
    </row>
    <row r="241" spans="1:27" x14ac:dyDescent="0.25">
      <c r="A241" s="81" t="s">
        <v>999</v>
      </c>
      <c r="B241" s="81" t="s">
        <v>517</v>
      </c>
      <c r="C241" s="82" t="s">
        <v>1647</v>
      </c>
      <c r="D241" s="82" t="s">
        <v>1655</v>
      </c>
      <c r="E241" s="82" t="s">
        <v>766</v>
      </c>
      <c r="F241" s="82"/>
      <c r="G241" s="82"/>
      <c r="H241" s="82" t="str">
        <f>VLOOKUP(A241,'PAI 2025 GPS rempl2)'!$A$4:$V$503,15,0)</f>
        <v>Desarrollar jornadas de socialización de lineamientos de Atención al Ciudadano a nivel interno  (Evidencias de socialización)</v>
      </c>
      <c r="I241" s="82">
        <f>VLOOKUP(A241,'PAI 2025 GPS rempl2)'!$A$4:$V$503,17,0)</f>
        <v>2</v>
      </c>
      <c r="J241" s="82" t="str">
        <f>VLOOKUP(A241,'PAI 2025 GPS rempl2)'!$A$4:$V$503,18,0)</f>
        <v>Númerica</v>
      </c>
      <c r="K241" s="160" t="str">
        <f>VLOOKUP(A241,'PAI 2025 GPS rempl2)'!$A$4:$V$503,20,0)</f>
        <v>2025-05-02</v>
      </c>
      <c r="L241" s="160" t="str">
        <f>VLOOKUP(A241,'PAI 2025 GPS rempl2)'!$A$4:$V$503,21,0)</f>
        <v>2025-09-30</v>
      </c>
      <c r="M241" s="82" t="str">
        <f>VLOOKUP(A241,'PAI 2025 GPS rempl2)'!$A$4:$V$503,22,0)</f>
        <v>72-GRUPO DE TRABAJO DE ATENCION AL CIUDADANO</v>
      </c>
      <c r="N241" s="82"/>
      <c r="O241" s="82"/>
      <c r="P241" s="82"/>
      <c r="Q241" s="82"/>
      <c r="T241" s="81" t="s">
        <v>999</v>
      </c>
      <c r="U241" s="81" t="str">
        <f>VLOOKUP(T241,'PAI 2025 Consolidado'!$A$7:$D$507,4,0)</f>
        <v>Actividad propia</v>
      </c>
      <c r="V241" s="82" t="s">
        <v>1647</v>
      </c>
      <c r="W241" s="30">
        <f>VLOOKUP(A241,'PAI 2025 GPS rempl2)'!$A$4:$P$503,16,0)</f>
        <v>10</v>
      </c>
      <c r="X241" s="163">
        <f t="shared" si="8"/>
        <v>0.12269938650306748</v>
      </c>
      <c r="Y241" s="30">
        <f>VLOOKUP(A241,'SEGUIMIENTO PLAN DE ACCIÓN'!$G$7:$AB$493,22,0)</f>
        <v>0</v>
      </c>
      <c r="Z241" s="164">
        <f t="shared" si="7"/>
        <v>0</v>
      </c>
      <c r="AA241" s="30">
        <f>VLOOKUP(A241,'SEGUIMIENTO PLAN DE ACCIÓN'!$G$7:$AC$493,20,0)</f>
        <v>0</v>
      </c>
    </row>
    <row r="242" spans="1:27" x14ac:dyDescent="0.25">
      <c r="A242" s="81" t="s">
        <v>1001</v>
      </c>
      <c r="B242" s="81" t="s">
        <v>517</v>
      </c>
      <c r="C242" s="82" t="s">
        <v>1647</v>
      </c>
      <c r="D242" s="82" t="s">
        <v>1655</v>
      </c>
      <c r="E242" s="82" t="s">
        <v>766</v>
      </c>
      <c r="F242" s="82"/>
      <c r="G242" s="82"/>
      <c r="H242" s="82" t="str">
        <f>VLOOKUP(A242,'PAI 2025 GPS rempl2)'!$A$4:$V$503,15,0)</f>
        <v>Ejecutar el plan de trabajo de la estrategia de relacionamiento con la ciudadanía SIC 2025 (Informe de ejecución de estrategia de relacionamiento elaborado)</v>
      </c>
      <c r="I242" s="82">
        <f>VLOOKUP(A242,'PAI 2025 GPS rempl2)'!$A$4:$V$503,17,0)</f>
        <v>100</v>
      </c>
      <c r="J242" s="82" t="str">
        <f>VLOOKUP(A242,'PAI 2025 GPS rempl2)'!$A$4:$V$503,18,0)</f>
        <v>Porcentual</v>
      </c>
      <c r="K242" s="160" t="str">
        <f>VLOOKUP(A242,'PAI 2025 GPS rempl2)'!$A$4:$V$503,20,0)</f>
        <v>2025-05-02</v>
      </c>
      <c r="L242" s="160" t="str">
        <f>VLOOKUP(A242,'PAI 2025 GPS rempl2)'!$A$4:$V$503,21,0)</f>
        <v>2025-09-30</v>
      </c>
      <c r="M242" s="82" t="str">
        <f>VLOOKUP(A242,'PAI 2025 GPS rempl2)'!$A$4:$V$503,22,0)</f>
        <v>72-GRUPO DE TRABAJO DE ATENCION AL CIUDADANO</v>
      </c>
      <c r="N242" s="82"/>
      <c r="O242" s="82"/>
      <c r="P242" s="82"/>
      <c r="Q242" s="82"/>
      <c r="T242" s="81" t="s">
        <v>1001</v>
      </c>
      <c r="U242" s="81" t="str">
        <f>VLOOKUP(T242,'PAI 2025 Consolidado'!$A$7:$D$507,4,0)</f>
        <v>Actividad propia</v>
      </c>
      <c r="V242" s="82" t="s">
        <v>1647</v>
      </c>
      <c r="W242" s="30">
        <f>VLOOKUP(A242,'PAI 2025 GPS rempl2)'!$A$4:$P$503,16,0)</f>
        <v>10</v>
      </c>
      <c r="X242" s="163">
        <f t="shared" si="8"/>
        <v>0.12269938650306748</v>
      </c>
      <c r="Y242" s="30">
        <f>VLOOKUP(A242,'SEGUIMIENTO PLAN DE ACCIÓN'!$G$7:$AB$493,22,0)</f>
        <v>23</v>
      </c>
      <c r="Z242" s="164">
        <f t="shared" si="7"/>
        <v>2.8220858895705521E-4</v>
      </c>
      <c r="AA242" s="30" t="str">
        <f>VLOOKUP(A242,'SEGUIMIENTO PLAN DE ACCIÓN'!$G$7:$AC$493,20,0)</f>
        <v>De las16 actividades propuestas en la Estrategia de relacionamiento con la ciudadanía SIC 2025 se han ejecutado en su totalidad 3 actividades las cuales  son el diseño y la divulgación de la estrategia que se encuentra publicada en el menú de Servicios a la ciudadanía desde febrero del 2025 y la propuesta de intervención de canales/servicios con enfoque diferencial. Se encuentran en ejecución actividades como el desarrollo del primer laboratorio de simplicidad relacionado con el home de SICFacilita sobre la metodología expedida por el DAFP. Así mismo, en el marco de la traducción de la Carta de trato digno en lenguaje inclusivo, como primer aspecto se actualizó el documento con criterios de lenguaje claro y comprensible. Las demás actividades se encuentran en tiempos de ejecución.</v>
      </c>
    </row>
    <row r="243" spans="1:27" x14ac:dyDescent="0.25">
      <c r="A243" s="81" t="s">
        <v>1002</v>
      </c>
      <c r="B243" s="81" t="s">
        <v>517</v>
      </c>
      <c r="C243" s="82" t="s">
        <v>1647</v>
      </c>
      <c r="D243" s="82" t="s">
        <v>1655</v>
      </c>
      <c r="E243" s="82" t="s">
        <v>766</v>
      </c>
      <c r="F243" s="82"/>
      <c r="G243" s="82"/>
      <c r="H243" s="82" t="str">
        <f>VLOOKUP(A243,'PAI 2025 GPS rempl2)'!$A$4:$V$503,15,0)</f>
        <v>Elaborar y publicar informe con el resultado de la implementación de la estrategia de relacionamiento  (Informe publicado en el página web)</v>
      </c>
      <c r="I243" s="82">
        <f>VLOOKUP(A243,'PAI 2025 GPS rempl2)'!$A$4:$V$503,17,0)</f>
        <v>1</v>
      </c>
      <c r="J243" s="82" t="str">
        <f>VLOOKUP(A243,'PAI 2025 GPS rempl2)'!$A$4:$V$503,18,0)</f>
        <v>Númerica</v>
      </c>
      <c r="K243" s="160" t="str">
        <f>VLOOKUP(A243,'PAI 2025 GPS rempl2)'!$A$4:$V$503,20,0)</f>
        <v>2025-10-01</v>
      </c>
      <c r="L243" s="160" t="str">
        <f>VLOOKUP(A243,'PAI 2025 GPS rempl2)'!$A$4:$V$503,21,0)</f>
        <v>2025-11-14</v>
      </c>
      <c r="M243" s="82" t="str">
        <f>VLOOKUP(A243,'PAI 2025 GPS rempl2)'!$A$4:$V$503,22,0)</f>
        <v>72-GRUPO DE TRABAJO DE ATENCION AL CIUDADANO</v>
      </c>
      <c r="N243" s="82"/>
      <c r="O243" s="82"/>
      <c r="P243" s="82"/>
      <c r="Q243" s="82"/>
      <c r="T243" s="81" t="s">
        <v>1002</v>
      </c>
      <c r="U243" s="81" t="str">
        <f>VLOOKUP(T243,'PAI 2025 Consolidado'!$A$7:$D$507,4,0)</f>
        <v>Actividad propia</v>
      </c>
      <c r="V243" s="82" t="s">
        <v>1647</v>
      </c>
      <c r="W243" s="30">
        <f>VLOOKUP(A243,'PAI 2025 GPS rempl2)'!$A$4:$P$503,16,0)</f>
        <v>10</v>
      </c>
      <c r="X243" s="163">
        <f t="shared" si="8"/>
        <v>0.12269938650306748</v>
      </c>
      <c r="Y243" s="30">
        <f>VLOOKUP(A243,'SEGUIMIENTO PLAN DE ACCIÓN'!$G$7:$AB$493,22,0)</f>
        <v>0</v>
      </c>
      <c r="Z243" s="164">
        <f t="shared" si="7"/>
        <v>0</v>
      </c>
      <c r="AA243" s="30">
        <f>VLOOKUP(A243,'SEGUIMIENTO PLAN DE ACCIÓN'!$G$7:$AC$493,20,0)</f>
        <v>0</v>
      </c>
    </row>
    <row r="244" spans="1:27" x14ac:dyDescent="0.25">
      <c r="A244" s="81" t="s">
        <v>1004</v>
      </c>
      <c r="B244" s="81" t="s">
        <v>509</v>
      </c>
      <c r="C244" s="82" t="s">
        <v>1647</v>
      </c>
      <c r="D244" s="82" t="s">
        <v>1651</v>
      </c>
      <c r="E244" s="82" t="s">
        <v>680</v>
      </c>
      <c r="F244" s="82" t="s">
        <v>9</v>
      </c>
      <c r="G244" s="82" t="str">
        <f>VLOOKUP(A244,'PAI 2025 GPS rempl2)'!$E$4:$L$502,8,0)</f>
        <v>C-3599-0200-0005-53105b</v>
      </c>
      <c r="H244" s="82" t="str">
        <f>VLOOKUP(A244,'PAI 2025 GPS rempl2)'!$A$4:$V$503,15,0)</f>
        <v>Estrategia de Sinergia Interinstitucional para Jornadas Conjuntas de  Atención a la Ciudadanía, diseñada e implementada (Informe de actividades realizadas)</v>
      </c>
      <c r="I244" s="82">
        <f>VLOOKUP(A244,'PAI 2025 GPS rempl2)'!$A$4:$V$503,17,0)</f>
        <v>1</v>
      </c>
      <c r="J244" s="82" t="str">
        <f>VLOOKUP(A244,'PAI 2025 GPS rempl2)'!$A$4:$V$503,18,0)</f>
        <v>Númerica</v>
      </c>
      <c r="K244" s="160" t="str">
        <f>VLOOKUP(A244,'PAI 2025 GPS rempl2)'!$A$4:$V$503,20,0)</f>
        <v>2025-02-03</v>
      </c>
      <c r="L244" s="160" t="str">
        <f>VLOOKUP(A244,'PAI 2025 GPS rempl2)'!$A$4:$V$503,21,0)</f>
        <v>2025-12-31</v>
      </c>
      <c r="M244" s="82" t="str">
        <f>VLOOKUP(A244,'PAI 2025 GPS rempl2)'!$A$4:$V$503,22,0)</f>
        <v>72-GRUPO DE TRABAJO DE ATENCION AL CIUDADANO</v>
      </c>
      <c r="N244" s="82" t="s">
        <v>1522</v>
      </c>
      <c r="O244" s="82" t="s">
        <v>1560</v>
      </c>
      <c r="P244" s="82">
        <v>0</v>
      </c>
      <c r="Q244" s="82" t="s">
        <v>1615</v>
      </c>
      <c r="T244" s="81" t="s">
        <v>1004</v>
      </c>
      <c r="U244" s="81" t="str">
        <f>VLOOKUP(T244,'PAI 2025 Consolidado'!$A$7:$D$507,4,0)</f>
        <v>Producto</v>
      </c>
      <c r="V244" s="82" t="s">
        <v>1647</v>
      </c>
      <c r="W244" s="30">
        <f>VLOOKUP(A244,'PAI 2025 GPS rempl2)'!$A$4:$P$503,16,0)</f>
        <v>25</v>
      </c>
      <c r="X244" s="161">
        <f>(W244*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1.1210762331838564</v>
      </c>
      <c r="Y244" s="30">
        <f>VLOOKUP(A244,'SEGUIMIENTO PLAN DE ACCIÓN'!$G$7:$AB$493,22,0)</f>
        <v>0</v>
      </c>
      <c r="Z244" s="164">
        <f t="shared" si="7"/>
        <v>0</v>
      </c>
      <c r="AA244" s="30" t="str">
        <f>VLOOKUP(A244,'SEGUIMIENTO PLAN DE ACCIÓN'!$G$7:$AC$493,20,0)</f>
        <v>Se encuentra en ejecución 1 de 3 actividades, relacionada con el diseño de la Estrategia Sinergia.</v>
      </c>
    </row>
    <row r="245" spans="1:27" x14ac:dyDescent="0.25">
      <c r="A245" s="81" t="s">
        <v>1006</v>
      </c>
      <c r="B245" s="81" t="s">
        <v>517</v>
      </c>
      <c r="C245" s="82" t="s">
        <v>1647</v>
      </c>
      <c r="D245" s="82" t="s">
        <v>1651</v>
      </c>
      <c r="E245" s="82" t="s">
        <v>680</v>
      </c>
      <c r="F245" s="82"/>
      <c r="G245" s="82"/>
      <c r="H245" s="82" t="str">
        <f>VLOOKUP(A245,'PAI 2025 GPS rempl2)'!$A$4:$V$503,15,0)</f>
        <v>Diseñar la estrategia de sinergia con otras entidades que incluya plan de trabajo   (Documento estrategia (incluye plan de trabajo)</v>
      </c>
      <c r="I245" s="82">
        <f>VLOOKUP(A245,'PAI 2025 GPS rempl2)'!$A$4:$V$503,17,0)</f>
        <v>1</v>
      </c>
      <c r="J245" s="82" t="str">
        <f>VLOOKUP(A245,'PAI 2025 GPS rempl2)'!$A$4:$V$503,18,0)</f>
        <v>Númerica</v>
      </c>
      <c r="K245" s="160" t="str">
        <f>VLOOKUP(A245,'PAI 2025 GPS rempl2)'!$A$4:$V$503,20,0)</f>
        <v>2025-02-03</v>
      </c>
      <c r="L245" s="160" t="str">
        <f>VLOOKUP(A245,'PAI 2025 GPS rempl2)'!$A$4:$V$503,21,0)</f>
        <v>2025-03-31</v>
      </c>
      <c r="M245" s="82" t="str">
        <f>VLOOKUP(A245,'PAI 2025 GPS rempl2)'!$A$4:$V$503,22,0)</f>
        <v>72-GRUPO DE TRABAJO DE ATENCION AL CIUDADANO</v>
      </c>
      <c r="N245" s="82"/>
      <c r="O245" s="82"/>
      <c r="P245" s="82"/>
      <c r="Q245" s="82"/>
      <c r="T245" s="81" t="s">
        <v>1006</v>
      </c>
      <c r="U245" s="81" t="str">
        <f>VLOOKUP(T245,'PAI 2025 Consolidado'!$A$7:$D$507,4,0)</f>
        <v>Actividad propia</v>
      </c>
      <c r="V245" s="82" t="s">
        <v>1647</v>
      </c>
      <c r="W245" s="30">
        <f>VLOOKUP(A245,'PAI 2025 GPS rempl2)'!$A$4:$P$503,16,0)</f>
        <v>30</v>
      </c>
      <c r="X245" s="163">
        <f>+(W245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245" s="30">
        <f>VLOOKUP(A245,'SEGUIMIENTO PLAN DE ACCIÓN'!$G$7:$AB$493,22,0)</f>
        <v>100</v>
      </c>
      <c r="Z245" s="164">
        <f t="shared" si="7"/>
        <v>3.6809815950920245E-3</v>
      </c>
      <c r="AA245" s="30" t="str">
        <f>VLOOKUP(A245,'SEGUIMIENTO PLAN DE ACCIÓN'!$G$7:$AC$493,20,0)</f>
        <v>Se diseñó la Estrategia Sinergia Interinstitucional para jornadas conjuntas de atención a la ciudadanía 2025 la cual tiene objetivos, contextos y el paso a paso para desarrollar las jornadas de relacionamiento con las superintendencias priorizadas. El documento incluye el plan de trabajo y cronograma con cada una de las etapas para su ejecución.</v>
      </c>
    </row>
    <row r="246" spans="1:27" x14ac:dyDescent="0.25">
      <c r="A246" s="81" t="s">
        <v>1008</v>
      </c>
      <c r="B246" s="81" t="s">
        <v>517</v>
      </c>
      <c r="C246" s="82" t="s">
        <v>1647</v>
      </c>
      <c r="D246" s="82" t="s">
        <v>1651</v>
      </c>
      <c r="E246" s="82" t="s">
        <v>680</v>
      </c>
      <c r="F246" s="82"/>
      <c r="G246" s="82"/>
      <c r="H246" s="82" t="str">
        <f>VLOOKUP(A246,'PAI 2025 GPS rempl2)'!$A$4:$V$503,15,0)</f>
        <v>Ejecutar el plan de trabajo de la estrategia de sinergia (Documento de seguimiento trimestral)</v>
      </c>
      <c r="I246" s="82">
        <f>VLOOKUP(A246,'PAI 2025 GPS rempl2)'!$A$4:$V$503,17,0)</f>
        <v>3</v>
      </c>
      <c r="J246" s="82" t="str">
        <f>VLOOKUP(A246,'PAI 2025 GPS rempl2)'!$A$4:$V$503,18,0)</f>
        <v>Númerica</v>
      </c>
      <c r="K246" s="160" t="str">
        <f>VLOOKUP(A246,'PAI 2025 GPS rempl2)'!$A$4:$V$503,20,0)</f>
        <v>2025-04-01</v>
      </c>
      <c r="L246" s="160" t="str">
        <f>VLOOKUP(A246,'PAI 2025 GPS rempl2)'!$A$4:$V$503,21,0)</f>
        <v>2025-12-31</v>
      </c>
      <c r="M246" s="82" t="str">
        <f>VLOOKUP(A246,'PAI 2025 GPS rempl2)'!$A$4:$V$503,22,0)</f>
        <v>72-GRUPO DE TRABAJO DE ATENCION AL CIUDADANO</v>
      </c>
      <c r="N246" s="82"/>
      <c r="O246" s="82"/>
      <c r="P246" s="82"/>
      <c r="Q246" s="82"/>
      <c r="T246" s="81" t="s">
        <v>1008</v>
      </c>
      <c r="U246" s="81" t="str">
        <f>VLOOKUP(T246,'PAI 2025 Consolidado'!$A$7:$D$507,4,0)</f>
        <v>Actividad propia</v>
      </c>
      <c r="V246" s="82" t="s">
        <v>1647</v>
      </c>
      <c r="W246" s="30">
        <f>VLOOKUP(A246,'PAI 2025 GPS rempl2)'!$A$4:$P$503,16,0)</f>
        <v>60</v>
      </c>
      <c r="X246" s="163">
        <f>+(W246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246" s="30">
        <f>VLOOKUP(A246,'SEGUIMIENTO PLAN DE ACCIÓN'!$G$7:$AB$493,22,0)</f>
        <v>0</v>
      </c>
      <c r="Z246" s="164">
        <f t="shared" si="7"/>
        <v>0</v>
      </c>
      <c r="AA246" s="30">
        <f>VLOOKUP(A246,'SEGUIMIENTO PLAN DE ACCIÓN'!$G$7:$AC$493,20,0)</f>
        <v>0</v>
      </c>
    </row>
    <row r="247" spans="1:27" x14ac:dyDescent="0.25">
      <c r="A247" s="81" t="s">
        <v>1010</v>
      </c>
      <c r="B247" s="81" t="s">
        <v>517</v>
      </c>
      <c r="C247" s="82" t="s">
        <v>1647</v>
      </c>
      <c r="D247" s="82" t="s">
        <v>1651</v>
      </c>
      <c r="E247" s="82" t="s">
        <v>680</v>
      </c>
      <c r="F247" s="82"/>
      <c r="G247" s="82"/>
      <c r="H247" s="82" t="str">
        <f>VLOOKUP(A247,'PAI 2025 GPS rempl2)'!$A$4:$V$503,15,0)</f>
        <v>Elaborar informe final de la estrategia (Informe elaborado)</v>
      </c>
      <c r="I247" s="82">
        <f>VLOOKUP(A247,'PAI 2025 GPS rempl2)'!$A$4:$V$503,17,0)</f>
        <v>1</v>
      </c>
      <c r="J247" s="82" t="str">
        <f>VLOOKUP(A247,'PAI 2025 GPS rempl2)'!$A$4:$V$503,18,0)</f>
        <v>Númerica</v>
      </c>
      <c r="K247" s="160" t="str">
        <f>VLOOKUP(A247,'PAI 2025 GPS rempl2)'!$A$4:$V$503,20,0)</f>
        <v>2025-12-01</v>
      </c>
      <c r="L247" s="160" t="str">
        <f>VLOOKUP(A247,'PAI 2025 GPS rempl2)'!$A$4:$V$503,21,0)</f>
        <v>2025-12-31</v>
      </c>
      <c r="M247" s="82" t="str">
        <f>VLOOKUP(A247,'PAI 2025 GPS rempl2)'!$A$4:$V$503,22,0)</f>
        <v>72-GRUPO DE TRABAJO DE ATENCION AL CIUDADANO</v>
      </c>
      <c r="N247" s="82"/>
      <c r="O247" s="82"/>
      <c r="P247" s="82"/>
      <c r="Q247" s="82"/>
      <c r="T247" s="81" t="s">
        <v>1010</v>
      </c>
      <c r="U247" s="81" t="str">
        <f>VLOOKUP(T247,'PAI 2025 Consolidado'!$A$7:$D$507,4,0)</f>
        <v>Actividad propia</v>
      </c>
      <c r="V247" s="82" t="s">
        <v>1647</v>
      </c>
      <c r="W247" s="30">
        <f>VLOOKUP(A247,'PAI 2025 GPS rempl2)'!$A$4:$P$503,16,0)</f>
        <v>10</v>
      </c>
      <c r="X247" s="163">
        <f>+(W247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247" s="30">
        <f>VLOOKUP(A247,'SEGUIMIENTO PLAN DE ACCIÓN'!$G$7:$AB$493,22,0)</f>
        <v>0</v>
      </c>
      <c r="Z247" s="164">
        <f t="shared" si="7"/>
        <v>0</v>
      </c>
      <c r="AA247" s="30">
        <f>VLOOKUP(A247,'SEGUIMIENTO PLAN DE ACCIÓN'!$G$7:$AC$493,20,0)</f>
        <v>0</v>
      </c>
    </row>
    <row r="248" spans="1:27" x14ac:dyDescent="0.25">
      <c r="A248" s="81" t="s">
        <v>1012</v>
      </c>
      <c r="B248" s="81" t="s">
        <v>509</v>
      </c>
      <c r="C248" s="82" t="s">
        <v>1647</v>
      </c>
      <c r="D248" s="82" t="s">
        <v>1655</v>
      </c>
      <c r="E248" s="82" t="s">
        <v>766</v>
      </c>
      <c r="F248" s="82" t="s">
        <v>10</v>
      </c>
      <c r="G248" s="82" t="str">
        <f>VLOOKUP(A248,'PAI 2025 GPS rempl2)'!$E$4:$L$502,8,0)</f>
        <v>C-3599-0200-0005-53105b</v>
      </c>
      <c r="H248" s="82" t="str">
        <f>VLOOKUP(A248,'PAI 2025 GPS rempl2)'!$A$4:$V$503,15,0)</f>
        <v>Programa de atención a la ciudadanía con enfoque diferencial implementado. (Informe de actividades realizadas )</v>
      </c>
      <c r="I248" s="82">
        <f>VLOOKUP(A248,'PAI 2025 GPS rempl2)'!$A$4:$V$503,17,0)</f>
        <v>1</v>
      </c>
      <c r="J248" s="82" t="str">
        <f>VLOOKUP(A248,'PAI 2025 GPS rempl2)'!$A$4:$V$503,18,0)</f>
        <v>Númerica</v>
      </c>
      <c r="K248" s="160" t="str">
        <f>VLOOKUP(A248,'PAI 2025 GPS rempl2)'!$A$4:$V$503,20,0)</f>
        <v>2025-02-03</v>
      </c>
      <c r="L248" s="160" t="str">
        <f>VLOOKUP(A248,'PAI 2025 GPS rempl2)'!$A$4:$V$503,21,0)</f>
        <v>2025-11-28</v>
      </c>
      <c r="M248" s="82" t="str">
        <f>VLOOKUP(A248,'PAI 2025 GPS rempl2)'!$A$4:$V$503,22,0)</f>
        <v>142-GRUPO DE TRABAJO DE SERVICIOS ADMINISTRATIVOS Y RECURSOS FÍSICOS;
20-OFICINA DE TECNOLOGÍA E INFORMÁTICA;
72-GRUPO DE TRABAJO DE ATENCION AL CIUDADANO</v>
      </c>
      <c r="N248" s="82" t="s">
        <v>1520</v>
      </c>
      <c r="O248" s="82" t="s">
        <v>1521</v>
      </c>
      <c r="P248" s="82">
        <v>0</v>
      </c>
      <c r="Q248" s="82" t="s">
        <v>1617</v>
      </c>
      <c r="T248" s="81" t="s">
        <v>1012</v>
      </c>
      <c r="U248" s="81" t="str">
        <f>VLOOKUP(T248,'PAI 2025 Consolidado'!$A$7:$D$507,4,0)</f>
        <v>Producto</v>
      </c>
      <c r="V248" s="82" t="s">
        <v>1647</v>
      </c>
      <c r="W248" s="30">
        <f>VLOOKUP(A248,'PAI 2025 GPS rempl2)'!$A$4:$P$503,16,0)</f>
        <v>25</v>
      </c>
      <c r="X248" s="161">
        <f>(W248*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1.1210762331838564</v>
      </c>
      <c r="Y248" s="30">
        <f>VLOOKUP(A248,'SEGUIMIENTO PLAN DE ACCIÓN'!$G$7:$AB$493,22,0)</f>
        <v>0</v>
      </c>
      <c r="Z248" s="164">
        <f t="shared" si="7"/>
        <v>0</v>
      </c>
      <c r="AA248" s="30" t="str">
        <f>VLOOKUP(A248,'SEGUIMIENTO PLAN DE ACCIÓN'!$G$7:$AC$493,20,0)</f>
        <v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v>
      </c>
    </row>
    <row r="249" spans="1:27" x14ac:dyDescent="0.25">
      <c r="A249" s="81" t="s">
        <v>1014</v>
      </c>
      <c r="B249" s="81" t="s">
        <v>517</v>
      </c>
      <c r="C249" s="82" t="s">
        <v>1647</v>
      </c>
      <c r="D249" s="82" t="s">
        <v>1655</v>
      </c>
      <c r="E249" s="82" t="s">
        <v>766</v>
      </c>
      <c r="F249" s="82"/>
      <c r="G249" s="82"/>
      <c r="H249" s="82" t="str">
        <f>VLOOKUP(A249,'PAI 2025 GPS rempl2)'!$A$4:$V$503,15,0)</f>
        <v>Identificar e intervenir los canales y servicios a los que se aplicará el enfoque diferencial (Documento con la propuesta de intervención de canales/servicios)</v>
      </c>
      <c r="I249" s="82">
        <f>VLOOKUP(A249,'PAI 2025 GPS rempl2)'!$A$4:$V$503,17,0)</f>
        <v>1</v>
      </c>
      <c r="J249" s="82" t="str">
        <f>VLOOKUP(A249,'PAI 2025 GPS rempl2)'!$A$4:$V$503,18,0)</f>
        <v>Númerica</v>
      </c>
      <c r="K249" s="160" t="str">
        <f>VLOOKUP(A249,'PAI 2025 GPS rempl2)'!$A$4:$V$503,20,0)</f>
        <v>2025-02-03</v>
      </c>
      <c r="L249" s="160" t="str">
        <f>VLOOKUP(A249,'PAI 2025 GPS rempl2)'!$A$4:$V$503,21,0)</f>
        <v>2025-03-14</v>
      </c>
      <c r="M249" s="82" t="str">
        <f>VLOOKUP(A249,'PAI 2025 GPS rempl2)'!$A$4:$V$503,22,0)</f>
        <v>72-GRUPO DE TRABAJO DE ATENCION AL CIUDADANO</v>
      </c>
      <c r="N249" s="82"/>
      <c r="O249" s="82"/>
      <c r="P249" s="82"/>
      <c r="Q249" s="82"/>
      <c r="T249" s="81" t="s">
        <v>1014</v>
      </c>
      <c r="U249" s="81" t="str">
        <f>VLOOKUP(T249,'PAI 2025 Consolidado'!$A$7:$D$507,4,0)</f>
        <v>Actividad propia</v>
      </c>
      <c r="V249" s="82" t="s">
        <v>1647</v>
      </c>
      <c r="W249" s="30">
        <f>VLOOKUP(A249,'PAI 2025 GPS rempl2)'!$A$4:$P$503,16,0)</f>
        <v>15</v>
      </c>
      <c r="X249" s="163">
        <f>+(W249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249" s="30">
        <f>VLOOKUP(A249,'SEGUIMIENTO PLAN DE ACCIÓN'!$G$7:$AB$493,22,0)</f>
        <v>100</v>
      </c>
      <c r="Z249" s="164">
        <f t="shared" si="7"/>
        <v>1.8404907975460123E-3</v>
      </c>
      <c r="AA249" s="30" t="str">
        <f>VLOOKUP(A249,'SEGUIMIENTO PLAN DE ACCIÓN'!$G$7:$AC$493,20,0)</f>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v>
      </c>
    </row>
    <row r="250" spans="1:27" x14ac:dyDescent="0.25">
      <c r="A250" s="81" t="s">
        <v>1016</v>
      </c>
      <c r="B250" s="81" t="s">
        <v>517</v>
      </c>
      <c r="C250" s="82" t="s">
        <v>1647</v>
      </c>
      <c r="D250" s="82" t="s">
        <v>1655</v>
      </c>
      <c r="E250" s="82" t="s">
        <v>766</v>
      </c>
      <c r="F250" s="82"/>
      <c r="G250" s="82"/>
      <c r="H250" s="82" t="str">
        <f>VLOOKUP(A250,'PAI 2025 GPS rempl2)'!$A$4:$V$503,15,0)</f>
        <v>Implementar la señalización inclusiva en otro lenguaje o idioma para los puntos priorizados de atención al ciudadano presenciales a nivel nacional (Informe de implementación)</v>
      </c>
      <c r="I250" s="82">
        <f>VLOOKUP(A250,'PAI 2025 GPS rempl2)'!$A$4:$V$503,17,0)</f>
        <v>1</v>
      </c>
      <c r="J250" s="82" t="str">
        <f>VLOOKUP(A250,'PAI 2025 GPS rempl2)'!$A$4:$V$503,18,0)</f>
        <v>Númerica</v>
      </c>
      <c r="K250" s="160" t="str">
        <f>VLOOKUP(A250,'PAI 2025 GPS rempl2)'!$A$4:$V$503,20,0)</f>
        <v>2025-03-18</v>
      </c>
      <c r="L250" s="160" t="str">
        <f>VLOOKUP(A250,'PAI 2025 GPS rempl2)'!$A$4:$V$503,21,0)</f>
        <v>2025-08-29</v>
      </c>
      <c r="M250" s="82" t="str">
        <f>VLOOKUP(A250,'PAI 2025 GPS rempl2)'!$A$4:$V$503,22,0)</f>
        <v>142-GRUPO DE TRABAJO DE SERVICIOS ADMINISTRATIVOS Y RECURSOS FÍSICOS;
72-GRUPO DE TRABAJO DE ATENCION AL CIUDADANO</v>
      </c>
      <c r="N250" s="82"/>
      <c r="O250" s="82"/>
      <c r="P250" s="82"/>
      <c r="Q250" s="82"/>
      <c r="T250" s="81" t="s">
        <v>1016</v>
      </c>
      <c r="U250" s="81" t="str">
        <f>VLOOKUP(T250,'PAI 2025 Consolidado'!$A$7:$D$507,4,0)</f>
        <v>Actividad propia</v>
      </c>
      <c r="V250" s="82" t="s">
        <v>1647</v>
      </c>
      <c r="W250" s="30">
        <f>VLOOKUP(A250,'PAI 2025 GPS rempl2)'!$A$4:$P$503,16,0)</f>
        <v>15</v>
      </c>
      <c r="X250" s="163">
        <f>+(W250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250" s="30">
        <f>VLOOKUP(A250,'SEGUIMIENTO PLAN DE ACCIÓN'!$G$7:$AB$493,22,0)</f>
        <v>0</v>
      </c>
      <c r="Z250" s="164">
        <f t="shared" si="7"/>
        <v>0</v>
      </c>
      <c r="AA250" s="30" t="str">
        <f>VLOOKUP(A250,'SEGUIMIENTO PLAN DE ACCIÓN'!$G$7:$AC$493,20,0)</f>
        <v>La instalación de la señalización inclusiva se realizará en la nueva sede de la SIC una vez realizado el traslado de sus operaciones.</v>
      </c>
    </row>
    <row r="251" spans="1:27" x14ac:dyDescent="0.25">
      <c r="A251" s="81" t="s">
        <v>1019</v>
      </c>
      <c r="B251" s="81" t="s">
        <v>517</v>
      </c>
      <c r="C251" s="82" t="s">
        <v>1647</v>
      </c>
      <c r="D251" s="82" t="s">
        <v>1655</v>
      </c>
      <c r="E251" s="82" t="s">
        <v>766</v>
      </c>
      <c r="F251" s="82"/>
      <c r="G251" s="82"/>
      <c r="H251" s="82" t="str">
        <f>VLOOKUP(A251,'PAI 2025 GPS rempl2)'!$A$4:$V$503,15,0)</f>
        <v>Desarrolla jornada  con las entidades líderes en la atención incluyente y documentar las buenas prácticas en la materia (Documento de buenas prácticas identificadas)</v>
      </c>
      <c r="I251" s="82">
        <f>VLOOKUP(A251,'PAI 2025 GPS rempl2)'!$A$4:$V$503,17,0)</f>
        <v>1</v>
      </c>
      <c r="J251" s="82" t="str">
        <f>VLOOKUP(A251,'PAI 2025 GPS rempl2)'!$A$4:$V$503,18,0)</f>
        <v>Númerica</v>
      </c>
      <c r="K251" s="160" t="str">
        <f>VLOOKUP(A251,'PAI 2025 GPS rempl2)'!$A$4:$V$503,20,0)</f>
        <v>2025-04-01</v>
      </c>
      <c r="L251" s="160" t="str">
        <f>VLOOKUP(A251,'PAI 2025 GPS rempl2)'!$A$4:$V$503,21,0)</f>
        <v>2025-06-04</v>
      </c>
      <c r="M251" s="82" t="str">
        <f>VLOOKUP(A251,'PAI 2025 GPS rempl2)'!$A$4:$V$503,22,0)</f>
        <v>72-GRUPO DE TRABAJO DE ATENCION AL CIUDADANO</v>
      </c>
      <c r="N251" s="82"/>
      <c r="O251" s="82"/>
      <c r="P251" s="82"/>
      <c r="Q251" s="82"/>
      <c r="T251" s="81" t="s">
        <v>1019</v>
      </c>
      <c r="U251" s="81" t="str">
        <f>VLOOKUP(T251,'PAI 2025 Consolidado'!$A$7:$D$507,4,0)</f>
        <v>Actividad propia</v>
      </c>
      <c r="V251" s="82" t="s">
        <v>1647</v>
      </c>
      <c r="W251" s="30">
        <f>VLOOKUP(A251,'PAI 2025 GPS rempl2)'!$A$4:$P$503,16,0)</f>
        <v>20</v>
      </c>
      <c r="X251" s="163">
        <f>+(W251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51" s="30">
        <f>VLOOKUP(A251,'SEGUIMIENTO PLAN DE ACCIÓN'!$G$7:$AB$493,22,0)</f>
        <v>0</v>
      </c>
      <c r="Z251" s="164">
        <f t="shared" si="7"/>
        <v>0</v>
      </c>
      <c r="AA251" s="30">
        <f>VLOOKUP(A251,'SEGUIMIENTO PLAN DE ACCIÓN'!$G$7:$AC$493,20,0)</f>
        <v>0</v>
      </c>
    </row>
    <row r="252" spans="1:27" x14ac:dyDescent="0.25">
      <c r="A252" s="81" t="s">
        <v>1021</v>
      </c>
      <c r="B252" s="81" t="s">
        <v>517</v>
      </c>
      <c r="C252" s="82" t="s">
        <v>1647</v>
      </c>
      <c r="D252" s="82" t="s">
        <v>1655</v>
      </c>
      <c r="E252" s="82" t="s">
        <v>766</v>
      </c>
      <c r="F252" s="82"/>
      <c r="G252" s="82"/>
      <c r="H252" s="82" t="str">
        <f>VLOOKUP(A252,'PAI 2025 GPS rempl2)'!$A$4:$V$503,15,0)</f>
        <v>Rediseñar el menú de atención y servicios a la ciudadanía con mejoras en la accesibilidad y experiencia de los usuarios  (Menú destacado actualizado)</v>
      </c>
      <c r="I252" s="82">
        <f>VLOOKUP(A252,'PAI 2025 GPS rempl2)'!$A$4:$V$503,17,0)</f>
        <v>1</v>
      </c>
      <c r="J252" s="82" t="str">
        <f>VLOOKUP(A252,'PAI 2025 GPS rempl2)'!$A$4:$V$503,18,0)</f>
        <v>Númerica</v>
      </c>
      <c r="K252" s="160" t="str">
        <f>VLOOKUP(A252,'PAI 2025 GPS rempl2)'!$A$4:$V$503,20,0)</f>
        <v>2025-06-03</v>
      </c>
      <c r="L252" s="160" t="str">
        <f>VLOOKUP(A252,'PAI 2025 GPS rempl2)'!$A$4:$V$503,21,0)</f>
        <v>2025-11-28</v>
      </c>
      <c r="M252" s="82" t="str">
        <f>VLOOKUP(A252,'PAI 2025 GPS rempl2)'!$A$4:$V$503,22,0)</f>
        <v>20-OFICINA DE TECNOLOGÍA E INFORMÁTICA;
72-GRUPO DE TRABAJO DE ATENCION AL CIUDADANO</v>
      </c>
      <c r="N252" s="82"/>
      <c r="O252" s="82"/>
      <c r="P252" s="82"/>
      <c r="Q252" s="82"/>
      <c r="T252" s="81" t="s">
        <v>1021</v>
      </c>
      <c r="U252" s="81" t="str">
        <f>VLOOKUP(T252,'PAI 2025 Consolidado'!$A$7:$D$507,4,0)</f>
        <v>Actividad propia</v>
      </c>
      <c r="V252" s="82" t="s">
        <v>1647</v>
      </c>
      <c r="W252" s="30">
        <f>VLOOKUP(A252,'PAI 2025 GPS rempl2)'!$A$4:$P$503,16,0)</f>
        <v>30</v>
      </c>
      <c r="X252" s="163">
        <f>+(W252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252" s="30">
        <f>VLOOKUP(A252,'SEGUIMIENTO PLAN DE ACCIÓN'!$G$7:$AB$493,22,0)</f>
        <v>0</v>
      </c>
      <c r="Z252" s="164">
        <f t="shared" si="7"/>
        <v>0</v>
      </c>
      <c r="AA252" s="30">
        <f>VLOOKUP(A252,'SEGUIMIENTO PLAN DE ACCIÓN'!$G$7:$AC$493,20,0)</f>
        <v>0</v>
      </c>
    </row>
    <row r="253" spans="1:27" x14ac:dyDescent="0.25">
      <c r="A253" s="81" t="s">
        <v>1024</v>
      </c>
      <c r="B253" s="81" t="s">
        <v>517</v>
      </c>
      <c r="C253" s="82" t="s">
        <v>1647</v>
      </c>
      <c r="D253" s="82" t="s">
        <v>1655</v>
      </c>
      <c r="E253" s="82" t="s">
        <v>766</v>
      </c>
      <c r="F253" s="82"/>
      <c r="G253" s="82"/>
      <c r="H253" s="82" t="str">
        <f>VLOOKUP(A253,'PAI 2025 GPS rempl2)'!$A$4:$V$503,15,0)</f>
        <v>Implementar fase 2 del traductor interactivo  (Adquisición pantalla y en funcionamiento)</v>
      </c>
      <c r="I253" s="82">
        <f>VLOOKUP(A253,'PAI 2025 GPS rempl2)'!$A$4:$V$503,17,0)</f>
        <v>1</v>
      </c>
      <c r="J253" s="82" t="str">
        <f>VLOOKUP(A253,'PAI 2025 GPS rempl2)'!$A$4:$V$503,18,0)</f>
        <v>Númerica</v>
      </c>
      <c r="K253" s="160" t="str">
        <f>VLOOKUP(A253,'PAI 2025 GPS rempl2)'!$A$4:$V$503,20,0)</f>
        <v>2025-06-20</v>
      </c>
      <c r="L253" s="160" t="str">
        <f>VLOOKUP(A253,'PAI 2025 GPS rempl2)'!$A$4:$V$503,21,0)</f>
        <v>2025-11-28</v>
      </c>
      <c r="M253" s="82" t="str">
        <f>VLOOKUP(A253,'PAI 2025 GPS rempl2)'!$A$4:$V$503,22,0)</f>
        <v>20-OFICINA DE TECNOLOGÍA E INFORMÁTICA;
72-GRUPO DE TRABAJO DE ATENCION AL CIUDADANO</v>
      </c>
      <c r="N253" s="82"/>
      <c r="O253" s="82"/>
      <c r="P253" s="82"/>
      <c r="Q253" s="82"/>
      <c r="T253" s="81" t="s">
        <v>1024</v>
      </c>
      <c r="U253" s="81" t="str">
        <f>VLOOKUP(T253,'PAI 2025 Consolidado'!$A$7:$D$507,4,0)</f>
        <v>Actividad propia</v>
      </c>
      <c r="V253" s="82" t="s">
        <v>1647</v>
      </c>
      <c r="W253" s="30">
        <f>VLOOKUP(A253,'PAI 2025 GPS rempl2)'!$A$4:$P$503,16,0)</f>
        <v>20</v>
      </c>
      <c r="X253" s="163">
        <f>+(W253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53" s="30">
        <f>VLOOKUP(A253,'SEGUIMIENTO PLAN DE ACCIÓN'!$G$7:$AB$493,22,0)</f>
        <v>0</v>
      </c>
      <c r="Z253" s="164">
        <f t="shared" si="7"/>
        <v>0</v>
      </c>
      <c r="AA253" s="30">
        <f>VLOOKUP(A253,'SEGUIMIENTO PLAN DE ACCIÓN'!$G$7:$AC$493,20,0)</f>
        <v>0</v>
      </c>
    </row>
    <row r="254" spans="1:27" x14ac:dyDescent="0.25">
      <c r="A254" s="81" t="s">
        <v>1026</v>
      </c>
      <c r="B254" s="81" t="s">
        <v>509</v>
      </c>
      <c r="C254" s="82" t="s">
        <v>1647</v>
      </c>
      <c r="D254" s="82" t="s">
        <v>1655</v>
      </c>
      <c r="E254" s="82" t="s">
        <v>766</v>
      </c>
      <c r="F254" s="82" t="s">
        <v>61</v>
      </c>
      <c r="G254" s="82" t="str">
        <f>VLOOKUP(A254,'PAI 2025 GPS rempl2)'!$E$4:$L$502,8,0)</f>
        <v>C-3599-0200-0005-53105b</v>
      </c>
      <c r="H254" s="82" t="str">
        <f>VLOOKUP(A254,'PAI 2025 GPS rempl2)'!$A$4:$V$503,15,0)</f>
        <v>Estrategia de promoción de la participación ciudadana en la SIC, formulada e implementada  (Informe de actividades realizadas )</v>
      </c>
      <c r="I254" s="82">
        <f>VLOOKUP(A254,'PAI 2025 GPS rempl2)'!$A$4:$V$503,17,0)</f>
        <v>30</v>
      </c>
      <c r="J254" s="82" t="str">
        <f>VLOOKUP(A254,'PAI 2025 GPS rempl2)'!$A$4:$V$503,18,0)</f>
        <v>Porcentual</v>
      </c>
      <c r="K254" s="160" t="str">
        <f>VLOOKUP(A254,'PAI 2025 GPS rempl2)'!$A$4:$V$503,20,0)</f>
        <v>2025-01-15</v>
      </c>
      <c r="L254" s="160" t="str">
        <f>VLOOKUP(A254,'PAI 2025 GPS rempl2)'!$A$4:$V$503,21,0)</f>
        <v>2025-12-15</v>
      </c>
      <c r="M254" s="82" t="str">
        <f>VLOOKUP(A254,'PAI 2025 GPS rempl2)'!$A$4:$V$503,22,0)</f>
        <v>72-GRUPO DE TRABAJO DE ATENCION AL CIUDADANO</v>
      </c>
      <c r="N254" s="82" t="s">
        <v>1861</v>
      </c>
      <c r="O254" s="82" t="s">
        <v>1515</v>
      </c>
      <c r="P254" s="82" t="s">
        <v>1685</v>
      </c>
      <c r="Q254" s="82" t="s">
        <v>1615</v>
      </c>
      <c r="T254" s="81" t="s">
        <v>1026</v>
      </c>
      <c r="U254" s="81" t="str">
        <f>VLOOKUP(T254,'PAI 2025 Consolidado'!$A$7:$D$507,4,0)</f>
        <v>Producto</v>
      </c>
      <c r="V254" s="82" t="s">
        <v>1647</v>
      </c>
      <c r="W254" s="30">
        <f>VLOOKUP(A254,'PAI 2025 GPS rempl2)'!$A$4:$P$503,16,0)</f>
        <v>20</v>
      </c>
      <c r="X254" s="161">
        <f>(W254*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254" s="30">
        <f>VLOOKUP(A254,'SEGUIMIENTO PLAN DE ACCIÓN'!$G$7:$AB$493,22,0)</f>
        <v>13</v>
      </c>
      <c r="Z254" s="164">
        <f t="shared" si="7"/>
        <v>1.1659192825112107E-3</v>
      </c>
      <c r="AA254" s="30" t="str">
        <f>VLOOKUP(A254,'SEGUIMIENTO PLAN DE ACCIÓN'!$G$7:$AC$493,20,0)</f>
        <v>En el mes de mayo de 2025 se realizaron (6) actividades con consulta ciudadana y/o alcance participativo para los ciudadanos y grupos de valor:
(1) Plan de Participación Ciudadana SIC 2025 para consulta ciudadana en el menú participa.
(2) Proyectos Normativos:  1)  “Lineamientos sobre el tratamiento de datos personales en el ecosistema fintech y los modelos de negocio, aplicaciones y procesos que utilizan medios tecnológicos para la prestación de servicios financieros" y (1) “Por la cual se adiciona a la Circular Única de la Superintendencia de Industria y Comercio lo relativo a la observancia de la marca país” 
(1) Evento de diálogo: Mujeres que Transforman: Ciencia, Innovación y Propiedad Industrial
(1) La SIC en el Territorio Cali Mayo 8 y 9 de 2025
(1) La SIC en el Territorio Medellín Mayo 14 y 15 de 2025</v>
      </c>
    </row>
    <row r="255" spans="1:27" x14ac:dyDescent="0.25">
      <c r="A255" s="81" t="s">
        <v>1028</v>
      </c>
      <c r="B255" s="81" t="s">
        <v>517</v>
      </c>
      <c r="C255" s="82" t="s">
        <v>1647</v>
      </c>
      <c r="D255" s="82" t="s">
        <v>1655</v>
      </c>
      <c r="E255" s="82" t="s">
        <v>766</v>
      </c>
      <c r="F255" s="82"/>
      <c r="G255" s="82"/>
      <c r="H255" s="82" t="str">
        <f>VLOOKUP(A255,'PAI 2025 GPS rempl2)'!$A$4:$V$503,15,0)</f>
        <v>Diseñar la estrategia de participación ciudadanía SIC 2025 que incluya el plan detrabajo para su ejecución (Documento de estrategia)</v>
      </c>
      <c r="I255" s="82">
        <f>VLOOKUP(A255,'PAI 2025 GPS rempl2)'!$A$4:$V$503,17,0)</f>
        <v>1</v>
      </c>
      <c r="J255" s="82" t="str">
        <f>VLOOKUP(A255,'PAI 2025 GPS rempl2)'!$A$4:$V$503,18,0)</f>
        <v>Númerica</v>
      </c>
      <c r="K255" s="160" t="str">
        <f>VLOOKUP(A255,'PAI 2025 GPS rempl2)'!$A$4:$V$503,20,0)</f>
        <v>2025-01-15</v>
      </c>
      <c r="L255" s="160" t="str">
        <f>VLOOKUP(A255,'PAI 2025 GPS rempl2)'!$A$4:$V$503,21,0)</f>
        <v>2025-02-18</v>
      </c>
      <c r="M255" s="82" t="str">
        <f>VLOOKUP(A255,'PAI 2025 GPS rempl2)'!$A$4:$V$503,22,0)</f>
        <v>72-GRUPO DE TRABAJO DE ATENCION AL CIUDADANO</v>
      </c>
      <c r="N255" s="82"/>
      <c r="O255" s="82"/>
      <c r="P255" s="82"/>
      <c r="Q255" s="82"/>
      <c r="T255" s="81" t="s">
        <v>1028</v>
      </c>
      <c r="U255" s="81" t="str">
        <f>VLOOKUP(T255,'PAI 2025 Consolidado'!$A$7:$D$507,4,0)</f>
        <v>Actividad propia</v>
      </c>
      <c r="V255" s="82" t="s">
        <v>1647</v>
      </c>
      <c r="W255" s="30">
        <f>VLOOKUP(A255,'PAI 2025 GPS rempl2)'!$A$4:$P$503,16,0)</f>
        <v>25</v>
      </c>
      <c r="X255" s="163">
        <f>+(W255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255" s="30">
        <f>VLOOKUP(A255,'SEGUIMIENTO PLAN DE ACCIÓN'!$G$7:$AB$493,22,0)</f>
        <v>100</v>
      </c>
      <c r="Z255" s="164">
        <f t="shared" si="7"/>
        <v>3.0674846625766872E-3</v>
      </c>
      <c r="AA255" s="30" t="str">
        <f>VLOOKUP(A255,'SEGUIMIENTO PLAN DE ACCIÓN'!$G$7:$AC$493,20,0)</f>
        <v xml:space="preserve">Se elaboró la Estrategia de Participación Ciudadana SIC 2025 V01 y el plan de trabajo para su realización. El plan de trabajo está formulado en el formato dispuesto por la Función Pública.
 </v>
      </c>
    </row>
    <row r="256" spans="1:27" x14ac:dyDescent="0.25">
      <c r="A256" s="81" t="s">
        <v>1030</v>
      </c>
      <c r="B256" s="81" t="s">
        <v>517</v>
      </c>
      <c r="C256" s="82" t="s">
        <v>1647</v>
      </c>
      <c r="D256" s="82" t="s">
        <v>1655</v>
      </c>
      <c r="E256" s="82" t="s">
        <v>766</v>
      </c>
      <c r="F256" s="82"/>
      <c r="G256" s="82"/>
      <c r="H256" s="82" t="str">
        <f>VLOOKUP(A256,'PAI 2025 GPS rempl2)'!$A$4:$V$503,15,0)</f>
        <v>Comunicar a los grupos de valor la Estrategia de participación ciudadana diseñada  (Capturas de pantalla de la divulgación en la página web y redes sociales)</v>
      </c>
      <c r="I256" s="82">
        <f>VLOOKUP(A256,'PAI 2025 GPS rempl2)'!$A$4:$V$503,17,0)</f>
        <v>1</v>
      </c>
      <c r="J256" s="82" t="str">
        <f>VLOOKUP(A256,'PAI 2025 GPS rempl2)'!$A$4:$V$503,18,0)</f>
        <v>Númerica</v>
      </c>
      <c r="K256" s="160" t="str">
        <f>VLOOKUP(A256,'PAI 2025 GPS rempl2)'!$A$4:$V$503,20,0)</f>
        <v>2025-02-19</v>
      </c>
      <c r="L256" s="160" t="str">
        <f>VLOOKUP(A256,'PAI 2025 GPS rempl2)'!$A$4:$V$503,21,0)</f>
        <v>2025-02-28</v>
      </c>
      <c r="M256" s="82" t="str">
        <f>VLOOKUP(A256,'PAI 2025 GPS rempl2)'!$A$4:$V$503,22,0)</f>
        <v>72-GRUPO DE TRABAJO DE ATENCION AL CIUDADANO</v>
      </c>
      <c r="N256" s="82"/>
      <c r="O256" s="82"/>
      <c r="P256" s="82"/>
      <c r="Q256" s="82"/>
      <c r="T256" s="81" t="s">
        <v>1030</v>
      </c>
      <c r="U256" s="81" t="str">
        <f>VLOOKUP(T256,'PAI 2025 Consolidado'!$A$7:$D$507,4,0)</f>
        <v>Actividad propia</v>
      </c>
      <c r="V256" s="82" t="s">
        <v>1647</v>
      </c>
      <c r="W256" s="30">
        <f>VLOOKUP(A256,'PAI 2025 GPS rempl2)'!$A$4:$P$503,16,0)</f>
        <v>20</v>
      </c>
      <c r="X256" s="163">
        <f>+(W256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56" s="30">
        <f>VLOOKUP(A256,'SEGUIMIENTO PLAN DE ACCIÓN'!$G$7:$AB$493,22,0)</f>
        <v>100</v>
      </c>
      <c r="Z256" s="164">
        <f t="shared" si="7"/>
        <v>2.4539877300613498E-3</v>
      </c>
      <c r="AA256" s="30" t="str">
        <f>VLOOKUP(A256,'SEGUIMIENTO PLAN DE ACCIÓN'!$G$7:$AC$493,20,0)</f>
        <v>Se sometió a consulta de la ciudadanía en general la Estrategia de Participación Ciudadana y se divulgó a través de la página web y en las redes sociales.</v>
      </c>
    </row>
    <row r="257" spans="1:27" x14ac:dyDescent="0.25">
      <c r="A257" s="81" t="s">
        <v>1032</v>
      </c>
      <c r="B257" s="81" t="s">
        <v>517</v>
      </c>
      <c r="C257" s="82" t="s">
        <v>1647</v>
      </c>
      <c r="D257" s="82" t="s">
        <v>1655</v>
      </c>
      <c r="E257" s="82" t="s">
        <v>766</v>
      </c>
      <c r="F257" s="82"/>
      <c r="G257" s="82"/>
      <c r="H257" s="82" t="str">
        <f>VLOOKUP(A257,'PAI 2025 GPS rempl2)'!$A$4:$V$503,15,0)</f>
        <v>Ejecutar el plan de trabajo de la estrategia  (Informe trimestral de seguimiento elaborado)</v>
      </c>
      <c r="I257" s="82">
        <f>VLOOKUP(A257,'PAI 2025 GPS rempl2)'!$A$4:$V$503,17,0)</f>
        <v>4</v>
      </c>
      <c r="J257" s="82" t="str">
        <f>VLOOKUP(A257,'PAI 2025 GPS rempl2)'!$A$4:$V$503,18,0)</f>
        <v>Númerica</v>
      </c>
      <c r="K257" s="160" t="str">
        <f>VLOOKUP(A257,'PAI 2025 GPS rempl2)'!$A$4:$V$503,20,0)</f>
        <v>2025-03-03</v>
      </c>
      <c r="L257" s="160" t="str">
        <f>VLOOKUP(A257,'PAI 2025 GPS rempl2)'!$A$4:$V$503,21,0)</f>
        <v>2025-11-14</v>
      </c>
      <c r="M257" s="82" t="str">
        <f>VLOOKUP(A257,'PAI 2025 GPS rempl2)'!$A$4:$V$503,22,0)</f>
        <v>72-GRUPO DE TRABAJO DE ATENCION AL CIUDADANO</v>
      </c>
      <c r="N257" s="82"/>
      <c r="O257" s="82"/>
      <c r="P257" s="82"/>
      <c r="Q257" s="82"/>
      <c r="T257" s="81" t="s">
        <v>1032</v>
      </c>
      <c r="U257" s="81" t="str">
        <f>VLOOKUP(T257,'PAI 2025 Consolidado'!$A$7:$D$507,4,0)</f>
        <v>Actividad propia</v>
      </c>
      <c r="V257" s="82" t="s">
        <v>1647</v>
      </c>
      <c r="W257" s="30">
        <f>VLOOKUP(A257,'PAI 2025 GPS rempl2)'!$A$4:$P$503,16,0)</f>
        <v>30</v>
      </c>
      <c r="X257" s="163">
        <f>+(W257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257" s="30">
        <f>VLOOKUP(A257,'SEGUIMIENTO PLAN DE ACCIÓN'!$G$7:$AB$493,22,0)</f>
        <v>40</v>
      </c>
      <c r="Z257" s="164">
        <f t="shared" si="7"/>
        <v>1.4723926380368099E-3</v>
      </c>
      <c r="AA257" s="30" t="str">
        <f>VLOOKUP(A257,'SEGUIMIENTO PLAN DE ACCIÓN'!$G$7:$AC$493,20,0)</f>
        <v>Al corte, la estrategia presenta un avance de cumplimiento del 40%, en el mes de mayo se avanzó en la ejecución de las actividades No. 12 (Realizar seguimiento a la Estrategia de Participación Ciudadana SIC 2025) y 13 (Reportar mensualmente el indicador sectorial de "Estrategia de Participación Ciudadana Sectorial implementada) con un resultado del 33% y 42% de avance respectivamente.
Con respecto a la actividad No. 4 sobre la solicitud de asesoría al Sistema Nacional de Rendición de Cuentas (SNRdC) no se ha tenido respuesta a la petición radicada en el es de mayo.
Se publicará en el menú de transparencia la V02 de la Estrategia de acuerdo a los cambios registrados en el documento.</v>
      </c>
    </row>
    <row r="258" spans="1:27" x14ac:dyDescent="0.25">
      <c r="A258" s="81" t="s">
        <v>1034</v>
      </c>
      <c r="B258" s="81" t="s">
        <v>517</v>
      </c>
      <c r="C258" s="82" t="s">
        <v>1647</v>
      </c>
      <c r="D258" s="82" t="s">
        <v>1655</v>
      </c>
      <c r="E258" s="82" t="s">
        <v>766</v>
      </c>
      <c r="F258" s="82"/>
      <c r="G258" s="82"/>
      <c r="H258" s="82" t="str">
        <f>VLOOKUP(A258,'PAI 2025 GPS rempl2)'!$A$4:$V$503,15,0)</f>
        <v>Elaborar y publicar informe con el resultado de la implementación de la estrategia de participación ciudadana (Informe publicado en el página web)</v>
      </c>
      <c r="I258" s="82">
        <f>VLOOKUP(A258,'PAI 2025 GPS rempl2)'!$A$4:$V$503,17,0)</f>
        <v>1</v>
      </c>
      <c r="J258" s="82" t="str">
        <f>VLOOKUP(A258,'PAI 2025 GPS rempl2)'!$A$4:$V$503,18,0)</f>
        <v>Númerica</v>
      </c>
      <c r="K258" s="160" t="str">
        <f>VLOOKUP(A258,'PAI 2025 GPS rempl2)'!$A$4:$V$503,20,0)</f>
        <v>2025-12-01</v>
      </c>
      <c r="L258" s="160" t="str">
        <f>VLOOKUP(A258,'PAI 2025 GPS rempl2)'!$A$4:$V$503,21,0)</f>
        <v>2025-12-15</v>
      </c>
      <c r="M258" s="82" t="str">
        <f>VLOOKUP(A258,'PAI 2025 GPS rempl2)'!$A$4:$V$503,22,0)</f>
        <v>72-GRUPO DE TRABAJO DE ATENCION AL CIUDADANO</v>
      </c>
      <c r="N258" s="82"/>
      <c r="O258" s="82"/>
      <c r="P258" s="82"/>
      <c r="Q258" s="82"/>
      <c r="T258" s="81" t="s">
        <v>1034</v>
      </c>
      <c r="U258" s="81" t="str">
        <f>VLOOKUP(T258,'PAI 2025 Consolidado'!$A$7:$D$507,4,0)</f>
        <v>Actividad propia</v>
      </c>
      <c r="V258" s="82" t="s">
        <v>1647</v>
      </c>
      <c r="W258" s="30">
        <f>VLOOKUP(A258,'PAI 2025 GPS rempl2)'!$A$4:$P$503,16,0)</f>
        <v>25</v>
      </c>
      <c r="X258" s="163">
        <f>+(W258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258" s="30">
        <f>VLOOKUP(A258,'SEGUIMIENTO PLAN DE ACCIÓN'!$G$7:$AB$493,22,0)</f>
        <v>0</v>
      </c>
      <c r="Z258" s="164">
        <f t="shared" si="7"/>
        <v>0</v>
      </c>
      <c r="AA258" s="30">
        <f>VLOOKUP(A258,'SEGUIMIENTO PLAN DE ACCIÓN'!$G$7:$AC$493,20,0)</f>
        <v>0</v>
      </c>
    </row>
    <row r="259" spans="1:27" x14ac:dyDescent="0.25">
      <c r="A259" s="81" t="s">
        <v>1037</v>
      </c>
      <c r="B259" s="81" t="s">
        <v>509</v>
      </c>
      <c r="C259" s="82" t="s">
        <v>1647</v>
      </c>
      <c r="D259" s="82" t="s">
        <v>1651</v>
      </c>
      <c r="E259" s="82" t="s">
        <v>680</v>
      </c>
      <c r="F259" s="82" t="s">
        <v>12</v>
      </c>
      <c r="G259" s="82" t="str">
        <f>VLOOKUP(A259,'PAI 2025 GPS rempl2)'!$E$4:$L$502,8,0)</f>
        <v>FUNCIONAMIENTO</v>
      </c>
      <c r="H259" s="82" t="str">
        <f>VLOOKUP(A259,'PAI 2025 GPS rempl2)'!$A$4:$V$503,15,0)</f>
        <v>Capacitaciones externas de acompañamiento a los operadores comunitarios respecto del Régimen diferencial de protección de usuarios, realizadas (Soportes de desarrollo de capacitaciones (Presentación  y/o listas asistencia  y/o fotos)</v>
      </c>
      <c r="I259" s="82">
        <f>VLOOKUP(A259,'PAI 2025 GPS rempl2)'!$A$4:$V$503,17,0)</f>
        <v>10</v>
      </c>
      <c r="J259" s="82" t="str">
        <f>VLOOKUP(A259,'PAI 2025 GPS rempl2)'!$A$4:$V$503,18,0)</f>
        <v>Númerica</v>
      </c>
      <c r="K259" s="160" t="str">
        <f>VLOOKUP(A259,'PAI 2025 GPS rempl2)'!$A$4:$V$503,20,0)</f>
        <v>2025-01-15</v>
      </c>
      <c r="L259" s="160" t="str">
        <f>VLOOKUP(A259,'PAI 2025 GPS rempl2)'!$A$4:$V$503,21,0)</f>
        <v>2025-12-15</v>
      </c>
      <c r="M259" s="82" t="str">
        <f>VLOOKUP(A259,'PAI 2025 GPS rempl2)'!$A$4:$V$503,22,0)</f>
        <v>3200-DIRECCIÓN DE INVESTIGACIONES DE PROTECCIÓN DE USUARIOS DE SERVICIOS DE COMUNICACIONES</v>
      </c>
      <c r="N259" s="82" t="s">
        <v>1516</v>
      </c>
      <c r="O259" s="82" t="s">
        <v>1517</v>
      </c>
      <c r="P259" s="82" t="s">
        <v>1686</v>
      </c>
      <c r="Q259" s="82" t="s">
        <v>1615</v>
      </c>
      <c r="T259" s="81" t="s">
        <v>1037</v>
      </c>
      <c r="U259" s="81" t="str">
        <f>VLOOKUP(T259,'PAI 2025 Consolidado'!$A$7:$D$507,4,0)</f>
        <v>Producto</v>
      </c>
      <c r="V259" s="82" t="s">
        <v>1647</v>
      </c>
      <c r="W259" s="30">
        <f>VLOOKUP(A259,'PAI 2025 GPS rempl2)'!$A$4:$P$503,16,0)</f>
        <v>50</v>
      </c>
      <c r="X259" s="161">
        <f>(W259*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2.2421524663677128</v>
      </c>
      <c r="Y259" s="30">
        <f>VLOOKUP(A259,'SEGUIMIENTO PLAN DE ACCIÓN'!$G$7:$AB$493,22,0)</f>
        <v>0</v>
      </c>
      <c r="Z259" s="164">
        <f t="shared" si="7"/>
        <v>0</v>
      </c>
      <c r="AA259" s="30">
        <f>VLOOKUP(A259,'SEGUIMIENTO PLAN DE ACCIÓN'!$G$7:$AC$493,20,0)</f>
        <v>0</v>
      </c>
    </row>
    <row r="260" spans="1:27" x14ac:dyDescent="0.25">
      <c r="A260" s="81" t="s">
        <v>1040</v>
      </c>
      <c r="B260" s="81" t="s">
        <v>517</v>
      </c>
      <c r="C260" s="82" t="s">
        <v>1647</v>
      </c>
      <c r="D260" s="82" t="s">
        <v>1651</v>
      </c>
      <c r="E260" s="82" t="s">
        <v>680</v>
      </c>
      <c r="F260" s="82"/>
      <c r="G260" s="82"/>
      <c r="H260" s="82" t="str">
        <f>VLOOKUP(A260,'PAI 2025 GPS rempl2)'!$A$4:$V$503,15,0)</f>
        <v>Definir el plan de trabajo de las capacitaciones a realizar (Temas y lugares donde se realizarán las capacitaciones) (Acta de reunión)</v>
      </c>
      <c r="I260" s="82">
        <f>VLOOKUP(A260,'PAI 2025 GPS rempl2)'!$A$4:$V$503,17,0)</f>
        <v>1</v>
      </c>
      <c r="J260" s="82" t="str">
        <f>VLOOKUP(A260,'PAI 2025 GPS rempl2)'!$A$4:$V$503,18,0)</f>
        <v>Númerica</v>
      </c>
      <c r="K260" s="160" t="str">
        <f>VLOOKUP(A260,'PAI 2025 GPS rempl2)'!$A$4:$V$503,20,0)</f>
        <v>2025-01-15</v>
      </c>
      <c r="L260" s="160" t="str">
        <f>VLOOKUP(A260,'PAI 2025 GPS rempl2)'!$A$4:$V$503,21,0)</f>
        <v>2025-02-14</v>
      </c>
      <c r="M260" s="82" t="str">
        <f>VLOOKUP(A260,'PAI 2025 GPS rempl2)'!$A$4:$V$503,22,0)</f>
        <v>3200-DIRECCIÓN DE INVESTIGACIONES DE PROTECCIÓN DE USUARIOS DE SERVICIOS DE COMUNICACIONES</v>
      </c>
      <c r="N260" s="82"/>
      <c r="O260" s="82"/>
      <c r="P260" s="82"/>
      <c r="Q260" s="82"/>
      <c r="T260" s="81" t="s">
        <v>1040</v>
      </c>
      <c r="U260" s="81" t="str">
        <f>VLOOKUP(T260,'PAI 2025 Consolidado'!$A$7:$D$507,4,0)</f>
        <v>Actividad propia</v>
      </c>
      <c r="V260" s="82" t="s">
        <v>1647</v>
      </c>
      <c r="W260" s="30">
        <f>VLOOKUP(A260,'PAI 2025 GPS rempl2)'!$A$4:$P$503,16,0)</f>
        <v>50</v>
      </c>
      <c r="X260" s="163">
        <f>+(W260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60" s="30">
        <f>VLOOKUP(A260,'SEGUIMIENTO PLAN DE ACCIÓN'!$G$7:$AB$493,22,0)</f>
        <v>100</v>
      </c>
      <c r="Z260" s="164">
        <f t="shared" ref="Z260:Z323" si="9">(Y260*X260)/10000</f>
        <v>6.1349693251533744E-3</v>
      </c>
      <c r="AA260" s="30" t="str">
        <f>VLOOKUP(A260,'SEGUIMIENTO PLAN DE ACCIÓN'!$G$7:$AC$493,20,0)</f>
        <v>Se da cumplimiento a la reunión de definición de plan de trabajo
Se anexa Acta de reunión</v>
      </c>
    </row>
    <row r="261" spans="1:27" x14ac:dyDescent="0.25">
      <c r="A261" s="81" t="s">
        <v>1042</v>
      </c>
      <c r="B261" s="81" t="s">
        <v>517</v>
      </c>
      <c r="C261" s="82" t="s">
        <v>1647</v>
      </c>
      <c r="D261" s="82" t="s">
        <v>1651</v>
      </c>
      <c r="E261" s="82" t="s">
        <v>680</v>
      </c>
      <c r="F261" s="82"/>
      <c r="G261" s="82"/>
      <c r="H261" s="82" t="str">
        <f>VLOOKUP(A261,'PAI 2025 GPS rempl2)'!$A$4:$V$503,15,0)</f>
        <v>Realizar las jornadas de capacitación (Soportes de desarrollo de capacitaciones (Presentación  y/o listas asistencia  y/o fotos)</v>
      </c>
      <c r="I261" s="82">
        <f>VLOOKUP(A261,'PAI 2025 GPS rempl2)'!$A$4:$V$503,17,0)</f>
        <v>10</v>
      </c>
      <c r="J261" s="82" t="str">
        <f>VLOOKUP(A261,'PAI 2025 GPS rempl2)'!$A$4:$V$503,18,0)</f>
        <v>Númerica</v>
      </c>
      <c r="K261" s="160" t="str">
        <f>VLOOKUP(A261,'PAI 2025 GPS rempl2)'!$A$4:$V$503,20,0)</f>
        <v>2025-02-17</v>
      </c>
      <c r="L261" s="160" t="str">
        <f>VLOOKUP(A261,'PAI 2025 GPS rempl2)'!$A$4:$V$503,21,0)</f>
        <v>2025-12-15</v>
      </c>
      <c r="M261" s="82" t="str">
        <f>VLOOKUP(A261,'PAI 2025 GPS rempl2)'!$A$4:$V$503,22,0)</f>
        <v>3200-DIRECCIÓN DE INVESTIGACIONES DE PROTECCIÓN DE USUARIOS DE SERVICIOS DE COMUNICACIONES</v>
      </c>
      <c r="N261" s="82"/>
      <c r="O261" s="82"/>
      <c r="P261" s="82"/>
      <c r="Q261" s="82"/>
      <c r="T261" s="81" t="s">
        <v>1042</v>
      </c>
      <c r="U261" s="81" t="str">
        <f>VLOOKUP(T261,'PAI 2025 Consolidado'!$A$7:$D$507,4,0)</f>
        <v>Actividad propia</v>
      </c>
      <c r="V261" s="82" t="s">
        <v>1647</v>
      </c>
      <c r="W261" s="30">
        <f>VLOOKUP(A261,'PAI 2025 GPS rempl2)'!$A$4:$P$503,16,0)</f>
        <v>50</v>
      </c>
      <c r="X261" s="163">
        <f>+(W261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61" s="30">
        <f>VLOOKUP(A261,'SEGUIMIENTO PLAN DE ACCIÓN'!$G$7:$AB$493,22,0)</f>
        <v>50</v>
      </c>
      <c r="Z261" s="164">
        <f t="shared" si="9"/>
        <v>3.0674846625766872E-3</v>
      </c>
      <c r="AA261" s="30" t="str">
        <f>VLOOKUP(A261,'SEGUIMIENTO PLAN DE ACCIÓN'!$G$7:$AC$493,20,0)</f>
        <v>Se realizaron capacitaciones externas de acompañamiento a los operadores comunitarios respecto del Régimen diferencial de protección de usuarios  en los municipios de Lunguezaque Cundinamarca, Santuario y Pereira Quindío y Samaniego Nariño.</v>
      </c>
    </row>
    <row r="262" spans="1:27" x14ac:dyDescent="0.25">
      <c r="A262" s="81" t="s">
        <v>1043</v>
      </c>
      <c r="B262" s="81" t="s">
        <v>509</v>
      </c>
      <c r="C262" s="82" t="s">
        <v>1647</v>
      </c>
      <c r="D262" s="82" t="s">
        <v>1651</v>
      </c>
      <c r="E262" s="82" t="s">
        <v>680</v>
      </c>
      <c r="F262" s="82" t="s">
        <v>9</v>
      </c>
      <c r="G262" s="82" t="str">
        <f>VLOOKUP(A262,'PAI 2025 GPS rempl2)'!$E$4:$L$502,8,0)</f>
        <v>FUNCIONAMIENTO</v>
      </c>
      <c r="H262" s="82" t="str">
        <f>VLOOKUP(A262,'PAI 2025 GPS rempl2)'!$A$4:$V$503,15,0)</f>
        <v>Recursos de reposición decididos en 6 meses o menos ( Listado definitivo realizado).</v>
      </c>
      <c r="I262" s="82">
        <f>VLOOKUP(A262,'PAI 2025 GPS rempl2)'!$A$4:$V$503,17,0)</f>
        <v>80</v>
      </c>
      <c r="J262" s="82" t="str">
        <f>VLOOKUP(A262,'PAI 2025 GPS rempl2)'!$A$4:$V$503,18,0)</f>
        <v>Porcentual</v>
      </c>
      <c r="K262" s="160" t="str">
        <f>VLOOKUP(A262,'PAI 2025 GPS rempl2)'!$A$4:$V$503,20,0)</f>
        <v>2025-01-02</v>
      </c>
      <c r="L262" s="160" t="str">
        <f>VLOOKUP(A262,'PAI 2025 GPS rempl2)'!$A$4:$V$503,21,0)</f>
        <v>2025-12-30</v>
      </c>
      <c r="M262" s="82" t="str">
        <f>VLOOKUP(A262,'PAI 2025 GPS rempl2)'!$A$4:$V$503,22,0)</f>
        <v>3200-DIRECCIÓN DE INVESTIGACIONES DE PROTECCIÓN DE USUARIOS DE SERVICIOS DE COMUNICACIONES</v>
      </c>
      <c r="N262" s="82" t="s">
        <v>1522</v>
      </c>
      <c r="O262" s="82" t="s">
        <v>1560</v>
      </c>
      <c r="P262" s="82">
        <v>0</v>
      </c>
      <c r="Q262" s="82" t="s">
        <v>1615</v>
      </c>
      <c r="T262" s="81" t="s">
        <v>1043</v>
      </c>
      <c r="U262" s="81" t="str">
        <f>VLOOKUP(T262,'PAI 2025 Consolidado'!$A$7:$D$507,4,0)</f>
        <v>Producto</v>
      </c>
      <c r="V262" s="82" t="s">
        <v>1647</v>
      </c>
      <c r="W262" s="30">
        <f>VLOOKUP(A262,'PAI 2025 GPS rempl2)'!$A$4:$P$503,16,0)</f>
        <v>50</v>
      </c>
      <c r="X262" s="161">
        <f>(W262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2.2421524663677128</v>
      </c>
      <c r="Y262" s="30">
        <f>VLOOKUP(A262,'SEGUIMIENTO PLAN DE ACCIÓN'!$G$7:$AB$493,22,0)</f>
        <v>0</v>
      </c>
      <c r="Z262" s="164">
        <f t="shared" si="9"/>
        <v>0</v>
      </c>
      <c r="AA262" s="30">
        <f>VLOOKUP(A262,'SEGUIMIENTO PLAN DE ACCIÓN'!$G$7:$AC$493,20,0)</f>
        <v>0</v>
      </c>
    </row>
    <row r="263" spans="1:27" x14ac:dyDescent="0.25">
      <c r="A263" s="81" t="s">
        <v>1045</v>
      </c>
      <c r="B263" s="81" t="s">
        <v>517</v>
      </c>
      <c r="C263" s="82" t="s">
        <v>1647</v>
      </c>
      <c r="D263" s="82" t="s">
        <v>1651</v>
      </c>
      <c r="E263" s="82" t="s">
        <v>680</v>
      </c>
      <c r="F263" s="82"/>
      <c r="G263" s="82"/>
      <c r="H263" s="82" t="str">
        <f>VLOOKUP(A263,'PAI 2025 GPS rempl2)'!$A$4:$V$503,15,0)</f>
        <v>Realizar un inventario que identifique los recursos de reposición radicados entre el 15 de agosto de 2024 y el 15 de enero de 2025, incluyendo la información necesaria para verificar su cumplimiento (Listado con celdas definidas)</v>
      </c>
      <c r="I263" s="82">
        <f>VLOOKUP(A263,'PAI 2025 GPS rempl2)'!$A$4:$V$503,17,0)</f>
        <v>1</v>
      </c>
      <c r="J263" s="82" t="str">
        <f>VLOOKUP(A263,'PAI 2025 GPS rempl2)'!$A$4:$V$503,18,0)</f>
        <v>Númerica</v>
      </c>
      <c r="K263" s="160" t="str">
        <f>VLOOKUP(A263,'PAI 2025 GPS rempl2)'!$A$4:$V$503,20,0)</f>
        <v>2025-01-02</v>
      </c>
      <c r="L263" s="160" t="str">
        <f>VLOOKUP(A263,'PAI 2025 GPS rempl2)'!$A$4:$V$503,21,0)</f>
        <v>2025-03-14</v>
      </c>
      <c r="M263" s="82" t="str">
        <f>VLOOKUP(A263,'PAI 2025 GPS rempl2)'!$A$4:$V$503,22,0)</f>
        <v>3200-DIRECCIÓN DE INVESTIGACIONES DE PROTECCIÓN DE USUARIOS DE SERVICIOS DE COMUNICACIONES</v>
      </c>
      <c r="N263" s="82"/>
      <c r="O263" s="82"/>
      <c r="P263" s="82"/>
      <c r="Q263" s="82"/>
      <c r="T263" s="81" t="s">
        <v>1045</v>
      </c>
      <c r="U263" s="81" t="str">
        <f>VLOOKUP(T263,'PAI 2025 Consolidado'!$A$7:$D$507,4,0)</f>
        <v>Actividad propia</v>
      </c>
      <c r="V263" s="82" t="s">
        <v>1647</v>
      </c>
      <c r="W263" s="30">
        <f>VLOOKUP(A263,'PAI 2025 GPS rempl2)'!$A$4:$P$503,16,0)</f>
        <v>25</v>
      </c>
      <c r="X263" s="163">
        <f>+(W263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263" s="30">
        <f>VLOOKUP(A263,'SEGUIMIENTO PLAN DE ACCIÓN'!$G$7:$AB$493,22,0)</f>
        <v>100</v>
      </c>
      <c r="Z263" s="164">
        <f t="shared" si="9"/>
        <v>3.0674846625766872E-3</v>
      </c>
      <c r="AA263" s="30" t="str">
        <f>VLOOKUP(A263,'SEGUIMIENTO PLAN DE ACCIÓN'!$G$7:$AC$493,20,0)</f>
        <v>Se realiza el listado inventario inicial de recursos de reposición</v>
      </c>
    </row>
    <row r="264" spans="1:27" x14ac:dyDescent="0.25">
      <c r="A264" s="81" t="s">
        <v>1047</v>
      </c>
      <c r="B264" s="81" t="s">
        <v>517</v>
      </c>
      <c r="C264" s="82" t="s">
        <v>1647</v>
      </c>
      <c r="D264" s="82" t="s">
        <v>1651</v>
      </c>
      <c r="E264" s="82" t="s">
        <v>680</v>
      </c>
      <c r="F264" s="82"/>
      <c r="G264" s="82"/>
      <c r="H264" s="82" t="str">
        <f>VLOOKUP(A264,'PAI 2025 GPS rempl2)'!$A$4:$V$503,15,0)</f>
        <v>Actualizar periodicamente el listado, incorporando los recursos de reposición ingresados desde el 15 de enero hasta el 30 de junio de 2025.  (Listado)</v>
      </c>
      <c r="I264" s="82">
        <f>VLOOKUP(A264,'PAI 2025 GPS rempl2)'!$A$4:$V$503,17,0)</f>
        <v>1</v>
      </c>
      <c r="J264" s="82" t="str">
        <f>VLOOKUP(A264,'PAI 2025 GPS rempl2)'!$A$4:$V$503,18,0)</f>
        <v>Númerica</v>
      </c>
      <c r="K264" s="160" t="str">
        <f>VLOOKUP(A264,'PAI 2025 GPS rempl2)'!$A$4:$V$503,20,0)</f>
        <v>2025-01-02</v>
      </c>
      <c r="L264" s="160" t="str">
        <f>VLOOKUP(A264,'PAI 2025 GPS rempl2)'!$A$4:$V$503,21,0)</f>
        <v>2025-07-15</v>
      </c>
      <c r="M264" s="82" t="str">
        <f>VLOOKUP(A264,'PAI 2025 GPS rempl2)'!$A$4:$V$503,22,0)</f>
        <v>3200-DIRECCIÓN DE INVESTIGACIONES DE PROTECCIÓN DE USUARIOS DE SERVICIOS DE COMUNICACIONES</v>
      </c>
      <c r="N264" s="82"/>
      <c r="O264" s="82"/>
      <c r="P264" s="82"/>
      <c r="Q264" s="82"/>
      <c r="T264" s="81" t="s">
        <v>1047</v>
      </c>
      <c r="U264" s="81" t="str">
        <f>VLOOKUP(T264,'PAI 2025 Consolidado'!$A$7:$D$507,4,0)</f>
        <v>Actividad propia</v>
      </c>
      <c r="V264" s="82" t="s">
        <v>1647</v>
      </c>
      <c r="W264" s="30">
        <f>VLOOKUP(A264,'PAI 2025 GPS rempl2)'!$A$4:$P$503,16,0)</f>
        <v>25</v>
      </c>
      <c r="X264" s="163">
        <f>+(W264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264" s="30">
        <f>VLOOKUP(A264,'SEGUIMIENTO PLAN DE ACCIÓN'!$G$7:$AB$493,22,0)</f>
        <v>0</v>
      </c>
      <c r="Z264" s="164">
        <f t="shared" si="9"/>
        <v>0</v>
      </c>
      <c r="AA264" s="30">
        <f>VLOOKUP(A264,'SEGUIMIENTO PLAN DE ACCIÓN'!$G$7:$AC$493,20,0)</f>
        <v>0</v>
      </c>
    </row>
    <row r="265" spans="1:27" x14ac:dyDescent="0.25">
      <c r="A265" s="81" t="s">
        <v>1048</v>
      </c>
      <c r="B265" s="81" t="s">
        <v>517</v>
      </c>
      <c r="C265" s="82" t="s">
        <v>1647</v>
      </c>
      <c r="D265" s="82" t="s">
        <v>1651</v>
      </c>
      <c r="E265" s="82" t="s">
        <v>680</v>
      </c>
      <c r="F265" s="82"/>
      <c r="G265" s="82"/>
      <c r="H265" s="82" t="str">
        <f>VLOOKUP(A265,'PAI 2025 GPS rempl2)'!$A$4:$V$503,15,0)</f>
        <v>Resolver los recursos de reposición identificados en el inventario de la actividad anterior en 6 meses o menos (listado definitivo realizado)</v>
      </c>
      <c r="I265" s="82">
        <f>VLOOKUP(A265,'PAI 2025 GPS rempl2)'!$A$4:$V$503,17,0)</f>
        <v>80</v>
      </c>
      <c r="J265" s="82" t="str">
        <f>VLOOKUP(A265,'PAI 2025 GPS rempl2)'!$A$4:$V$503,18,0)</f>
        <v>Porcentual</v>
      </c>
      <c r="K265" s="160" t="str">
        <f>VLOOKUP(A265,'PAI 2025 GPS rempl2)'!$A$4:$V$503,20,0)</f>
        <v>2025-01-02</v>
      </c>
      <c r="L265" s="160" t="str">
        <f>VLOOKUP(A265,'PAI 2025 GPS rempl2)'!$A$4:$V$503,21,0)</f>
        <v>2025-12-30</v>
      </c>
      <c r="M265" s="82" t="str">
        <f>VLOOKUP(A265,'PAI 2025 GPS rempl2)'!$A$4:$V$503,22,0)</f>
        <v>3200-DIRECCIÓN DE INVESTIGACIONES DE PROTECCIÓN DE USUARIOS DE SERVICIOS DE COMUNICACIONES</v>
      </c>
      <c r="N265" s="82"/>
      <c r="O265" s="82"/>
      <c r="P265" s="82"/>
      <c r="Q265" s="82"/>
      <c r="T265" s="81" t="s">
        <v>1048</v>
      </c>
      <c r="U265" s="81" t="str">
        <f>VLOOKUP(T265,'PAI 2025 Consolidado'!$A$7:$D$507,4,0)</f>
        <v>Actividad propia</v>
      </c>
      <c r="V265" s="82" t="s">
        <v>1647</v>
      </c>
      <c r="W265" s="30">
        <f>VLOOKUP(A265,'PAI 2025 GPS rempl2)'!$A$4:$P$503,16,0)</f>
        <v>50</v>
      </c>
      <c r="X265" s="163">
        <f>+(W265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65" s="30">
        <f>VLOOKUP(A265,'SEGUIMIENTO PLAN DE ACCIÓN'!$G$7:$AB$493,22,0)</f>
        <v>0</v>
      </c>
      <c r="Z265" s="164">
        <f t="shared" si="9"/>
        <v>0</v>
      </c>
      <c r="AA265" s="30">
        <f>VLOOKUP(A265,'SEGUIMIENTO PLAN DE ACCIÓN'!$G$7:$AC$493,20,0)</f>
        <v>0</v>
      </c>
    </row>
    <row r="266" spans="1:27" x14ac:dyDescent="0.25">
      <c r="A266" s="81" t="s">
        <v>1051</v>
      </c>
      <c r="B266" s="81" t="s">
        <v>509</v>
      </c>
      <c r="C266" s="82" t="s">
        <v>1647</v>
      </c>
      <c r="D266" s="82" t="s">
        <v>1651</v>
      </c>
      <c r="E266" s="82" t="s">
        <v>680</v>
      </c>
      <c r="F266" s="82" t="s">
        <v>9</v>
      </c>
      <c r="G266" s="82" t="str">
        <f>VLOOKUP(A266,'PAI 2025 GPS rempl2)'!$E$4:$L$502,8,0)</f>
        <v>C-3503-0200-0014-20309b</v>
      </c>
      <c r="H266" s="82" t="str">
        <f>VLOOKUP(A266,'PAI 2025 GPS rempl2)'!$A$4:$V$503,15,0)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2">
        <f>VLOOKUP(A266,'PAI 2025 GPS rempl2)'!$A$4:$V$503,17,0)</f>
        <v>60</v>
      </c>
      <c r="J266" s="82" t="str">
        <f>VLOOKUP(A266,'PAI 2025 GPS rempl2)'!$A$4:$V$503,18,0)</f>
        <v>Porcentual</v>
      </c>
      <c r="K266" s="160" t="str">
        <f>VLOOKUP(A266,'PAI 2025 GPS rempl2)'!$A$4:$V$503,20,0)</f>
        <v>2025-01-02</v>
      </c>
      <c r="L266" s="160" t="str">
        <f>VLOOKUP(A266,'PAI 2025 GPS rempl2)'!$A$4:$V$503,21,0)</f>
        <v>2025-12-31</v>
      </c>
      <c r="M266" s="82" t="str">
        <f>VLOOKUP(A266,'PAI 2025 GPS rempl2)'!$A$4:$V$503,22,0)</f>
        <v>2000-DESPACHO DEL SUPERINTENDENTE DELEGADO PARA LA PROPIEDAD INDUSTRIAL</v>
      </c>
      <c r="N266" s="82" t="s">
        <v>1522</v>
      </c>
      <c r="O266" s="82" t="s">
        <v>1560</v>
      </c>
      <c r="P266" s="82">
        <v>0</v>
      </c>
      <c r="Q266" s="82" t="s">
        <v>1615</v>
      </c>
      <c r="T266" s="81" t="s">
        <v>1051</v>
      </c>
      <c r="U266" s="81" t="str">
        <f>VLOOKUP(T266,'PAI 2025 Consolidado'!$A$7:$D$507,4,0)</f>
        <v>Producto</v>
      </c>
      <c r="V266" s="82" t="s">
        <v>1647</v>
      </c>
      <c r="W266" s="30">
        <f>VLOOKUP(A266,'PAI 2025 GPS rempl2)'!$A$4:$P$503,16,0)</f>
        <v>50</v>
      </c>
      <c r="X266" s="161">
        <f>(W266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2.2421524663677128</v>
      </c>
      <c r="Y266" s="30">
        <f>VLOOKUP(A266,'SEGUIMIENTO PLAN DE ACCIÓN'!$G$7:$AB$493,22,0)</f>
        <v>19</v>
      </c>
      <c r="Z266" s="164">
        <f t="shared" si="9"/>
        <v>4.2600896860986543E-3</v>
      </c>
      <c r="AA266" s="30" t="str">
        <f>VLOOKUP(A266,'SEGUIMIENTO PLAN DE ACCIÓN'!$G$7:$AC$493,20,0)</f>
        <v>A 31 de mayo de 2025 se han suscrito 2.396 recursos apelación, reposición, revocatoria directa y queja presentados contra las decisiones proferidas por los Directores de Signos Distintivos y Nuevas Creaciones y la Superintendente de Industria y Comercio de los 12.422 casos en stock, lo cual corresponde un 19.28% de avance. Mismo entregable actividad 2000.1.1</v>
      </c>
    </row>
    <row r="267" spans="1:27" x14ac:dyDescent="0.25">
      <c r="A267" s="81" t="s">
        <v>1053</v>
      </c>
      <c r="B267" s="81" t="s">
        <v>517</v>
      </c>
      <c r="C267" s="82" t="s">
        <v>1647</v>
      </c>
      <c r="D267" s="82" t="s">
        <v>1651</v>
      </c>
      <c r="E267" s="82" t="s">
        <v>680</v>
      </c>
      <c r="F267" s="82"/>
      <c r="G267" s="82"/>
      <c r="H267" s="82" t="str">
        <f>VLOOKUP(A267,'PAI 2025 GPS rempl2)'!$A$4:$V$503,15,0)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2">
        <f>VLOOKUP(A267,'PAI 2025 GPS rempl2)'!$A$4:$V$503,17,0)</f>
        <v>60</v>
      </c>
      <c r="J267" s="82" t="str">
        <f>VLOOKUP(A267,'PAI 2025 GPS rempl2)'!$A$4:$V$503,18,0)</f>
        <v>Porcentual</v>
      </c>
      <c r="K267" s="160" t="str">
        <f>VLOOKUP(A267,'PAI 2025 GPS rempl2)'!$A$4:$V$503,20,0)</f>
        <v>2025-01-02</v>
      </c>
      <c r="L267" s="160" t="str">
        <f>VLOOKUP(A267,'PAI 2025 GPS rempl2)'!$A$4:$V$503,21,0)</f>
        <v>2025-12-31</v>
      </c>
      <c r="M267" s="82" t="str">
        <f>VLOOKUP(A267,'PAI 2025 GPS rempl2)'!$A$4:$V$503,22,0)</f>
        <v>2000-DESPACHO DEL SUPERINTENDENTE DELEGADO PARA LA PROPIEDAD INDUSTRIAL</v>
      </c>
      <c r="N267" s="82"/>
      <c r="O267" s="82"/>
      <c r="P267" s="82"/>
      <c r="Q267" s="82"/>
      <c r="T267" s="81" t="s">
        <v>1053</v>
      </c>
      <c r="U267" s="81" t="str">
        <f>VLOOKUP(T267,'PAI 2025 Consolidado'!$A$7:$D$507,4,0)</f>
        <v>Actividad propia</v>
      </c>
      <c r="V267" s="82" t="s">
        <v>1647</v>
      </c>
      <c r="W267" s="30">
        <f>VLOOKUP(A267,'PAI 2025 GPS rempl2)'!$A$4:$P$503,16,0)</f>
        <v>100</v>
      </c>
      <c r="X267" s="163">
        <f>+(W267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1.2269938650306749</v>
      </c>
      <c r="Y267" s="30">
        <f>VLOOKUP(A267,'SEGUIMIENTO PLAN DE ACCIÓN'!$G$7:$AB$493,22,0)</f>
        <v>19</v>
      </c>
      <c r="Z267" s="164">
        <f t="shared" si="9"/>
        <v>2.3312883435582825E-3</v>
      </c>
      <c r="AA267" s="30" t="str">
        <f>VLOOKUP(A267,'SEGUIMIENTO PLAN DE ACCIÓN'!$G$7:$AC$493,20,0)</f>
        <v>A 31 de mayo de 2025 se han suscrito 2.396 recursos apelación, reposición, revocatoria directa y queja presentados contra las decisiones proferidas por los Directores de Signos Distintivos y Nuevas Creaciones y la Superintendente de Industria y Comercio de los 12.422 casos en stock, lo cual corresponde un 19.28% de avance</v>
      </c>
    </row>
    <row r="268" spans="1:27" x14ac:dyDescent="0.25">
      <c r="A268" s="81" t="s">
        <v>1054</v>
      </c>
      <c r="B268" s="81" t="s">
        <v>509</v>
      </c>
      <c r="C268" s="82" t="s">
        <v>1647</v>
      </c>
      <c r="D268" s="82" t="s">
        <v>1651</v>
      </c>
      <c r="E268" s="82" t="s">
        <v>680</v>
      </c>
      <c r="F268" s="82" t="s">
        <v>12</v>
      </c>
      <c r="G268" s="82" t="str">
        <f>VLOOKUP(A268,'PAI 2025 GPS rempl2)'!$E$4:$L$502,8,0)</f>
        <v>N/A</v>
      </c>
      <c r="H268" s="82" t="str">
        <f>VLOOKUP(A268,'PAI 2025 GPS rempl2)'!$A$4:$V$503,15,0)</f>
        <v>Protocolo para la promoción, sensibilización y orientación al ciudadano en temas de Propiedad Industrial, mediante comunicación clara, oportuna y veraz, socializado (Acta de socialización firmada)</v>
      </c>
      <c r="I268" s="82">
        <f>VLOOKUP(A268,'PAI 2025 GPS rempl2)'!$A$4:$V$503,17,0)</f>
        <v>1</v>
      </c>
      <c r="J268" s="82" t="str">
        <f>VLOOKUP(A268,'PAI 2025 GPS rempl2)'!$A$4:$V$503,18,0)</f>
        <v>Númerica</v>
      </c>
      <c r="K268" s="160" t="str">
        <f>VLOOKUP(A268,'PAI 2025 GPS rempl2)'!$A$4:$V$503,20,0)</f>
        <v>2025-03-03</v>
      </c>
      <c r="L268" s="160" t="str">
        <f>VLOOKUP(A268,'PAI 2025 GPS rempl2)'!$A$4:$V$503,21,0)</f>
        <v>2025-10-31</v>
      </c>
      <c r="M268" s="82" t="str">
        <f>VLOOKUP(A268,'PAI 2025 GPS rempl2)'!$A$4:$V$503,22,0)</f>
        <v>2000-DESPACHO DEL SUPERINTENDENTE DELEGADO PARA LA PROPIEDAD INDUSTRIAL;
2023-GRUPO DE TRABAJO DE CENTRO DE INFORMACIÓN TECNOLÓGICA Y APOYO A LA GESTIÓN DE PROPIEDAD LA INDUSTRIAL</v>
      </c>
      <c r="N268" s="82" t="s">
        <v>1516</v>
      </c>
      <c r="O268" s="82" t="s">
        <v>1517</v>
      </c>
      <c r="P268" s="82">
        <v>0</v>
      </c>
      <c r="Q268" s="82" t="s">
        <v>1615</v>
      </c>
      <c r="T268" s="81" t="s">
        <v>1054</v>
      </c>
      <c r="U268" s="81" t="str">
        <f>VLOOKUP(T268,'PAI 2025 Consolidado'!$A$7:$D$507,4,0)</f>
        <v>Producto</v>
      </c>
      <c r="V268" s="82" t="s">
        <v>1647</v>
      </c>
      <c r="W268" s="30">
        <f>VLOOKUP(A268,'PAI 2025 GPS rempl2)'!$A$4:$P$503,16,0)</f>
        <v>10</v>
      </c>
      <c r="X268" s="161">
        <f>(W268*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268" s="30">
        <f>VLOOKUP(A268,'SEGUIMIENTO PLAN DE ACCIÓN'!$G$7:$AB$493,22,0)</f>
        <v>0</v>
      </c>
      <c r="Z268" s="164">
        <f t="shared" si="9"/>
        <v>0</v>
      </c>
      <c r="AA268" s="30" t="str">
        <f>VLOOKUP(A268,'SEGUIMIENTO PLAN DE ACCIÓN'!$G$7:$AC$493,20,0)</f>
        <v>El Protocolo para la promoción, sensibilización y orientación al ciudadano en temas de Propiedad Industrial, mediante comunicación clara, oportuna y veraz se encuentra en ejecución. A corte del 30 de mayo, se definió la estructura y contenido del protocolo y se definieron los lineamientos que se desarrollarán en el protocolo. Este último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v>
      </c>
    </row>
    <row r="269" spans="1:27" x14ac:dyDescent="0.25">
      <c r="A269" s="81" t="s">
        <v>1058</v>
      </c>
      <c r="B269" s="81" t="s">
        <v>1641</v>
      </c>
      <c r="C269" s="82" t="s">
        <v>1647</v>
      </c>
      <c r="D269" s="82" t="s">
        <v>1651</v>
      </c>
      <c r="E269" s="82" t="s">
        <v>680</v>
      </c>
      <c r="F269" s="82"/>
      <c r="G269" s="82"/>
      <c r="H269" s="82" t="str">
        <f>VLOOKUP(A269,'PAI 2025 GPS rempl2)'!$A$4:$V$503,15,0)</f>
        <v>Definir la estructura y contenido del protocolo (Estructura y contenido del Protocolo definida)</v>
      </c>
      <c r="I269" s="82">
        <f>VLOOKUP(A269,'PAI 2025 GPS rempl2)'!$A$4:$V$503,17,0)</f>
        <v>1</v>
      </c>
      <c r="J269" s="82" t="str">
        <f>VLOOKUP(A269,'PAI 2025 GPS rempl2)'!$A$4:$V$503,18,0)</f>
        <v>Númerica</v>
      </c>
      <c r="K269" s="160" t="str">
        <f>VLOOKUP(A269,'PAI 2025 GPS rempl2)'!$A$4:$V$503,20,0)</f>
        <v>2025-03-03</v>
      </c>
      <c r="L269" s="160" t="str">
        <f>VLOOKUP(A269,'PAI 2025 GPS rempl2)'!$A$4:$V$503,21,0)</f>
        <v>2025-03-31</v>
      </c>
      <c r="M269" s="82" t="str">
        <f>VLOOKUP(A269,'PAI 2025 GPS rempl2)'!$A$4:$V$503,22,0)</f>
        <v>2023-GRUPO DE TRABAJO DE CENTRO DE INFORMACIÓN TECNOLÓGICA Y APOYO A LA GESTIÓN DE PROPIEDAD LA INDUSTRIAL</v>
      </c>
      <c r="N269" s="82"/>
      <c r="O269" s="82"/>
      <c r="P269" s="82"/>
      <c r="Q269" s="82"/>
      <c r="T269" s="81" t="s">
        <v>1058</v>
      </c>
      <c r="U269" s="81" t="str">
        <f>VLOOKUP(T269,'PAI 2025 Consolidado'!$A$7:$D$507,4,0)</f>
        <v>Actividad sin participaci�n</v>
      </c>
      <c r="V269" s="82" t="s">
        <v>1647</v>
      </c>
      <c r="W269" s="30">
        <f>VLOOKUP(A269,'PAI 2025 GPS rempl2)'!$A$4:$P$503,16,0)</f>
        <v>0</v>
      </c>
      <c r="Y269" s="30">
        <f>VLOOKUP(A269,'SEGUIMIENTO PLAN DE ACCIÓN'!$G$7:$AB$493,22,0)</f>
        <v>100</v>
      </c>
      <c r="Z269" s="164">
        <f t="shared" si="9"/>
        <v>0</v>
      </c>
      <c r="AA269" s="30" t="str">
        <f>VLOOKUP(A269,'SEGUIMIENTO PLAN DE ACCIÓN'!$G$7:$AC$493,20,0)</f>
        <v>Se elaboró la estructura del protocolo y se definió el contenido del mismo. Este documento ha sido desarrollado con base en los modelos establecidos por el Sistema Integrado de Gestión Institucional (SIGI)</v>
      </c>
    </row>
    <row r="270" spans="1:27" x14ac:dyDescent="0.25">
      <c r="A270" s="81" t="s">
        <v>1060</v>
      </c>
      <c r="B270" s="81" t="s">
        <v>517</v>
      </c>
      <c r="C270" s="82" t="s">
        <v>1647</v>
      </c>
      <c r="D270" s="82" t="s">
        <v>1651</v>
      </c>
      <c r="E270" s="82" t="s">
        <v>680</v>
      </c>
      <c r="F270" s="82"/>
      <c r="G270" s="82"/>
      <c r="H270" s="82" t="str">
        <f>VLOOKUP(A270,'PAI 2025 GPS rempl2)'!$A$4:$V$503,15,0)</f>
        <v>Definir los lineamientos para la promoción,  sensibilización y orientación en temas de Propiedad Industrial que se desarrollarán en el protocolo (Lineamientos para la promoción definidos)</v>
      </c>
      <c r="I270" s="82">
        <f>VLOOKUP(A270,'PAI 2025 GPS rempl2)'!$A$4:$V$503,17,0)</f>
        <v>1</v>
      </c>
      <c r="J270" s="82" t="str">
        <f>VLOOKUP(A270,'PAI 2025 GPS rempl2)'!$A$4:$V$503,18,0)</f>
        <v>Númerica</v>
      </c>
      <c r="K270" s="160" t="str">
        <f>VLOOKUP(A270,'PAI 2025 GPS rempl2)'!$A$4:$V$503,20,0)</f>
        <v>2025-04-01</v>
      </c>
      <c r="L270" s="160" t="str">
        <f>VLOOKUP(A270,'PAI 2025 GPS rempl2)'!$A$4:$V$503,21,0)</f>
        <v>2025-05-30</v>
      </c>
      <c r="M270" s="82" t="str">
        <f>VLOOKUP(A270,'PAI 2025 GPS rempl2)'!$A$4:$V$503,22,0)</f>
        <v>2000-DESPACHO DEL SUPERINTENDENTE DELEGADO PARA LA PROPIEDAD INDUSTRIAL;
2023-GRUPO DE TRABAJO DE CENTRO DE INFORMACIÓN TECNOLÓGICA Y APOYO A LA GESTIÓN DE PROPIEDAD LA INDUSTRIAL</v>
      </c>
      <c r="N270" s="82"/>
      <c r="O270" s="82"/>
      <c r="P270" s="82"/>
      <c r="Q270" s="82"/>
      <c r="T270" s="81" t="s">
        <v>1060</v>
      </c>
      <c r="U270" s="81" t="str">
        <f>VLOOKUP(T270,'PAI 2025 Consolidado'!$A$7:$D$507,4,0)</f>
        <v>Actividad propia</v>
      </c>
      <c r="V270" s="82" t="s">
        <v>1647</v>
      </c>
      <c r="W270" s="30">
        <f>VLOOKUP(A270,'PAI 2025 GPS rempl2)'!$A$4:$P$503,16,0)</f>
        <v>50</v>
      </c>
      <c r="X270" s="163">
        <f>+(W270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70" s="30">
        <f>VLOOKUP(A270,'SEGUIMIENTO PLAN DE ACCIÓN'!$G$7:$AB$493,22,0)</f>
        <v>100</v>
      </c>
      <c r="Z270" s="164">
        <f t="shared" si="9"/>
        <v>6.1349693251533744E-3</v>
      </c>
      <c r="AA270" s="30" t="str">
        <f>VLOOKUP(A270,'SEGUIMIENTO PLAN DE ACCIÓN'!$G$7:$AC$493,20,0)</f>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v>
      </c>
    </row>
    <row r="271" spans="1:27" x14ac:dyDescent="0.25">
      <c r="A271" s="81" t="s">
        <v>1062</v>
      </c>
      <c r="B271" s="81" t="s">
        <v>1641</v>
      </c>
      <c r="C271" s="82" t="s">
        <v>1647</v>
      </c>
      <c r="D271" s="82" t="s">
        <v>1651</v>
      </c>
      <c r="E271" s="82" t="s">
        <v>680</v>
      </c>
      <c r="F271" s="82"/>
      <c r="G271" s="82"/>
      <c r="H271" s="82" t="str">
        <f>VLOOKUP(A271,'PAI 2025 GPS rempl2)'!$A$4:$V$503,15,0)</f>
        <v>Elaborar el protocolo para la promoción,  sensibilización y orientación en temas de Propiedad Industrial (Protocolo elaborado)</v>
      </c>
      <c r="I271" s="82">
        <f>VLOOKUP(A271,'PAI 2025 GPS rempl2)'!$A$4:$V$503,17,0)</f>
        <v>1</v>
      </c>
      <c r="J271" s="82" t="str">
        <f>VLOOKUP(A271,'PAI 2025 GPS rempl2)'!$A$4:$V$503,18,0)</f>
        <v>Númerica</v>
      </c>
      <c r="K271" s="160" t="str">
        <f>VLOOKUP(A271,'PAI 2025 GPS rempl2)'!$A$4:$V$503,20,0)</f>
        <v>2025-06-03</v>
      </c>
      <c r="L271" s="160" t="str">
        <f>VLOOKUP(A271,'PAI 2025 GPS rempl2)'!$A$4:$V$503,21,0)</f>
        <v>2025-08-29</v>
      </c>
      <c r="M271" s="82" t="str">
        <f>VLOOKUP(A271,'PAI 2025 GPS rempl2)'!$A$4:$V$503,22,0)</f>
        <v>2023-GRUPO DE TRABAJO DE CENTRO DE INFORMACIÓN TECNOLÓGICA Y APOYO A LA GESTIÓN DE PROPIEDAD LA INDUSTRIAL</v>
      </c>
      <c r="N271" s="82"/>
      <c r="O271" s="82"/>
      <c r="P271" s="82"/>
      <c r="Q271" s="82"/>
      <c r="T271" s="81" t="s">
        <v>1062</v>
      </c>
      <c r="U271" s="81" t="str">
        <f>VLOOKUP(T271,'PAI 2025 Consolidado'!$A$7:$D$507,4,0)</f>
        <v>Actividad sin participaci�n</v>
      </c>
      <c r="V271" s="82" t="s">
        <v>1647</v>
      </c>
      <c r="W271" s="30">
        <f>VLOOKUP(A271,'PAI 2025 GPS rempl2)'!$A$4:$P$503,16,0)</f>
        <v>0</v>
      </c>
      <c r="Y271" s="30">
        <f>VLOOKUP(A271,'SEGUIMIENTO PLAN DE ACCIÓN'!$G$7:$AB$493,22,0)</f>
        <v>0</v>
      </c>
      <c r="Z271" s="164">
        <f t="shared" si="9"/>
        <v>0</v>
      </c>
      <c r="AA271" s="30" t="str">
        <f>VLOOKUP(A271,'SEGUIMIENTO PLAN DE ACCIÓN'!$G$7:$AC$493,20,0)</f>
        <v>Con base en los lineamientos definidos para el Protocolo para la promoción, sensibilización y orientación al ciudadano en temas de Propiedad Industrial, mediante comunicación clara, oportuna y veraz, se procederá a redactar el protocolo.</v>
      </c>
    </row>
    <row r="272" spans="1:27" x14ac:dyDescent="0.25">
      <c r="A272" s="81" t="s">
        <v>1064</v>
      </c>
      <c r="B272" s="81" t="s">
        <v>517</v>
      </c>
      <c r="C272" s="82" t="s">
        <v>1647</v>
      </c>
      <c r="D272" s="82" t="s">
        <v>1651</v>
      </c>
      <c r="E272" s="82" t="s">
        <v>680</v>
      </c>
      <c r="F272" s="82"/>
      <c r="G272" s="82"/>
      <c r="H272" s="82" t="str">
        <f>VLOOKUP(A272,'PAI 2025 GPS rempl2)'!$A$4:$V$503,15,0)</f>
        <v>Socializar a OSCAE y a la Red de Protección al Consumidor, el protocolo para la promoción,  sensibilización y orientación en temas de Propiedad Industrial (Acta de socialización firmada)</v>
      </c>
      <c r="I272" s="82">
        <f>VLOOKUP(A272,'PAI 2025 GPS rempl2)'!$A$4:$V$503,17,0)</f>
        <v>1</v>
      </c>
      <c r="J272" s="82" t="str">
        <f>VLOOKUP(A272,'PAI 2025 GPS rempl2)'!$A$4:$V$503,18,0)</f>
        <v>Númerica</v>
      </c>
      <c r="K272" s="160" t="str">
        <f>VLOOKUP(A272,'PAI 2025 GPS rempl2)'!$A$4:$V$503,20,0)</f>
        <v>2025-09-01</v>
      </c>
      <c r="L272" s="160" t="str">
        <f>VLOOKUP(A272,'PAI 2025 GPS rempl2)'!$A$4:$V$503,21,0)</f>
        <v>2025-10-31</v>
      </c>
      <c r="M272" s="82" t="str">
        <f>VLOOKUP(A272,'PAI 2025 GPS rempl2)'!$A$4:$V$503,22,0)</f>
        <v>2000-DESPACHO DEL SUPERINTENDENTE DELEGADO PARA LA PROPIEDAD INDUSTRIAL;
2023-GRUPO DE TRABAJO DE CENTRO DE INFORMACIÓN TECNOLÓGICA Y APOYO A LA GESTIÓN DE PROPIEDAD LA INDUSTRIAL</v>
      </c>
      <c r="N272" s="82"/>
      <c r="O272" s="82"/>
      <c r="P272" s="82"/>
      <c r="Q272" s="82"/>
      <c r="T272" s="81" t="s">
        <v>1064</v>
      </c>
      <c r="U272" s="81" t="str">
        <f>VLOOKUP(T272,'PAI 2025 Consolidado'!$A$7:$D$507,4,0)</f>
        <v>Actividad propia</v>
      </c>
      <c r="V272" s="82" t="s">
        <v>1647</v>
      </c>
      <c r="W272" s="30">
        <f>VLOOKUP(A272,'PAI 2025 GPS rempl2)'!$A$4:$P$503,16,0)</f>
        <v>50</v>
      </c>
      <c r="X272" s="163">
        <f>+(W272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72" s="30">
        <f>VLOOKUP(A272,'SEGUIMIENTO PLAN DE ACCIÓN'!$G$7:$AB$493,22,0)</f>
        <v>0</v>
      </c>
      <c r="Z272" s="164">
        <f t="shared" si="9"/>
        <v>0</v>
      </c>
      <c r="AA272" s="30">
        <f>VLOOKUP(A272,'SEGUIMIENTO PLAN DE ACCIÓN'!$G$7:$AC$493,20,0)</f>
        <v>0</v>
      </c>
    </row>
    <row r="273" spans="1:27" x14ac:dyDescent="0.25">
      <c r="A273" s="81" t="s">
        <v>1065</v>
      </c>
      <c r="B273" s="81" t="s">
        <v>509</v>
      </c>
      <c r="C273" s="82" t="s">
        <v>1660</v>
      </c>
      <c r="D273" s="82" t="s">
        <v>1659</v>
      </c>
      <c r="E273" s="82" t="s">
        <v>1066</v>
      </c>
      <c r="F273" s="82" t="s">
        <v>11</v>
      </c>
      <c r="G273" s="82" t="str">
        <f>VLOOKUP(A273,'PAI 2025 GPS rempl2)'!$E$4:$L$502,8,0)</f>
        <v>N/A</v>
      </c>
      <c r="H273" s="82" t="str">
        <f>VLOOKUP(A273,'PAI 2025 GPS rempl2)'!$A$4:$V$503,15,0)</f>
        <v>Solución, mapa de ruta y documentación inicial en materia procedimental para el manejo del expediente electrónico - Segunda fase de estructura de expediente electrónico, realizada  (Informe elaborado)</v>
      </c>
      <c r="I273" s="82">
        <f>VLOOKUP(A273,'PAI 2025 GPS rempl2)'!$A$4:$V$503,17,0)</f>
        <v>1</v>
      </c>
      <c r="J273" s="82" t="str">
        <f>VLOOKUP(A273,'PAI 2025 GPS rempl2)'!$A$4:$V$503,18,0)</f>
        <v>Númerica</v>
      </c>
      <c r="K273" s="160" t="str">
        <f>VLOOKUP(A273,'PAI 2025 GPS rempl2)'!$A$4:$V$503,20,0)</f>
        <v>2025-02-03</v>
      </c>
      <c r="L273" s="160" t="str">
        <f>VLOOKUP(A273,'PAI 2025 GPS rempl2)'!$A$4:$V$503,21,0)</f>
        <v>2025-11-28</v>
      </c>
      <c r="M273" s="82" t="str">
        <f>VLOOKUP(A273,'PAI 2025 GPS rempl2)'!$A$4:$V$503,22,0)</f>
        <v>141-GRUPO DE TRABAJO DE GESTIÓN DOCUMENTAL Y ARCHIVO;
20-OFICINA DE TECNOLOGÍA E INFORMÁTICA;
2000-DESPACHO DEL SUPERINTENDENTE DELEGADO PARA LA PROPIEDAD INDUSTRIAL;
2020-DIRECCIÓN DE NUEVAS CREACIONES;
30-OFICINA ASESORA DE PLANEACIÓN</v>
      </c>
      <c r="N273" s="82" t="s">
        <v>1518</v>
      </c>
      <c r="O273" s="82" t="s">
        <v>1519</v>
      </c>
      <c r="P273" s="82">
        <v>0</v>
      </c>
      <c r="Q273" s="82" t="s">
        <v>1616</v>
      </c>
      <c r="T273" s="81" t="s">
        <v>1065</v>
      </c>
      <c r="U273" s="81" t="str">
        <f>VLOOKUP(T273,'PAI 2025 Consolidado'!$A$7:$D$507,4,0)</f>
        <v>Producto</v>
      </c>
      <c r="V273" s="82" t="s">
        <v>1660</v>
      </c>
      <c r="W273" s="30">
        <f>VLOOKUP(A273,'PAI 2025 GPS rempl2)'!$A$4:$P$503,16,0)</f>
        <v>10</v>
      </c>
      <c r="X273" s="30">
        <f>+(W273*100)/($W$273+$W$277+$W$493+$W$497+$W$501)</f>
        <v>8.3333333333333339</v>
      </c>
      <c r="Y273" s="30">
        <f>VLOOKUP(A273,'SEGUIMIENTO PLAN DE ACCIÓN'!$G$7:$AB$493,22,0)</f>
        <v>0</v>
      </c>
      <c r="Z273" s="164">
        <f t="shared" si="9"/>
        <v>0</v>
      </c>
      <c r="AA273" s="30" t="str">
        <f>VLOOKUP(A273,'SEGUIMIENTO PLAN DE ACCIÓN'!$G$7:$AC$493,20,0)</f>
        <v>Se realizó el tercer seguimiento correspondiente al mes de mayo de 2025.</v>
      </c>
    </row>
    <row r="274" spans="1:27" x14ac:dyDescent="0.25">
      <c r="A274" s="81" t="s">
        <v>1069</v>
      </c>
      <c r="B274" s="81" t="s">
        <v>517</v>
      </c>
      <c r="C274" s="82" t="s">
        <v>1660</v>
      </c>
      <c r="D274" s="82" t="s">
        <v>1659</v>
      </c>
      <c r="E274" s="82" t="s">
        <v>1066</v>
      </c>
      <c r="F274" s="82"/>
      <c r="G274" s="82"/>
      <c r="H274" s="82" t="str">
        <f>VLOOKUP(A274,'PAI 2025 GPS rempl2)'!$A$4:$V$503,15,0)</f>
        <v>Establecer cronograma para identificar el plan de trabajo a desarrollar (Cronograma establecido)</v>
      </c>
      <c r="I274" s="82">
        <f>VLOOKUP(A274,'PAI 2025 GPS rempl2)'!$A$4:$V$503,17,0)</f>
        <v>1</v>
      </c>
      <c r="J274" s="82" t="str">
        <f>VLOOKUP(A274,'PAI 2025 GPS rempl2)'!$A$4:$V$503,18,0)</f>
        <v>Númerica</v>
      </c>
      <c r="K274" s="160" t="str">
        <f>VLOOKUP(A274,'PAI 2025 GPS rempl2)'!$A$4:$V$503,20,0)</f>
        <v>2025-02-03</v>
      </c>
      <c r="L274" s="160" t="str">
        <f>VLOOKUP(A274,'PAI 2025 GPS rempl2)'!$A$4:$V$503,21,0)</f>
        <v>2025-02-28</v>
      </c>
      <c r="M274" s="82" t="str">
        <f>VLOOKUP(A274,'PAI 2025 GPS rempl2)'!$A$4:$V$503,22,0)</f>
        <v>141-GRUPO DE TRABAJO DE GESTIÓN DOCUMENTAL Y ARCHIVO;
20-OFICINA DE TECNOLOGÍA E INFORMÁTICA;
2000-DESPACHO DEL SUPERINTENDENTE DELEGADO PARA LA PROPIEDAD INDUSTRIAL;
2020-DIRECCIÓN DE NUEVAS CREACIONES;
30-OFICINA ASESORA DE PLANEACIÓN</v>
      </c>
      <c r="N274" s="82"/>
      <c r="O274" s="82"/>
      <c r="P274" s="82"/>
      <c r="Q274" s="82"/>
      <c r="T274" s="81" t="s">
        <v>1069</v>
      </c>
      <c r="U274" s="81" t="str">
        <f>VLOOKUP(T274,'PAI 2025 Consolidado'!$A$7:$D$507,4,0)</f>
        <v>Actividad propia</v>
      </c>
      <c r="V274" s="82" t="s">
        <v>1660</v>
      </c>
      <c r="W274" s="30">
        <f>VLOOKUP(A274,'PAI 2025 GPS rempl2)'!$A$4:$P$503,16,0)</f>
        <v>10</v>
      </c>
      <c r="X274" s="30">
        <f>+(W274*100)/(W$274+$W$275+$W$276+$W$278+$W$280+$W$281+$W$494+$W$495+$W$496+$W$498+$W$499+$W$500+$W$502)</f>
        <v>2</v>
      </c>
      <c r="Y274" s="30">
        <f>VLOOKUP(A274,'SEGUIMIENTO PLAN DE ACCIÓN'!$G$7:$AB$493,22,0)</f>
        <v>100</v>
      </c>
      <c r="Z274" s="164">
        <f t="shared" si="9"/>
        <v>0.02</v>
      </c>
      <c r="AA274" s="30" t="str">
        <f>VLOOKUP(A274,'SEGUIMIENTO PLAN DE ACCIÓN'!$G$7:$AC$493,20,0)</f>
        <v>En sesión de trabajo realizada el 10 de febrero de 2025, se concertó y aprobó el cronograma para identificar el plan de trabajo a desarrollar para el diseño de la solución, mapa de ruta y documentación inicial para el manejo del expediente electrónico.</v>
      </c>
    </row>
    <row r="275" spans="1:27" x14ac:dyDescent="0.25">
      <c r="A275" s="81" t="s">
        <v>1071</v>
      </c>
      <c r="B275" s="81" t="s">
        <v>517</v>
      </c>
      <c r="C275" s="82" t="s">
        <v>1660</v>
      </c>
      <c r="D275" s="82" t="s">
        <v>1659</v>
      </c>
      <c r="E275" s="82" t="s">
        <v>1066</v>
      </c>
      <c r="F275" s="82"/>
      <c r="G275" s="82"/>
      <c r="H275" s="82" t="str">
        <f>VLOOKUP(A275,'PAI 2025 GPS rempl2)'!$A$4:$V$503,15,0)</f>
        <v>Realizar el seguimiento a las actividades planeadas en el cronograma (Informes de seguimiento a las actividades planeadas en el cronograma)</v>
      </c>
      <c r="I275" s="82">
        <f>VLOOKUP(A275,'PAI 2025 GPS rempl2)'!$A$4:$V$503,17,0)</f>
        <v>8</v>
      </c>
      <c r="J275" s="82" t="str">
        <f>VLOOKUP(A275,'PAI 2025 GPS rempl2)'!$A$4:$V$503,18,0)</f>
        <v>Númerica</v>
      </c>
      <c r="K275" s="160" t="str">
        <f>VLOOKUP(A275,'PAI 2025 GPS rempl2)'!$A$4:$V$503,20,0)</f>
        <v>2025-03-03</v>
      </c>
      <c r="L275" s="160" t="str">
        <f>VLOOKUP(A275,'PAI 2025 GPS rempl2)'!$A$4:$V$503,21,0)</f>
        <v>2025-10-31</v>
      </c>
      <c r="M275" s="82" t="str">
        <f>VLOOKUP(A275,'PAI 2025 GPS rempl2)'!$A$4:$V$503,22,0)</f>
        <v>2000-DESPACHO DEL SUPERINTENDENTE DELEGADO PARA LA PROPIEDAD INDUSTRIAL</v>
      </c>
      <c r="N275" s="82"/>
      <c r="O275" s="82"/>
      <c r="P275" s="82"/>
      <c r="Q275" s="82"/>
      <c r="T275" s="81" t="s">
        <v>1071</v>
      </c>
      <c r="U275" s="81" t="str">
        <f>VLOOKUP(T275,'PAI 2025 Consolidado'!$A$7:$D$507,4,0)</f>
        <v>Actividad propia</v>
      </c>
      <c r="V275" s="82" t="s">
        <v>1660</v>
      </c>
      <c r="W275" s="30">
        <f>VLOOKUP(A275,'PAI 2025 GPS rempl2)'!$A$4:$P$503,16,0)</f>
        <v>60</v>
      </c>
      <c r="X275" s="30">
        <f>+(W275*100)/(W$274+$W$275+$W$276+$W$278+$W$280+$W$281+$W$494+$W$495+$W$496+$W$498+$W$499+$W$500+$W$502)</f>
        <v>12</v>
      </c>
      <c r="Y275" s="30">
        <f>VLOOKUP(A275,'SEGUIMIENTO PLAN DE ACCIÓN'!$G$7:$AB$493,22,0)</f>
        <v>37.5</v>
      </c>
      <c r="Z275" s="164">
        <f t="shared" si="9"/>
        <v>4.4999999999999998E-2</v>
      </c>
      <c r="AA275" s="30" t="str">
        <f>VLOOKUP(A275,'SEGUIMIENTO PLAN DE ACCIÓN'!$G$7:$AC$493,20,0)</f>
        <v>El cronograma elaborado contempla otros hitos para el desarrollo del producto, por tanto, se presenta el plan de trabajo a corte 31 de mayo de 2025. Respecto del avance de la actividad se realizó el informe de seguimiento a las actividades planeadas en el cronograma de trabajo para el expediente electrónico del mes de mayo siendo este el tercer seguimiento de la actividad.</v>
      </c>
    </row>
    <row r="276" spans="1:27" x14ac:dyDescent="0.25">
      <c r="A276" s="81" t="s">
        <v>1073</v>
      </c>
      <c r="B276" s="81" t="s">
        <v>517</v>
      </c>
      <c r="C276" s="82" t="s">
        <v>1660</v>
      </c>
      <c r="D276" s="82" t="s">
        <v>1659</v>
      </c>
      <c r="E276" s="82" t="s">
        <v>1066</v>
      </c>
      <c r="F276" s="82"/>
      <c r="G276" s="82"/>
      <c r="H276" s="82" t="str">
        <f>VLOOKUP(A276,'PAI 2025 GPS rempl2)'!$A$4:$V$503,15,0)</f>
        <v>Elaborar informe de brechas (Informe elaborado)</v>
      </c>
      <c r="I276" s="82">
        <f>VLOOKUP(A276,'PAI 2025 GPS rempl2)'!$A$4:$V$503,17,0)</f>
        <v>1</v>
      </c>
      <c r="J276" s="82" t="str">
        <f>VLOOKUP(A276,'PAI 2025 GPS rempl2)'!$A$4:$V$503,18,0)</f>
        <v>Númerica</v>
      </c>
      <c r="K276" s="160" t="str">
        <f>VLOOKUP(A276,'PAI 2025 GPS rempl2)'!$A$4:$V$503,20,0)</f>
        <v>2025-11-04</v>
      </c>
      <c r="L276" s="160" t="str">
        <f>VLOOKUP(A276,'PAI 2025 GPS rempl2)'!$A$4:$V$503,21,0)</f>
        <v>2025-11-28</v>
      </c>
      <c r="M276" s="82" t="str">
        <f>VLOOKUP(A276,'PAI 2025 GPS rempl2)'!$A$4:$V$503,22,0)</f>
        <v>141-GRUPO DE TRABAJO DE GESTIÓN DOCUMENTAL Y ARCHIVO;
20-OFICINA DE TECNOLOGÍA E INFORMÁTICA;
2000-DESPACHO DEL SUPERINTENDENTE DELEGADO PARA LA PROPIEDAD INDUSTRIAL;
2020-DIRECCIÓN DE NUEVAS CREACIONES;
30-OFICINA ASESORA DE PLANEACIÓN</v>
      </c>
      <c r="N276" s="82"/>
      <c r="O276" s="82"/>
      <c r="P276" s="82"/>
      <c r="Q276" s="82"/>
      <c r="T276" s="81" t="s">
        <v>1073</v>
      </c>
      <c r="U276" s="81" t="str">
        <f>VLOOKUP(T276,'PAI 2025 Consolidado'!$A$7:$D$507,4,0)</f>
        <v>Actividad propia</v>
      </c>
      <c r="V276" s="82" t="s">
        <v>1660</v>
      </c>
      <c r="W276" s="30">
        <f>VLOOKUP(A276,'PAI 2025 GPS rempl2)'!$A$4:$P$503,16,0)</f>
        <v>30</v>
      </c>
      <c r="X276" s="30">
        <f>+(W276*100)/(W$274+$W$275+$W$276+$W$278+$W$280+$W$281+$W$494+$W$495+$W$496+$W$498+$W$499+$W$500+$W$502)</f>
        <v>6</v>
      </c>
      <c r="Y276" s="30">
        <f>VLOOKUP(A276,'SEGUIMIENTO PLAN DE ACCIÓN'!$G$7:$AB$493,22,0)</f>
        <v>0</v>
      </c>
      <c r="Z276" s="164">
        <f t="shared" si="9"/>
        <v>0</v>
      </c>
      <c r="AA276" s="30">
        <f>VLOOKUP(A276,'SEGUIMIENTO PLAN DE ACCIÓN'!$G$7:$AC$493,20,0)</f>
        <v>0</v>
      </c>
    </row>
    <row r="277" spans="1:27" x14ac:dyDescent="0.25">
      <c r="A277" s="81" t="s">
        <v>1075</v>
      </c>
      <c r="B277" s="81" t="s">
        <v>509</v>
      </c>
      <c r="C277" s="82" t="s">
        <v>1660</v>
      </c>
      <c r="D277" s="82" t="s">
        <v>1659</v>
      </c>
      <c r="E277" s="82" t="s">
        <v>1066</v>
      </c>
      <c r="F277" s="82" t="s">
        <v>11</v>
      </c>
      <c r="G277" s="82" t="str">
        <f>VLOOKUP(A277,'PAI 2025 GPS rempl2)'!$E$4:$L$502,8,0)</f>
        <v>N/A</v>
      </c>
      <c r="H277" s="82" t="str">
        <f>VLOOKUP(A277,'PAI 2025 GPS rempl2)'!$A$4:$V$503,15,0)</f>
        <v>Protocolo para la conservación de evidencias en el entorno digital, gestión de pruebas digitales y el aseguramiento del acervo probatorio en entornos digitales, elaborado. (Protocolo elaborado)</v>
      </c>
      <c r="I277" s="82">
        <f>VLOOKUP(A277,'PAI 2025 GPS rempl2)'!$A$4:$V$503,17,0)</f>
        <v>1</v>
      </c>
      <c r="J277" s="82" t="str">
        <f>VLOOKUP(A277,'PAI 2025 GPS rempl2)'!$A$4:$V$503,18,0)</f>
        <v>Númerica</v>
      </c>
      <c r="K277" s="160" t="str">
        <f>VLOOKUP(A277,'PAI 2025 GPS rempl2)'!$A$4:$V$503,20,0)</f>
        <v>2025-01-20</v>
      </c>
      <c r="L277" s="160" t="str">
        <f>VLOOKUP(A277,'PAI 2025 GPS rempl2)'!$A$4:$V$503,21,0)</f>
        <v>2025-11-28</v>
      </c>
      <c r="M277" s="82" t="str">
        <f>VLOOKUP(A277,'PAI 2025 GPS rempl2)'!$A$4:$V$503,22,0)</f>
        <v>10-OFICINA  ASESORA JURÍDICA;
20-OFICINA DE TECNOLOGÍA E INFORMÁTICA;
2000-DESPACHO DEL SUPERINTENDENTE DELEGADO PARA LA PROPIEDAD INDUSTRIAL;
2010-DIRECCION DE SIGNOS DISTINTIVOS;
2020-DIRECCIÓN DE NUEVAS CREACIONES</v>
      </c>
      <c r="N277" s="82" t="s">
        <v>1518</v>
      </c>
      <c r="O277" s="82" t="s">
        <v>1519</v>
      </c>
      <c r="P277" s="82">
        <v>0</v>
      </c>
      <c r="Q277" s="82" t="s">
        <v>1616</v>
      </c>
      <c r="T277" s="81" t="s">
        <v>1075</v>
      </c>
      <c r="U277" s="81" t="str">
        <f>VLOOKUP(T277,'PAI 2025 Consolidado'!$A$7:$D$507,4,0)</f>
        <v>Producto</v>
      </c>
      <c r="V277" s="82" t="s">
        <v>1660</v>
      </c>
      <c r="W277" s="30">
        <f>VLOOKUP(A277,'PAI 2025 GPS rempl2)'!$A$4:$P$503,16,0)</f>
        <v>10</v>
      </c>
      <c r="X277" s="30">
        <f>+(W277*100)/($W$273+$W$277+$W$493+$W$497+$W$501)</f>
        <v>8.3333333333333339</v>
      </c>
      <c r="Y277" s="30">
        <f>VLOOKUP(A277,'SEGUIMIENTO PLAN DE ACCIÓN'!$G$7:$AB$493,22,0)</f>
        <v>0</v>
      </c>
      <c r="Z277" s="164">
        <f t="shared" si="9"/>
        <v>0</v>
      </c>
      <c r="AA277" s="30" t="str">
        <f>VLOOKUP(A277,'SEGUIMIENTO PLAN DE ACCIÓN'!$G$7:$AC$493,20,0)</f>
        <v>Se presentó un plan de trabajo preliminar, con el propósito de convocar las mesas técnicas correspondientes para la ejecución coordinada de la actividad, la cual es liderada por la Dirección de Nuevas creaciones en articulación con la Dirección de Signos Distintivos, la OTI y el Grupo de Trabajo de Vía Administrativa de la Delegatura de PI.</v>
      </c>
    </row>
    <row r="278" spans="1:27" x14ac:dyDescent="0.25">
      <c r="A278" s="81" t="s">
        <v>1077</v>
      </c>
      <c r="B278" s="81" t="s">
        <v>517</v>
      </c>
      <c r="C278" s="82" t="s">
        <v>1660</v>
      </c>
      <c r="D278" s="82" t="s">
        <v>1659</v>
      </c>
      <c r="E278" s="82" t="s">
        <v>1066</v>
      </c>
      <c r="F278" s="82"/>
      <c r="G278" s="82"/>
      <c r="H278" s="82" t="str">
        <f>VLOOKUP(A278,'PAI 2025 GPS rempl2)'!$A$4:$V$503,15,0)</f>
        <v>Identificar los tipos de evidencia y fuentes que requieren de conservación en los trámites de PI  (Informe sobre tipos de evidencia y fuentes de conservación elaborado)</v>
      </c>
      <c r="I278" s="82">
        <f>VLOOKUP(A278,'PAI 2025 GPS rempl2)'!$A$4:$V$503,17,0)</f>
        <v>1</v>
      </c>
      <c r="J278" s="82" t="str">
        <f>VLOOKUP(A278,'PAI 2025 GPS rempl2)'!$A$4:$V$503,18,0)</f>
        <v>Númerica</v>
      </c>
      <c r="K278" s="160" t="str">
        <f>VLOOKUP(A278,'PAI 2025 GPS rempl2)'!$A$4:$V$503,20,0)</f>
        <v>2025-01-20</v>
      </c>
      <c r="L278" s="160" t="str">
        <f>VLOOKUP(A278,'PAI 2025 GPS rempl2)'!$A$4:$V$503,21,0)</f>
        <v>2025-02-28</v>
      </c>
      <c r="M278" s="82" t="str">
        <f>VLOOKUP(A278,'PAI 2025 GPS rempl2)'!$A$4:$V$503,22,0)</f>
        <v>20-OFICINA DE TECNOLOGÍA E INFORMÁTICA;
2000-DESPACHO DEL SUPERINTENDENTE DELEGADO PARA LA PROPIEDAD INDUSTRIAL;
2010-DIRECCION DE SIGNOS DISTINTIVOS;
2020-DIRECCIÓN DE NUEVAS CREACIONES</v>
      </c>
      <c r="N278" s="82"/>
      <c r="O278" s="82"/>
      <c r="P278" s="82"/>
      <c r="Q278" s="82"/>
      <c r="T278" s="81" t="s">
        <v>1077</v>
      </c>
      <c r="U278" s="81" t="str">
        <f>VLOOKUP(T278,'PAI 2025 Consolidado'!$A$7:$D$507,4,0)</f>
        <v>Actividad propia</v>
      </c>
      <c r="V278" s="82" t="s">
        <v>1660</v>
      </c>
      <c r="W278" s="30">
        <f>VLOOKUP(A278,'PAI 2025 GPS rempl2)'!$A$4:$P$503,16,0)</f>
        <v>40</v>
      </c>
      <c r="X278" s="30">
        <f>+(W278*100)/(W$274+$W$275+$W$276+$W$278+$W$280+$W$281+$W$494+$W$495+$W$496+$W$498+$W$499+$W$500+$W$502)</f>
        <v>8</v>
      </c>
      <c r="Y278" s="30">
        <f>VLOOKUP(A278,'SEGUIMIENTO PLAN DE ACCIÓN'!$G$7:$AB$493,22,0)</f>
        <v>100</v>
      </c>
      <c r="Z278" s="164">
        <f t="shared" si="9"/>
        <v>0.08</v>
      </c>
      <c r="AA278" s="30" t="str">
        <f>VLOOKUP(A278,'SEGUIMIENTO PLAN DE ACCIÓN'!$G$7:$AC$493,20,0)</f>
        <v>Se identificaron los tipos de evidencia y fuentes que requieren conservación en los trámites de PI, actividad liderada por la Dirección de Nuevas Creaciones, en concurso con la Dirección de Signos Distintivos, la OTI y el GT de Vía Administrativa de la Delegatura de PI.</v>
      </c>
    </row>
    <row r="279" spans="1:27" x14ac:dyDescent="0.25">
      <c r="A279" s="81" t="s">
        <v>1080</v>
      </c>
      <c r="B279" s="81" t="s">
        <v>1641</v>
      </c>
      <c r="C279" s="82" t="s">
        <v>1660</v>
      </c>
      <c r="D279" s="82" t="s">
        <v>1659</v>
      </c>
      <c r="E279" s="82" t="s">
        <v>1066</v>
      </c>
      <c r="F279" s="82"/>
      <c r="G279" s="82"/>
      <c r="H279" s="82" t="str">
        <f>VLOOKUP(A279,'PAI 2025 GPS rempl2)'!$A$4:$V$503,15,0)</f>
        <v>Realizar un análisis de las leyes y regulaciones sobre la conservación de evidencias digitales  (Documento de análisis elaborado)</v>
      </c>
      <c r="I279" s="82">
        <f>VLOOKUP(A279,'PAI 2025 GPS rempl2)'!$A$4:$V$503,17,0)</f>
        <v>1</v>
      </c>
      <c r="J279" s="82" t="str">
        <f>VLOOKUP(A279,'PAI 2025 GPS rempl2)'!$A$4:$V$503,18,0)</f>
        <v>Númerica</v>
      </c>
      <c r="K279" s="160" t="str">
        <f>VLOOKUP(A279,'PAI 2025 GPS rempl2)'!$A$4:$V$503,20,0)</f>
        <v>2025-01-20</v>
      </c>
      <c r="L279" s="160" t="str">
        <f>VLOOKUP(A279,'PAI 2025 GPS rempl2)'!$A$4:$V$503,21,0)</f>
        <v>2025-02-28</v>
      </c>
      <c r="M279" s="82" t="str">
        <f>VLOOKUP(A279,'PAI 2025 GPS rempl2)'!$A$4:$V$503,22,0)</f>
        <v>10-OFICINA  ASESORA JURÍDICA</v>
      </c>
      <c r="N279" s="82"/>
      <c r="O279" s="82"/>
      <c r="P279" s="82"/>
      <c r="Q279" s="82"/>
      <c r="T279" s="81" t="s">
        <v>1080</v>
      </c>
      <c r="U279" s="81" t="str">
        <f>VLOOKUP(T279,'PAI 2025 Consolidado'!$A$7:$D$507,4,0)</f>
        <v>Actividad sin participaci�n</v>
      </c>
      <c r="V279" s="82" t="s">
        <v>1660</v>
      </c>
      <c r="W279" s="30">
        <f>VLOOKUP(A279,'PAI 2025 GPS rempl2)'!$A$4:$P$503,16,0)</f>
        <v>0</v>
      </c>
      <c r="Y279" s="30">
        <f>VLOOKUP(A279,'SEGUIMIENTO PLAN DE ACCIÓN'!$G$7:$AB$493,22,0)</f>
        <v>100</v>
      </c>
      <c r="Z279" s="164">
        <f t="shared" si="9"/>
        <v>0</v>
      </c>
      <c r="AA279" s="30" t="str">
        <f>VLOOKUP(A279,'SEGUIMIENTO PLAN DE ACCIÓN'!$G$7:$AC$493,20,0)</f>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v>
      </c>
    </row>
    <row r="280" spans="1:27" x14ac:dyDescent="0.25">
      <c r="A280" s="81" t="s">
        <v>1083</v>
      </c>
      <c r="B280" s="81" t="s">
        <v>517</v>
      </c>
      <c r="C280" s="82" t="s">
        <v>1660</v>
      </c>
      <c r="D280" s="82" t="s">
        <v>1659</v>
      </c>
      <c r="E280" s="82" t="s">
        <v>1066</v>
      </c>
      <c r="F280" s="82"/>
      <c r="G280" s="82"/>
      <c r="H280" s="82" t="str">
        <f>VLOOKUP(A280,'PAI 2025 GPS rempl2)'!$A$4:$V$503,15,0)</f>
        <v>Definir la estructura y contenido del Protocolo (Documento con la estructura y contenido definido)</v>
      </c>
      <c r="I280" s="82">
        <f>VLOOKUP(A280,'PAI 2025 GPS rempl2)'!$A$4:$V$503,17,0)</f>
        <v>1</v>
      </c>
      <c r="J280" s="82" t="str">
        <f>VLOOKUP(A280,'PAI 2025 GPS rempl2)'!$A$4:$V$503,18,0)</f>
        <v>Númerica</v>
      </c>
      <c r="K280" s="160" t="str">
        <f>VLOOKUP(A280,'PAI 2025 GPS rempl2)'!$A$4:$V$503,20,0)</f>
        <v>2025-03-03</v>
      </c>
      <c r="L280" s="160" t="str">
        <f>VLOOKUP(A280,'PAI 2025 GPS rempl2)'!$A$4:$V$503,21,0)</f>
        <v>2025-04-30</v>
      </c>
      <c r="M280" s="82" t="str">
        <f>VLOOKUP(A280,'PAI 2025 GPS rempl2)'!$A$4:$V$503,22,0)</f>
        <v>20-OFICINA DE TECNOLOGÍA E INFORMÁTICA;
2000-DESPACHO DEL SUPERINTENDENTE DELEGADO PARA LA PROPIEDAD INDUSTRIAL;
2010-DIRECCION DE SIGNOS DISTINTIVOS;
2020-DIRECCIÓN DE NUEVAS CREACIONES</v>
      </c>
      <c r="N280" s="82"/>
      <c r="O280" s="82"/>
      <c r="P280" s="82"/>
      <c r="Q280" s="82"/>
      <c r="T280" s="81" t="s">
        <v>1083</v>
      </c>
      <c r="U280" s="81" t="str">
        <f>VLOOKUP(T280,'PAI 2025 Consolidado'!$A$7:$D$507,4,0)</f>
        <v>Actividad propia</v>
      </c>
      <c r="V280" s="82" t="s">
        <v>1660</v>
      </c>
      <c r="W280" s="30">
        <f>VLOOKUP(A280,'PAI 2025 GPS rempl2)'!$A$4:$P$503,16,0)</f>
        <v>30</v>
      </c>
      <c r="X280" s="30">
        <f>+(W280*100)/(W$274+$W$275+$W$276+$W$278+$W$280+$W$281+$W$494+$W$495+$W$496+$W$498+$W$499+$W$500+$W$502)</f>
        <v>6</v>
      </c>
      <c r="Y280" s="30">
        <f>VLOOKUP(A280,'SEGUIMIENTO PLAN DE ACCIÓN'!$G$7:$AB$493,22,0)</f>
        <v>100</v>
      </c>
      <c r="Z280" s="164">
        <f t="shared" si="9"/>
        <v>0.06</v>
      </c>
      <c r="AA280" s="30" t="str">
        <f>VLOOKUP(A280,'SEGUIMIENTO PLAN DE ACCIÓN'!$G$7:$AC$493,20,0)</f>
        <v>Se Definió la estructura y el contenido del Protocolo, actividad liderada por la Dirección de Nuevas creaciones, en conjunto con la Dirección de Signos Distintivos, la OTI y el GT de Vía administrativa de la Delegatura de PI.</v>
      </c>
    </row>
    <row r="281" spans="1:27" x14ac:dyDescent="0.25">
      <c r="A281" s="81" t="s">
        <v>1084</v>
      </c>
      <c r="B281" s="81" t="s">
        <v>517</v>
      </c>
      <c r="C281" s="82" t="s">
        <v>1660</v>
      </c>
      <c r="D281" s="82" t="s">
        <v>1659</v>
      </c>
      <c r="E281" s="82" t="s">
        <v>1066</v>
      </c>
      <c r="F281" s="82"/>
      <c r="G281" s="82"/>
      <c r="H281" s="82" t="str">
        <f>VLOOKUP(A281,'PAI 2025 GPS rempl2)'!$A$4:$V$503,15,0)</f>
        <v>Elaborar el protocolo para la conservación de evidencias en el entorno digital (Protocolo elaborado)</v>
      </c>
      <c r="I281" s="82">
        <f>VLOOKUP(A281,'PAI 2025 GPS rempl2)'!$A$4:$V$503,17,0)</f>
        <v>1</v>
      </c>
      <c r="J281" s="82" t="str">
        <f>VLOOKUP(A281,'PAI 2025 GPS rempl2)'!$A$4:$V$503,18,0)</f>
        <v>Númerica</v>
      </c>
      <c r="K281" s="160" t="str">
        <f>VLOOKUP(A281,'PAI 2025 GPS rempl2)'!$A$4:$V$503,20,0)</f>
        <v>2025-05-05</v>
      </c>
      <c r="L281" s="160" t="str">
        <f>VLOOKUP(A281,'PAI 2025 GPS rempl2)'!$A$4:$V$503,21,0)</f>
        <v>2025-11-28</v>
      </c>
      <c r="M281" s="82" t="str">
        <f>VLOOKUP(A281,'PAI 2025 GPS rempl2)'!$A$4:$V$503,22,0)</f>
        <v>20-OFICINA DE TECNOLOGÍA E INFORMÁTICA;
2000-DESPACHO DEL SUPERINTENDENTE DELEGADO PARA LA PROPIEDAD INDUSTRIAL;
2010-DIRECCION DE SIGNOS DISTINTIVOS;
2020-DIRECCIÓN DE NUEVAS CREACIONES</v>
      </c>
      <c r="N281" s="82"/>
      <c r="O281" s="82"/>
      <c r="P281" s="82"/>
      <c r="Q281" s="82"/>
      <c r="T281" s="81" t="s">
        <v>1084</v>
      </c>
      <c r="U281" s="81" t="str">
        <f>VLOOKUP(T281,'PAI 2025 Consolidado'!$A$7:$D$507,4,0)</f>
        <v>Actividad propia</v>
      </c>
      <c r="V281" s="82" t="s">
        <v>1660</v>
      </c>
      <c r="W281" s="30">
        <f>VLOOKUP(A281,'PAI 2025 GPS rempl2)'!$A$4:$P$503,16,0)</f>
        <v>30</v>
      </c>
      <c r="X281" s="30">
        <f>+(W281*100)/(W$274+$W$275+$W$276+$W$278+$W$280+$W$281+$W$494+$W$495+$W$496+$W$498+$W$499+$W$500+$W$502)</f>
        <v>6</v>
      </c>
      <c r="Y281" s="30">
        <f>VLOOKUP(A281,'SEGUIMIENTO PLAN DE ACCIÓN'!$G$7:$AB$493,22,0)</f>
        <v>0</v>
      </c>
      <c r="Z281" s="164">
        <f t="shared" si="9"/>
        <v>0</v>
      </c>
      <c r="AA281" s="30" t="str">
        <f>VLOOKUP(A281,'SEGUIMIENTO PLAN DE ACCIÓN'!$G$7:$AC$493,20,0)</f>
        <v>Se presentó un plan de trabajo preliminar, con el propósito de convocar las mesas técnicas correspondientes para la ejecución coordinada de la actividad, la cual es liderada por la Dirección de Nuevas creaciones en articulación con la Dirección de Signos Distintivos, la OTI y el Grupo de Trabajo de Vía Administrativa de la Delegatura de PI.</v>
      </c>
    </row>
    <row r="282" spans="1:27" x14ac:dyDescent="0.25">
      <c r="A282" s="81" t="s">
        <v>1085</v>
      </c>
      <c r="B282" s="81" t="s">
        <v>509</v>
      </c>
      <c r="C282" s="82" t="s">
        <v>1647</v>
      </c>
      <c r="D282" s="82" t="s">
        <v>1646</v>
      </c>
      <c r="E282" s="82" t="s">
        <v>567</v>
      </c>
      <c r="F282" s="82" t="s">
        <v>11</v>
      </c>
      <c r="G282" s="82" t="str">
        <f>VLOOKUP(A282,'PAI 2025 GPS rempl2)'!$E$4:$L$502,8,0)</f>
        <v>FUNCIONAMIENTO</v>
      </c>
      <c r="H282" s="82" t="str">
        <f>VLOOKUP(A282,'PAI 2025 GPS rempl2)'!$A$4:$V$503,15,0)</f>
        <v>Intervenciones en el sistema de información SIPI respecto a temas funcionales y técnicos, puestas en producción (Correos electrónicos del proveedor indicando la puesta en producción)</v>
      </c>
      <c r="I282" s="82">
        <f>VLOOKUP(A282,'PAI 2025 GPS rempl2)'!$A$4:$V$503,17,0)</f>
        <v>4</v>
      </c>
      <c r="J282" s="82" t="str">
        <f>VLOOKUP(A282,'PAI 2025 GPS rempl2)'!$A$4:$V$503,18,0)</f>
        <v>Númerica</v>
      </c>
      <c r="K282" s="160" t="str">
        <f>VLOOKUP(A282,'PAI 2025 GPS rempl2)'!$A$4:$V$503,20,0)</f>
        <v>2025-01-07</v>
      </c>
      <c r="L282" s="160" t="str">
        <f>VLOOKUP(A282,'PAI 2025 GPS rempl2)'!$A$4:$V$503,21,0)</f>
        <v>2025-11-28</v>
      </c>
      <c r="M282" s="82" t="str">
        <f>VLOOKUP(A282,'PAI 2025 GPS rempl2)'!$A$4:$V$503,22,0)</f>
        <v>20-OFICINA DE TECNOLOGÍA E INFORMÁTICA;
2000-DESPACHO DEL SUPERINTENDENTE DELEGADO PARA LA PROPIEDAD INDUSTRIAL</v>
      </c>
      <c r="N282" s="82" t="s">
        <v>1518</v>
      </c>
      <c r="O282" s="82" t="s">
        <v>1519</v>
      </c>
      <c r="P282" s="82">
        <v>0</v>
      </c>
      <c r="Q282" s="82" t="s">
        <v>1616</v>
      </c>
      <c r="T282" s="81" t="s">
        <v>1085</v>
      </c>
      <c r="U282" s="81" t="str">
        <f>VLOOKUP(T282,'PAI 2025 Consolidado'!$A$7:$D$507,4,0)</f>
        <v>Producto</v>
      </c>
      <c r="V282" s="82" t="s">
        <v>1647</v>
      </c>
      <c r="W282" s="30">
        <f>VLOOKUP(A282,'PAI 2025 GPS rempl2)'!$A$4:$P$503,16,0)</f>
        <v>10</v>
      </c>
      <c r="X282" s="161">
        <f>(W282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282" s="30">
        <f>VLOOKUP(A282,'SEGUIMIENTO PLAN DE ACCIÓN'!$G$7:$AB$493,22,0)</f>
        <v>25</v>
      </c>
      <c r="Z282" s="164">
        <f t="shared" si="9"/>
        <v>1.1210762331838567E-3</v>
      </c>
      <c r="AA282" s="30" t="str">
        <f>VLOOKUP(A282,'SEGUIMIENTO PLAN DE ACCIÓN'!$G$7:$AC$493,20,0)</f>
        <v>Se realizó la puesta en producción de la versión 2.6 de actualización del SIPI</v>
      </c>
    </row>
    <row r="283" spans="1:27" x14ac:dyDescent="0.25">
      <c r="A283" s="81" t="s">
        <v>1088</v>
      </c>
      <c r="B283" s="81" t="s">
        <v>517</v>
      </c>
      <c r="C283" s="82" t="s">
        <v>1647</v>
      </c>
      <c r="D283" s="82" t="s">
        <v>1646</v>
      </c>
      <c r="E283" s="82" t="s">
        <v>567</v>
      </c>
      <c r="F283" s="82"/>
      <c r="G283" s="82"/>
      <c r="H283" s="82" t="str">
        <f>VLOOKUP(A283,'PAI 2025 GPS rempl2)'!$A$4:$V$503,15,0)</f>
        <v>Priorizar y enviar los requerimientos previstos para las 4 versiones de fortalecimiento del SIPI (Correos electrónicos de la OTI al proveedor informando los requerimientos priorizados)</v>
      </c>
      <c r="I283" s="82">
        <f>VLOOKUP(A283,'PAI 2025 GPS rempl2)'!$A$4:$V$503,17,0)</f>
        <v>4</v>
      </c>
      <c r="J283" s="82" t="str">
        <f>VLOOKUP(A283,'PAI 2025 GPS rempl2)'!$A$4:$V$503,18,0)</f>
        <v>Númerica</v>
      </c>
      <c r="K283" s="160" t="str">
        <f>VLOOKUP(A283,'PAI 2025 GPS rempl2)'!$A$4:$V$503,20,0)</f>
        <v>2025-01-07</v>
      </c>
      <c r="L283" s="160" t="str">
        <f>VLOOKUP(A283,'PAI 2025 GPS rempl2)'!$A$4:$V$503,21,0)</f>
        <v>2025-11-28</v>
      </c>
      <c r="M283" s="82" t="str">
        <f>VLOOKUP(A283,'PAI 2025 GPS rempl2)'!$A$4:$V$503,22,0)</f>
        <v>20-OFICINA DE TECNOLOGÍA E INFORMÁTICA;
2000-DESPACHO DEL SUPERINTENDENTE DELEGADO PARA LA PROPIEDAD INDUSTRIAL</v>
      </c>
      <c r="N283" s="82"/>
      <c r="O283" s="82"/>
      <c r="P283" s="82"/>
      <c r="Q283" s="82"/>
      <c r="T283" s="81" t="s">
        <v>1088</v>
      </c>
      <c r="U283" s="81" t="str">
        <f>VLOOKUP(T283,'PAI 2025 Consolidado'!$A$7:$D$507,4,0)</f>
        <v>Actividad propia</v>
      </c>
      <c r="V283" s="82" t="s">
        <v>1647</v>
      </c>
      <c r="W283" s="30">
        <f>VLOOKUP(A283,'PAI 2025 GPS rempl2)'!$A$4:$P$503,16,0)</f>
        <v>50</v>
      </c>
      <c r="X283" s="163">
        <f>+(W283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83" s="30">
        <f>VLOOKUP(A283,'SEGUIMIENTO PLAN DE ACCIÓN'!$G$7:$AB$493,22,0)</f>
        <v>50</v>
      </c>
      <c r="Z283" s="164">
        <f t="shared" si="9"/>
        <v>3.0674846625766872E-3</v>
      </c>
      <c r="AA283" s="30" t="str">
        <f>VLOOKUP(A283,'SEGUIMIENTO PLAN DE ACCIÓN'!$G$7:$AC$493,20,0)</f>
        <v>Se realizó la priorización de los requerimientos para el desarrollo de la versión 2.7.</v>
      </c>
    </row>
    <row r="284" spans="1:27" x14ac:dyDescent="0.25">
      <c r="A284" s="81" t="s">
        <v>1090</v>
      </c>
      <c r="B284" s="81" t="s">
        <v>517</v>
      </c>
      <c r="C284" s="82" t="s">
        <v>1647</v>
      </c>
      <c r="D284" s="82" t="s">
        <v>1646</v>
      </c>
      <c r="E284" s="82" t="s">
        <v>567</v>
      </c>
      <c r="F284" s="82"/>
      <c r="G284" s="82"/>
      <c r="H284" s="82" t="str">
        <f>VLOOKUP(A284,'PAI 2025 GPS rempl2)'!$A$4:$V$503,15,0)</f>
        <v>Realizar seguimiento al desarrollo, prueba y puesta en producción de los requerimientos priorizados en las 4 versiones (Correos electrónicos del proveedor indicando la puesta en producción)</v>
      </c>
      <c r="I284" s="82">
        <f>VLOOKUP(A284,'PAI 2025 GPS rempl2)'!$A$4:$V$503,17,0)</f>
        <v>4</v>
      </c>
      <c r="J284" s="82" t="str">
        <f>VLOOKUP(A284,'PAI 2025 GPS rempl2)'!$A$4:$V$503,18,0)</f>
        <v>Númerica</v>
      </c>
      <c r="K284" s="160" t="str">
        <f>VLOOKUP(A284,'PAI 2025 GPS rempl2)'!$A$4:$V$503,20,0)</f>
        <v>2025-04-01</v>
      </c>
      <c r="L284" s="160" t="str">
        <f>VLOOKUP(A284,'PAI 2025 GPS rempl2)'!$A$4:$V$503,21,0)</f>
        <v>2025-11-28</v>
      </c>
      <c r="M284" s="82" t="str">
        <f>VLOOKUP(A284,'PAI 2025 GPS rempl2)'!$A$4:$V$503,22,0)</f>
        <v>20-OFICINA DE TECNOLOGÍA E INFORMÁTICA;
2000-DESPACHO DEL SUPERINTENDENTE DELEGADO PARA LA PROPIEDAD INDUSTRIAL</v>
      </c>
      <c r="N284" s="82"/>
      <c r="O284" s="82"/>
      <c r="P284" s="82"/>
      <c r="Q284" s="82"/>
      <c r="T284" s="81" t="s">
        <v>1090</v>
      </c>
      <c r="U284" s="81" t="str">
        <f>VLOOKUP(T284,'PAI 2025 Consolidado'!$A$7:$D$507,4,0)</f>
        <v>Actividad propia</v>
      </c>
      <c r="V284" s="82" t="s">
        <v>1647</v>
      </c>
      <c r="W284" s="30">
        <f>VLOOKUP(A284,'PAI 2025 GPS rempl2)'!$A$4:$P$503,16,0)</f>
        <v>50</v>
      </c>
      <c r="X284" s="163">
        <f>+(W284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84" s="30">
        <f>VLOOKUP(A284,'SEGUIMIENTO PLAN DE ACCIÓN'!$G$7:$AB$493,22,0)</f>
        <v>25</v>
      </c>
      <c r="Z284" s="164">
        <f t="shared" si="9"/>
        <v>1.5337423312883436E-3</v>
      </c>
      <c r="AA284" s="30" t="str">
        <f>VLOOKUP(A284,'SEGUIMIENTO PLAN DE ACCIÓN'!$G$7:$AC$493,20,0)</f>
        <v>Se realizó la puesta en producción de la versión 2.6 de actualización del SIPI</v>
      </c>
    </row>
    <row r="285" spans="1:27" x14ac:dyDescent="0.25">
      <c r="A285" s="81" t="s">
        <v>1091</v>
      </c>
      <c r="B285" s="81" t="s">
        <v>509</v>
      </c>
      <c r="C285" s="82" t="s">
        <v>1647</v>
      </c>
      <c r="D285" s="82" t="s">
        <v>1658</v>
      </c>
      <c r="E285" s="82" t="s">
        <v>1563</v>
      </c>
      <c r="F285" s="82" t="s">
        <v>61</v>
      </c>
      <c r="G285" s="82" t="str">
        <f>VLOOKUP(A285,'PAI 2025 GPS rempl2)'!$E$4:$L$502,8,0)</f>
        <v>N/A</v>
      </c>
      <c r="H285" s="82" t="str">
        <f>VLOOKUP(A285,'PAI 2025 GPS rempl2)'!$A$4:$V$503,15,0)</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I285" s="82">
        <f>VLOOKUP(A285,'PAI 2025 GPS rempl2)'!$A$4:$V$503,17,0)</f>
        <v>1</v>
      </c>
      <c r="J285" s="82" t="str">
        <f>VLOOKUP(A285,'PAI 2025 GPS rempl2)'!$A$4:$V$503,18,0)</f>
        <v>Númerica</v>
      </c>
      <c r="K285" s="160" t="str">
        <f>VLOOKUP(A285,'PAI 2025 GPS rempl2)'!$A$4:$V$503,20,0)</f>
        <v>2025-01-20</v>
      </c>
      <c r="L285" s="160" t="str">
        <f>VLOOKUP(A285,'PAI 2025 GPS rempl2)'!$A$4:$V$503,21,0)</f>
        <v>2025-07-18</v>
      </c>
      <c r="M285" s="82" t="str">
        <f>VLOOKUP(A285,'PAI 2025 GPS rempl2)'!$A$4:$V$503,22,0)</f>
        <v>2000-DESPACHO DEL SUPERINTENDENTE DELEGADO PARA LA PROPIEDAD INDUSTRIAL;
2010-DIRECCION DE SIGNOS DISTINTIVOS;
2020-DIRECCIÓN DE NUEVAS CREACIONES</v>
      </c>
      <c r="N285" s="82" t="s">
        <v>1861</v>
      </c>
      <c r="O285" s="82" t="s">
        <v>1515</v>
      </c>
      <c r="P285" s="82">
        <v>0</v>
      </c>
      <c r="Q285" s="82" t="s">
        <v>1615</v>
      </c>
      <c r="T285" s="81" t="s">
        <v>1091</v>
      </c>
      <c r="U285" s="81" t="str">
        <f>VLOOKUP(T285,'PAI 2025 Consolidado'!$A$7:$D$507,4,0)</f>
        <v>Producto</v>
      </c>
      <c r="V285" s="82" t="s">
        <v>1647</v>
      </c>
      <c r="W285" s="30">
        <f>VLOOKUP(A285,'PAI 2025 GPS rempl2)'!$A$4:$P$503,16,0)</f>
        <v>10</v>
      </c>
      <c r="X285" s="161">
        <f>(W285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285" s="30">
        <f>VLOOKUP(A285,'SEGUIMIENTO PLAN DE ACCIÓN'!$G$7:$AB$493,22,0)</f>
        <v>0</v>
      </c>
      <c r="Z285" s="164">
        <f t="shared" si="9"/>
        <v>0</v>
      </c>
      <c r="AA285" s="30" t="str">
        <f>VLOOKUP(A285,'SEGUIMIENTO PLAN DE ACCIÓN'!$G$7:$AC$493,20,0)</f>
        <v>Se elaboraron y entregaron al despacho de la Delegada para la Propiedad Industrial las 2 propuestas de modificación y actualización de la Circular Única.</v>
      </c>
    </row>
    <row r="286" spans="1:27" x14ac:dyDescent="0.25">
      <c r="A286" s="81" t="s">
        <v>1094</v>
      </c>
      <c r="B286" s="81" t="s">
        <v>1641</v>
      </c>
      <c r="C286" s="82" t="s">
        <v>1647</v>
      </c>
      <c r="D286" s="82" t="s">
        <v>1658</v>
      </c>
      <c r="E286" s="82" t="s">
        <v>1563</v>
      </c>
      <c r="F286" s="82"/>
      <c r="G286" s="82"/>
      <c r="H286" s="82" t="str">
        <f>VLOOKUP(A286,'PAI 2025 GPS rempl2)'!$A$4:$V$503,15,0)</f>
        <v>Identificar necesidades de regulación en materia de Propiedad Industrial para mejora de los trámites (Documento de identificación de necesidades elaborado)</v>
      </c>
      <c r="I286" s="82">
        <f>VLOOKUP(A286,'PAI 2025 GPS rempl2)'!$A$4:$V$503,17,0)</f>
        <v>2</v>
      </c>
      <c r="J286" s="82" t="str">
        <f>VLOOKUP(A286,'PAI 2025 GPS rempl2)'!$A$4:$V$503,18,0)</f>
        <v>Númerica</v>
      </c>
      <c r="K286" s="160" t="str">
        <f>VLOOKUP(A286,'PAI 2025 GPS rempl2)'!$A$4:$V$503,20,0)</f>
        <v>2025-01-20</v>
      </c>
      <c r="L286" s="160" t="str">
        <f>VLOOKUP(A286,'PAI 2025 GPS rempl2)'!$A$4:$V$503,21,0)</f>
        <v>2025-05-30</v>
      </c>
      <c r="M286" s="82" t="str">
        <f>VLOOKUP(A286,'PAI 2025 GPS rempl2)'!$A$4:$V$503,22,0)</f>
        <v>2010-DIRECCION DE SIGNOS DISTINTIVOS;
2020-DIRECCIÓN DE NUEVAS CREACIONES</v>
      </c>
      <c r="N286" s="82"/>
      <c r="O286" s="82"/>
      <c r="P286" s="82"/>
      <c r="Q286" s="82"/>
      <c r="T286" s="81" t="s">
        <v>1094</v>
      </c>
      <c r="U286" s="81" t="str">
        <f>VLOOKUP(T286,'PAI 2025 Consolidado'!$A$7:$D$507,4,0)</f>
        <v>Actividad sin participaci�n</v>
      </c>
      <c r="V286" s="82" t="s">
        <v>1647</v>
      </c>
      <c r="W286" s="30">
        <f>VLOOKUP(A286,'PAI 2025 GPS rempl2)'!$A$4:$P$503,16,0)</f>
        <v>0</v>
      </c>
      <c r="Y286" s="30">
        <f>VLOOKUP(A286,'SEGUIMIENTO PLAN DE ACCIÓN'!$G$7:$AB$493,22,0)</f>
        <v>100</v>
      </c>
      <c r="Z286" s="164">
        <f t="shared" si="9"/>
        <v>0</v>
      </c>
      <c r="AA286" s="30" t="str">
        <f>VLOOKUP(A286,'SEGUIMIENTO PLAN DE ACCIÓN'!$G$7:$AC$493,20,0)</f>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v>
      </c>
    </row>
    <row r="287" spans="1:27" x14ac:dyDescent="0.25">
      <c r="A287" s="81" t="s">
        <v>1097</v>
      </c>
      <c r="B287" s="81" t="s">
        <v>1641</v>
      </c>
      <c r="C287" s="82" t="s">
        <v>1647</v>
      </c>
      <c r="D287" s="82" t="s">
        <v>1658</v>
      </c>
      <c r="E287" s="82" t="s">
        <v>1563</v>
      </c>
      <c r="F287" s="82"/>
      <c r="G287" s="82"/>
      <c r="H287" s="82" t="str">
        <f>VLOOKUP(A287,'PAI 2025 GPS rempl2)'!$A$4:$V$503,15,0)</f>
        <v>Elaborar propuesta de modificación y actualización del Título X de la Circular Única de la Superintendencia de Industria y Comercio en materia de Nuevas Creaciones y  Signos Distintivos (Propuestas de modificación entregadas al Despacho de PI)</v>
      </c>
      <c r="I287" s="82">
        <f>VLOOKUP(A287,'PAI 2025 GPS rempl2)'!$A$4:$V$503,17,0)</f>
        <v>2</v>
      </c>
      <c r="J287" s="82" t="str">
        <f>VLOOKUP(A287,'PAI 2025 GPS rempl2)'!$A$4:$V$503,18,0)</f>
        <v>Númerica</v>
      </c>
      <c r="K287" s="160" t="str">
        <f>VLOOKUP(A287,'PAI 2025 GPS rempl2)'!$A$4:$V$503,20,0)</f>
        <v>2025-01-20</v>
      </c>
      <c r="L287" s="160" t="str">
        <f>VLOOKUP(A287,'PAI 2025 GPS rempl2)'!$A$4:$V$503,21,0)</f>
        <v>2025-05-30</v>
      </c>
      <c r="M287" s="82" t="str">
        <f>VLOOKUP(A287,'PAI 2025 GPS rempl2)'!$A$4:$V$503,22,0)</f>
        <v>2010-DIRECCION DE SIGNOS DISTINTIVOS;
2020-DIRECCIÓN DE NUEVAS CREACIONES</v>
      </c>
      <c r="N287" s="82"/>
      <c r="O287" s="82"/>
      <c r="P287" s="82"/>
      <c r="Q287" s="82"/>
      <c r="T287" s="81" t="s">
        <v>1097</v>
      </c>
      <c r="U287" s="81" t="str">
        <f>VLOOKUP(T287,'PAI 2025 Consolidado'!$A$7:$D$507,4,0)</f>
        <v>Actividad sin participaci�n</v>
      </c>
      <c r="V287" s="82" t="s">
        <v>1647</v>
      </c>
      <c r="W287" s="30">
        <f>VLOOKUP(A287,'PAI 2025 GPS rempl2)'!$A$4:$P$503,16,0)</f>
        <v>0</v>
      </c>
      <c r="Y287" s="30">
        <f>VLOOKUP(A287,'SEGUIMIENTO PLAN DE ACCIÓN'!$G$7:$AB$493,22,0)</f>
        <v>100</v>
      </c>
      <c r="Z287" s="164">
        <f t="shared" si="9"/>
        <v>0</v>
      </c>
      <c r="AA287" s="30" t="str">
        <f>VLOOKUP(A287,'SEGUIMIENTO PLAN DE ACCIÓN'!$G$7:$AC$493,20,0)</f>
        <v>Se elaboraron y entregaron al despacho de la Delegada para la Propiedad Industrial las 2 propuestas de modificación y actualización de la Circular Única.</v>
      </c>
    </row>
    <row r="288" spans="1:27" x14ac:dyDescent="0.25">
      <c r="A288" s="81" t="s">
        <v>1099</v>
      </c>
      <c r="B288" s="81" t="s">
        <v>517</v>
      </c>
      <c r="C288" s="82" t="s">
        <v>1647</v>
      </c>
      <c r="D288" s="82" t="s">
        <v>1658</v>
      </c>
      <c r="E288" s="82" t="s">
        <v>1563</v>
      </c>
      <c r="F288" s="82"/>
      <c r="G288" s="82"/>
      <c r="H288" s="82" t="str">
        <f>VLOOKUP(A288,'PAI 2025 GPS rempl2)'!$A$4:$V$503,15,0)</f>
        <v>Unificar las propuestas de modificación y actualización del Título X de la Circular Única de la Superintendencia de Industria y Comercio en materia de Signos Distintivos y Nuevas Creaciones (Propuesta de modificación unificada)</v>
      </c>
      <c r="I288" s="82">
        <f>VLOOKUP(A288,'PAI 2025 GPS rempl2)'!$A$4:$V$503,17,0)</f>
        <v>1</v>
      </c>
      <c r="J288" s="82" t="str">
        <f>VLOOKUP(A288,'PAI 2025 GPS rempl2)'!$A$4:$V$503,18,0)</f>
        <v>Númerica</v>
      </c>
      <c r="K288" s="160" t="str">
        <f>VLOOKUP(A288,'PAI 2025 GPS rempl2)'!$A$4:$V$503,20,0)</f>
        <v>2025-06-03</v>
      </c>
      <c r="L288" s="160" t="str">
        <f>VLOOKUP(A288,'PAI 2025 GPS rempl2)'!$A$4:$V$503,21,0)</f>
        <v>2025-06-27</v>
      </c>
      <c r="M288" s="82" t="str">
        <f>VLOOKUP(A288,'PAI 2025 GPS rempl2)'!$A$4:$V$503,22,0)</f>
        <v>2000-DESPACHO DEL SUPERINTENDENTE DELEGADO PARA LA PROPIEDAD INDUSTRIAL</v>
      </c>
      <c r="N288" s="82"/>
      <c r="O288" s="82"/>
      <c r="P288" s="82"/>
      <c r="Q288" s="82"/>
      <c r="T288" s="81" t="s">
        <v>1099</v>
      </c>
      <c r="U288" s="81" t="str">
        <f>VLOOKUP(T288,'PAI 2025 Consolidado'!$A$7:$D$507,4,0)</f>
        <v>Actividad propia</v>
      </c>
      <c r="V288" s="82" t="s">
        <v>1647</v>
      </c>
      <c r="W288" s="30">
        <f>VLOOKUP(A288,'PAI 2025 GPS rempl2)'!$A$4:$P$503,16,0)</f>
        <v>50</v>
      </c>
      <c r="X288" s="163">
        <f>+(W288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88" s="30">
        <f>VLOOKUP(A288,'SEGUIMIENTO PLAN DE ACCIÓN'!$G$7:$AB$493,22,0)</f>
        <v>0</v>
      </c>
      <c r="Z288" s="164">
        <f t="shared" si="9"/>
        <v>0</v>
      </c>
      <c r="AA288" s="30">
        <f>VLOOKUP(A288,'SEGUIMIENTO PLAN DE ACCIÓN'!$G$7:$AC$493,20,0)</f>
        <v>0</v>
      </c>
    </row>
    <row r="289" spans="1:27" x14ac:dyDescent="0.25">
      <c r="A289" s="81" t="s">
        <v>1101</v>
      </c>
      <c r="B289" s="81" t="s">
        <v>517</v>
      </c>
      <c r="C289" s="82" t="s">
        <v>1647</v>
      </c>
      <c r="D289" s="82" t="s">
        <v>1658</v>
      </c>
      <c r="E289" s="82" t="s">
        <v>1563</v>
      </c>
      <c r="F289" s="82"/>
      <c r="G289" s="82"/>
      <c r="H289" s="82" t="str">
        <f>VLOOKUP(A289,'PAI 2025 GPS rempl2)'!$A$4:$V$503,15,0)</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I289" s="82">
        <f>VLOOKUP(A289,'PAI 2025 GPS rempl2)'!$A$4:$V$503,17,0)</f>
        <v>1</v>
      </c>
      <c r="J289" s="82" t="str">
        <f>VLOOKUP(A289,'PAI 2025 GPS rempl2)'!$A$4:$V$503,18,0)</f>
        <v>Númerica</v>
      </c>
      <c r="K289" s="160" t="str">
        <f>VLOOKUP(A289,'PAI 2025 GPS rempl2)'!$A$4:$V$503,20,0)</f>
        <v>2025-07-01</v>
      </c>
      <c r="L289" s="160" t="str">
        <f>VLOOKUP(A289,'PAI 2025 GPS rempl2)'!$A$4:$V$503,21,0)</f>
        <v>2025-07-18</v>
      </c>
      <c r="M289" s="82" t="str">
        <f>VLOOKUP(A289,'PAI 2025 GPS rempl2)'!$A$4:$V$503,22,0)</f>
        <v>2000-DESPACHO DEL SUPERINTENDENTE DELEGADO PARA LA PROPIEDAD INDUSTRIAL</v>
      </c>
      <c r="N289" s="82"/>
      <c r="O289" s="82"/>
      <c r="P289" s="82"/>
      <c r="Q289" s="82"/>
      <c r="T289" s="81" t="s">
        <v>1101</v>
      </c>
      <c r="U289" s="81" t="str">
        <f>VLOOKUP(T289,'PAI 2025 Consolidado'!$A$7:$D$507,4,0)</f>
        <v>Actividad propia</v>
      </c>
      <c r="V289" s="82" t="s">
        <v>1647</v>
      </c>
      <c r="W289" s="30">
        <f>VLOOKUP(A289,'PAI 2025 GPS rempl2)'!$A$4:$P$503,16,0)</f>
        <v>50</v>
      </c>
      <c r="X289" s="163">
        <f>+(W289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89" s="30">
        <f>VLOOKUP(A289,'SEGUIMIENTO PLAN DE ACCIÓN'!$G$7:$AB$493,22,0)</f>
        <v>0</v>
      </c>
      <c r="Z289" s="164">
        <f t="shared" si="9"/>
        <v>0</v>
      </c>
      <c r="AA289" s="30">
        <f>VLOOKUP(A289,'SEGUIMIENTO PLAN DE ACCIÓN'!$G$7:$AC$493,20,0)</f>
        <v>0</v>
      </c>
    </row>
    <row r="290" spans="1:27" x14ac:dyDescent="0.25">
      <c r="A290" s="81" t="s">
        <v>1103</v>
      </c>
      <c r="B290" s="81" t="s">
        <v>509</v>
      </c>
      <c r="C290" s="82" t="s">
        <v>1647</v>
      </c>
      <c r="D290" s="82" t="s">
        <v>1651</v>
      </c>
      <c r="E290" s="82" t="s">
        <v>680</v>
      </c>
      <c r="F290" s="82" t="s">
        <v>9</v>
      </c>
      <c r="G290" s="82" t="str">
        <f>VLOOKUP(A290,'PAI 2025 GPS rempl2)'!$E$4:$L$502,8,0)</f>
        <v>C-3503-0200-0011-40401c</v>
      </c>
      <c r="H290" s="82" t="str">
        <f>VLOOKUP(A290,'PAI 2025 GPS rempl2)'!$A$4:$V$503,15,0)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2">
        <f>VLOOKUP(A290,'PAI 2025 GPS rempl2)'!$A$4:$V$503,17,0)</f>
        <v>100</v>
      </c>
      <c r="J290" s="82" t="str">
        <f>VLOOKUP(A290,'PAI 2025 GPS rempl2)'!$A$4:$V$503,18,0)</f>
        <v>Númerica</v>
      </c>
      <c r="K290" s="160" t="str">
        <f>VLOOKUP(A290,'PAI 2025 GPS rempl2)'!$A$4:$V$503,20,0)</f>
        <v>2025-01-20</v>
      </c>
      <c r="L290" s="160" t="str">
        <f>VLOOKUP(A290,'PAI 2025 GPS rempl2)'!$A$4:$V$503,21,0)</f>
        <v>2025-12-12</v>
      </c>
      <c r="M290" s="82" t="str">
        <f>VLOOKUP(A290,'PAI 2025 GPS rempl2)'!$A$4:$V$503,22,0)</f>
        <v>4000-DESPACHO DEL SUPERINTENDENTE DELEGADO PARA ASUNTOS JURISDICCIONALES</v>
      </c>
      <c r="N290" s="82" t="s">
        <v>1522</v>
      </c>
      <c r="O290" s="82" t="s">
        <v>1560</v>
      </c>
      <c r="P290" s="82">
        <v>0</v>
      </c>
      <c r="Q290" s="82" t="s">
        <v>1615</v>
      </c>
      <c r="T290" s="81" t="s">
        <v>1103</v>
      </c>
      <c r="U290" s="81" t="str">
        <f>VLOOKUP(T290,'PAI 2025 Consolidado'!$A$7:$D$507,4,0)</f>
        <v>Producto</v>
      </c>
      <c r="V290" s="82" t="s">
        <v>1647</v>
      </c>
      <c r="W290" s="30">
        <f>VLOOKUP(A290,'PAI 2025 GPS rempl2)'!$A$4:$P$503,16,0)</f>
        <v>16</v>
      </c>
      <c r="X290" s="161">
        <f>(W290*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0.71748878923766812</v>
      </c>
      <c r="Y290" s="30">
        <f>VLOOKUP(A290,'SEGUIMIENTO PLAN DE ACCIÓN'!$G$7:$AB$493,22,0)</f>
        <v>0</v>
      </c>
      <c r="Z290" s="164">
        <f t="shared" si="9"/>
        <v>0</v>
      </c>
      <c r="AA290" s="30">
        <f>VLOOKUP(A290,'SEGUIMIENTO PLAN DE ACCIÓN'!$G$7:$AC$493,20,0)</f>
        <v>0</v>
      </c>
    </row>
    <row r="291" spans="1:27" x14ac:dyDescent="0.25">
      <c r="A291" s="81" t="s">
        <v>1105</v>
      </c>
      <c r="B291" s="81" t="s">
        <v>517</v>
      </c>
      <c r="C291" s="82" t="s">
        <v>1647</v>
      </c>
      <c r="D291" s="82" t="s">
        <v>1651</v>
      </c>
      <c r="E291" s="82" t="s">
        <v>680</v>
      </c>
      <c r="F291" s="82"/>
      <c r="G291" s="82"/>
      <c r="H291" s="82" t="str">
        <f>VLOOKUP(A291,'PAI 2025 GPS rempl2)'!$A$4:$V$503,15,0)</f>
        <v>Finalizar acciones de competencia desleal y propiedad industrial que hayan sido admitidas a 31 de diciembre de 2024. (Listado mensual en Excel de autos o sentencias finalizados)</v>
      </c>
      <c r="I291" s="82">
        <f>VLOOKUP(A291,'PAI 2025 GPS rempl2)'!$A$4:$V$503,17,0)</f>
        <v>100</v>
      </c>
      <c r="J291" s="82" t="str">
        <f>VLOOKUP(A291,'PAI 2025 GPS rempl2)'!$A$4:$V$503,18,0)</f>
        <v>Númerica</v>
      </c>
      <c r="K291" s="160" t="str">
        <f>VLOOKUP(A291,'PAI 2025 GPS rempl2)'!$A$4:$V$503,20,0)</f>
        <v>2025-01-20</v>
      </c>
      <c r="L291" s="160" t="str">
        <f>VLOOKUP(A291,'PAI 2025 GPS rempl2)'!$A$4:$V$503,21,0)</f>
        <v>2025-12-12</v>
      </c>
      <c r="M291" s="82" t="str">
        <f>VLOOKUP(A291,'PAI 2025 GPS rempl2)'!$A$4:$V$503,22,0)</f>
        <v>4000-DESPACHO DEL SUPERINTENDENTE DELEGADO PARA ASUNTOS JURISDICCIONALES</v>
      </c>
      <c r="N291" s="82"/>
      <c r="O291" s="82"/>
      <c r="P291" s="82"/>
      <c r="Q291" s="82"/>
      <c r="T291" s="81" t="s">
        <v>1105</v>
      </c>
      <c r="U291" s="81" t="str">
        <f>VLOOKUP(T291,'PAI 2025 Consolidado'!$A$7:$D$507,4,0)</f>
        <v>Actividad propia</v>
      </c>
      <c r="V291" s="82" t="s">
        <v>1647</v>
      </c>
      <c r="W291" s="30">
        <f>VLOOKUP(A291,'PAI 2025 GPS rempl2)'!$A$4:$P$503,16,0)</f>
        <v>100</v>
      </c>
      <c r="X291" s="163">
        <f>+(W291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1.2269938650306749</v>
      </c>
      <c r="Y291" s="30">
        <f>VLOOKUP(A291,'SEGUIMIENTO PLAN DE ACCIÓN'!$G$7:$AB$493,22,0)</f>
        <v>69</v>
      </c>
      <c r="Z291" s="164">
        <f t="shared" si="9"/>
        <v>8.4662576687116568E-3</v>
      </c>
      <c r="AA291" s="30" t="str">
        <f>VLOOKUP(A291,'SEGUIMIENTO PLAN DE ACCIÓN'!$G$7:$AC$493,20,0)</f>
        <v>4000-1-1 De enero a mayo de 2025, y de acuerdo con la meta establecida de finalizar 100 acciones de competencia desleal y propiedad industrial que hayan sido admitidas a 31 de diciembre de 2024, se evidenció un avance de 69 procesos lo que equivale al 69%.</v>
      </c>
    </row>
    <row r="292" spans="1:27" x14ac:dyDescent="0.25">
      <c r="A292" s="81" t="s">
        <v>1106</v>
      </c>
      <c r="B292" s="81" t="s">
        <v>509</v>
      </c>
      <c r="C292" s="82" t="s">
        <v>1647</v>
      </c>
      <c r="D292" s="82" t="s">
        <v>1651</v>
      </c>
      <c r="E292" s="82" t="s">
        <v>680</v>
      </c>
      <c r="F292" s="82" t="s">
        <v>9</v>
      </c>
      <c r="G292" s="82" t="str">
        <f>VLOOKUP(A292,'PAI 2025 GPS rempl2)'!$E$4:$L$502,8,0)</f>
        <v>C-3503-0200-0011-40401c</v>
      </c>
      <c r="H292" s="82" t="str">
        <f>VLOOKUP(A292,'PAI 2025 GPS rempl2)'!$A$4:$V$503,15,0)</f>
        <v>Demandas de protección al consumidor, en fase de calificación, gestionadas. (Informe consolidado/ único entregable)..</v>
      </c>
      <c r="I292" s="82">
        <f>VLOOKUP(A292,'PAI 2025 GPS rempl2)'!$A$4:$V$503,17,0)</f>
        <v>42000</v>
      </c>
      <c r="J292" s="82" t="str">
        <f>VLOOKUP(A292,'PAI 2025 GPS rempl2)'!$A$4:$V$503,18,0)</f>
        <v>Númerica</v>
      </c>
      <c r="K292" s="160" t="str">
        <f>VLOOKUP(A292,'PAI 2025 GPS rempl2)'!$A$4:$V$503,20,0)</f>
        <v>2025-01-20</v>
      </c>
      <c r="L292" s="160" t="str">
        <f>VLOOKUP(A292,'PAI 2025 GPS rempl2)'!$A$4:$V$503,21,0)</f>
        <v>2025-12-12</v>
      </c>
      <c r="M292" s="82" t="str">
        <f>VLOOKUP(A292,'PAI 2025 GPS rempl2)'!$A$4:$V$503,22,0)</f>
        <v>4000-DESPACHO DEL SUPERINTENDENTE DELEGADO PARA ASUNTOS JURISDICCIONALES</v>
      </c>
      <c r="N292" s="82" t="s">
        <v>1522</v>
      </c>
      <c r="O292" s="82" t="s">
        <v>1560</v>
      </c>
      <c r="P292" s="82">
        <v>0</v>
      </c>
      <c r="Q292" s="82" t="s">
        <v>1615</v>
      </c>
      <c r="T292" s="81" t="s">
        <v>1106</v>
      </c>
      <c r="U292" s="81" t="str">
        <f>VLOOKUP(T292,'PAI 2025 Consolidado'!$A$7:$D$507,4,0)</f>
        <v>Producto</v>
      </c>
      <c r="V292" s="82" t="s">
        <v>1647</v>
      </c>
      <c r="W292" s="30">
        <f>VLOOKUP(A292,'PAI 2025 GPS rempl2)'!$A$4:$P$503,16,0)</f>
        <v>17</v>
      </c>
      <c r="X292" s="161">
        <f>(W292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0.7623318385650224</v>
      </c>
      <c r="Y292" s="30">
        <f>VLOOKUP(A292,'SEGUIMIENTO PLAN DE ACCIÓN'!$G$7:$AB$493,22,0)</f>
        <v>0</v>
      </c>
      <c r="Z292" s="164">
        <f t="shared" si="9"/>
        <v>0</v>
      </c>
      <c r="AA292" s="30">
        <f>VLOOKUP(A292,'SEGUIMIENTO PLAN DE ACCIÓN'!$G$7:$AC$493,20,0)</f>
        <v>0</v>
      </c>
    </row>
    <row r="293" spans="1:27" x14ac:dyDescent="0.25">
      <c r="A293" s="81" t="s">
        <v>1107</v>
      </c>
      <c r="B293" s="81" t="s">
        <v>517</v>
      </c>
      <c r="C293" s="82" t="s">
        <v>1647</v>
      </c>
      <c r="D293" s="82" t="s">
        <v>1651</v>
      </c>
      <c r="E293" s="82" t="s">
        <v>680</v>
      </c>
      <c r="F293" s="82"/>
      <c r="G293" s="82"/>
      <c r="H293" s="82" t="str">
        <f>VLOOKUP(A293,'PAI 2025 GPS rempl2)'!$A$4:$V$503,15,0)</f>
        <v>Gestionar las demandas de protección al consumidor (Informe mensual consolidado/ único entregable)</v>
      </c>
      <c r="I293" s="82">
        <f>VLOOKUP(A293,'PAI 2025 GPS rempl2)'!$A$4:$V$503,17,0)</f>
        <v>42000</v>
      </c>
      <c r="J293" s="82" t="str">
        <f>VLOOKUP(A293,'PAI 2025 GPS rempl2)'!$A$4:$V$503,18,0)</f>
        <v>Númerica</v>
      </c>
      <c r="K293" s="160" t="str">
        <f>VLOOKUP(A293,'PAI 2025 GPS rempl2)'!$A$4:$V$503,20,0)</f>
        <v>2025-01-20</v>
      </c>
      <c r="L293" s="160" t="str">
        <f>VLOOKUP(A293,'PAI 2025 GPS rempl2)'!$A$4:$V$503,21,0)</f>
        <v>2025-12-12</v>
      </c>
      <c r="M293" s="82" t="str">
        <f>VLOOKUP(A293,'PAI 2025 GPS rempl2)'!$A$4:$V$503,22,0)</f>
        <v>4000-DESPACHO DEL SUPERINTENDENTE DELEGADO PARA ASUNTOS JURISDICCIONALES</v>
      </c>
      <c r="N293" s="82"/>
      <c r="O293" s="82"/>
      <c r="P293" s="82"/>
      <c r="Q293" s="82"/>
      <c r="T293" s="81" t="s">
        <v>1107</v>
      </c>
      <c r="U293" s="81" t="str">
        <f>VLOOKUP(T293,'PAI 2025 Consolidado'!$A$7:$D$507,4,0)</f>
        <v>Actividad propia</v>
      </c>
      <c r="V293" s="82" t="s">
        <v>1647</v>
      </c>
      <c r="W293" s="30">
        <f>VLOOKUP(A293,'PAI 2025 GPS rempl2)'!$A$4:$P$503,16,0)</f>
        <v>100</v>
      </c>
      <c r="X293" s="163">
        <f>+(W293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1.2269938650306749</v>
      </c>
      <c r="Y293" s="30">
        <f>VLOOKUP(A293,'SEGUIMIENTO PLAN DE ACCIÓN'!$G$7:$AB$493,22,0)</f>
        <v>44</v>
      </c>
      <c r="Z293" s="164">
        <f t="shared" si="9"/>
        <v>5.3987730061349692E-3</v>
      </c>
      <c r="AA293" s="30" t="str">
        <f>VLOOKUP(A293,'SEGUIMIENTO PLAN DE ACCIÓN'!$G$7:$AC$493,20,0)</f>
        <v>4000-2-1 De enero a mayo de 2025, y de acuerdo con la meta establecida de gestionar 42000 demandas de protección al consumidor, se evidencia un avance de 18.664 procesos calificados a tiempo lo que equivale al 44.4%.</v>
      </c>
    </row>
    <row r="294" spans="1:27" x14ac:dyDescent="0.25">
      <c r="A294" s="81" t="s">
        <v>1108</v>
      </c>
      <c r="B294" s="81" t="s">
        <v>509</v>
      </c>
      <c r="C294" s="82" t="s">
        <v>1647</v>
      </c>
      <c r="D294" s="82" t="s">
        <v>1651</v>
      </c>
      <c r="E294" s="82" t="s">
        <v>680</v>
      </c>
      <c r="F294" s="82" t="s">
        <v>9</v>
      </c>
      <c r="G294" s="82" t="str">
        <f>VLOOKUP(A294,'PAI 2025 GPS rempl2)'!$E$4:$L$502,8,0)</f>
        <v>C-3503-0200-0011-40401c</v>
      </c>
      <c r="H294" s="82" t="str">
        <f>VLOOKUP(A294,'PAI 2025 GPS rempl2)'!$A$4:$V$503,15,0)</f>
        <v>Niveles de congestión de los procesos admitidos y pendientes de decisión a 31 de diciembre de 2024, en materia de Protección al Consumidor, reducidos. (Informe final que liste los autos o sentencias admitidos, finalizados)</v>
      </c>
      <c r="I294" s="82">
        <f>VLOOKUP(A294,'PAI 2025 GPS rempl2)'!$A$4:$V$503,17,0)</f>
        <v>20000</v>
      </c>
      <c r="J294" s="82" t="str">
        <f>VLOOKUP(A294,'PAI 2025 GPS rempl2)'!$A$4:$V$503,18,0)</f>
        <v>Númerica</v>
      </c>
      <c r="K294" s="160" t="str">
        <f>VLOOKUP(A294,'PAI 2025 GPS rempl2)'!$A$4:$V$503,20,0)</f>
        <v>2025-01-20</v>
      </c>
      <c r="L294" s="160" t="str">
        <f>VLOOKUP(A294,'PAI 2025 GPS rempl2)'!$A$4:$V$503,21,0)</f>
        <v>2025-12-12</v>
      </c>
      <c r="M294" s="82" t="str">
        <f>VLOOKUP(A294,'PAI 2025 GPS rempl2)'!$A$4:$V$503,22,0)</f>
        <v>4000-DESPACHO DEL SUPERINTENDENTE DELEGADO PARA ASUNTOS JURISDICCIONALES</v>
      </c>
      <c r="N294" s="82" t="s">
        <v>1522</v>
      </c>
      <c r="O294" s="82" t="s">
        <v>1560</v>
      </c>
      <c r="P294" s="82">
        <v>0</v>
      </c>
      <c r="Q294" s="82" t="s">
        <v>1615</v>
      </c>
      <c r="T294" s="81" t="s">
        <v>1108</v>
      </c>
      <c r="U294" s="81" t="str">
        <f>VLOOKUP(T294,'PAI 2025 Consolidado'!$A$7:$D$507,4,0)</f>
        <v>Producto</v>
      </c>
      <c r="V294" s="82" t="s">
        <v>1647</v>
      </c>
      <c r="W294" s="30">
        <f>VLOOKUP(A294,'PAI 2025 GPS rempl2)'!$A$4:$P$503,16,0)</f>
        <v>17</v>
      </c>
      <c r="X294" s="161">
        <f>(W294*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0.7623318385650224</v>
      </c>
      <c r="Y294" s="30">
        <f>VLOOKUP(A294,'SEGUIMIENTO PLAN DE ACCIÓN'!$G$7:$AB$493,22,0)</f>
        <v>0</v>
      </c>
      <c r="Z294" s="164">
        <f t="shared" si="9"/>
        <v>0</v>
      </c>
      <c r="AA294" s="30">
        <f>VLOOKUP(A294,'SEGUIMIENTO PLAN DE ACCIÓN'!$G$7:$AC$493,20,0)</f>
        <v>0</v>
      </c>
    </row>
    <row r="295" spans="1:27" x14ac:dyDescent="0.25">
      <c r="A295" s="81" t="s">
        <v>1110</v>
      </c>
      <c r="B295" s="81" t="s">
        <v>517</v>
      </c>
      <c r="C295" s="82" t="s">
        <v>1647</v>
      </c>
      <c r="D295" s="82" t="s">
        <v>1651</v>
      </c>
      <c r="E295" s="82" t="s">
        <v>680</v>
      </c>
      <c r="F295" s="82"/>
      <c r="G295" s="82"/>
      <c r="H295" s="82" t="str">
        <f>VLOOKUP(A295,'PAI 2025 GPS rempl2)'!$A$4:$V$503,15,0)</f>
        <v>Finalizar las acciones de protección al consumidor admitidas y pendientes de decisión a 31 de diciembre de 2024. (Listado mensual en Excel de autos o sentencias finalizados)</v>
      </c>
      <c r="I295" s="82">
        <f>VLOOKUP(A295,'PAI 2025 GPS rempl2)'!$A$4:$V$503,17,0)</f>
        <v>20000</v>
      </c>
      <c r="J295" s="82" t="str">
        <f>VLOOKUP(A295,'PAI 2025 GPS rempl2)'!$A$4:$V$503,18,0)</f>
        <v>Númerica</v>
      </c>
      <c r="K295" s="160" t="str">
        <f>VLOOKUP(A295,'PAI 2025 GPS rempl2)'!$A$4:$V$503,20,0)</f>
        <v>2025-01-20</v>
      </c>
      <c r="L295" s="160" t="str">
        <f>VLOOKUP(A295,'PAI 2025 GPS rempl2)'!$A$4:$V$503,21,0)</f>
        <v>2025-12-12</v>
      </c>
      <c r="M295" s="82" t="str">
        <f>VLOOKUP(A295,'PAI 2025 GPS rempl2)'!$A$4:$V$503,22,0)</f>
        <v>4000-DESPACHO DEL SUPERINTENDENTE DELEGADO PARA ASUNTOS JURISDICCIONALES</v>
      </c>
      <c r="N295" s="82"/>
      <c r="O295" s="82"/>
      <c r="P295" s="82"/>
      <c r="Q295" s="82"/>
      <c r="T295" s="81" t="s">
        <v>1110</v>
      </c>
      <c r="U295" s="81" t="str">
        <f>VLOOKUP(T295,'PAI 2025 Consolidado'!$A$7:$D$507,4,0)</f>
        <v>Actividad propia</v>
      </c>
      <c r="V295" s="82" t="s">
        <v>1647</v>
      </c>
      <c r="W295" s="30">
        <f>VLOOKUP(A295,'PAI 2025 GPS rempl2)'!$A$4:$P$503,16,0)</f>
        <v>100</v>
      </c>
      <c r="X295" s="163">
        <f>+(W295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1.2269938650306749</v>
      </c>
      <c r="Y295" s="30">
        <f>VLOOKUP(A295,'SEGUIMIENTO PLAN DE ACCIÓN'!$G$7:$AB$493,22,0)</f>
        <v>51</v>
      </c>
      <c r="Z295" s="164">
        <f t="shared" si="9"/>
        <v>6.2576687116564413E-3</v>
      </c>
      <c r="AA295" s="30" t="str">
        <f>VLOOKUP(A295,'SEGUIMIENTO PLAN DE ACCIÓN'!$G$7:$AC$493,20,0)</f>
        <v>4000-3-1 De enero a mayo de 2025, y de acuerdo con la meta establecida de finalizar 20000 acciones de protección al consumidor admitidas y pendientes de decisión a 31 de diciembre de 2024, se evidencia un avance de 10.242 procesos lo que equivale al 51.21%.</v>
      </c>
    </row>
    <row r="296" spans="1:27" x14ac:dyDescent="0.25">
      <c r="A296" s="81" t="s">
        <v>1111</v>
      </c>
      <c r="B296" s="81" t="s">
        <v>509</v>
      </c>
      <c r="C296" s="82" t="s">
        <v>1647</v>
      </c>
      <c r="D296" s="82" t="s">
        <v>1651</v>
      </c>
      <c r="E296" s="82" t="s">
        <v>680</v>
      </c>
      <c r="F296" s="82" t="s">
        <v>9</v>
      </c>
      <c r="G296" s="82" t="str">
        <f>VLOOKUP(A296,'PAI 2025 GPS rempl2)'!$E$4:$L$502,8,0)</f>
        <v>C-3503-0200-0011-40401c</v>
      </c>
      <c r="H296" s="82" t="str">
        <f>VLOOKUP(A296,'PAI 2025 GPS rempl2)'!$A$4:$V$503,15,0)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2">
        <f>VLOOKUP(A296,'PAI 2025 GPS rempl2)'!$A$4:$V$503,17,0)</f>
        <v>6430</v>
      </c>
      <c r="J296" s="82" t="str">
        <f>VLOOKUP(A296,'PAI 2025 GPS rempl2)'!$A$4:$V$503,18,0)</f>
        <v>Númerica</v>
      </c>
      <c r="K296" s="160" t="str">
        <f>VLOOKUP(A296,'PAI 2025 GPS rempl2)'!$A$4:$V$503,20,0)</f>
        <v>2025-01-20</v>
      </c>
      <c r="L296" s="160" t="str">
        <f>VLOOKUP(A296,'PAI 2025 GPS rempl2)'!$A$4:$V$503,21,0)</f>
        <v>2025-12-12</v>
      </c>
      <c r="M296" s="82" t="str">
        <f>VLOOKUP(A296,'PAI 2025 GPS rempl2)'!$A$4:$V$503,22,0)</f>
        <v>4000-DESPACHO DEL SUPERINTENDENTE DELEGADO PARA ASUNTOS JURISDICCIONALES</v>
      </c>
      <c r="N296" s="82" t="s">
        <v>1522</v>
      </c>
      <c r="O296" s="82" t="s">
        <v>1560</v>
      </c>
      <c r="P296" s="82">
        <v>0</v>
      </c>
      <c r="Q296" s="82" t="s">
        <v>1615</v>
      </c>
      <c r="T296" s="81" t="s">
        <v>1111</v>
      </c>
      <c r="U296" s="81" t="str">
        <f>VLOOKUP(T296,'PAI 2025 Consolidado'!$A$7:$D$507,4,0)</f>
        <v>Producto</v>
      </c>
      <c r="V296" s="82" t="s">
        <v>1647</v>
      </c>
      <c r="W296" s="30">
        <f>VLOOKUP(A296,'PAI 2025 GPS rempl2)'!$A$4:$P$503,16,0)</f>
        <v>17</v>
      </c>
      <c r="X296" s="161">
        <f>(W296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0.7623318385650224</v>
      </c>
      <c r="Y296" s="30">
        <f>VLOOKUP(A296,'SEGUIMIENTO PLAN DE ACCIÓN'!$G$7:$AB$493,22,0)</f>
        <v>0</v>
      </c>
      <c r="Z296" s="164">
        <f t="shared" si="9"/>
        <v>0</v>
      </c>
      <c r="AA296" s="30">
        <f>VLOOKUP(A296,'SEGUIMIENTO PLAN DE ACCIÓN'!$G$7:$AC$493,20,0)</f>
        <v>0</v>
      </c>
    </row>
    <row r="297" spans="1:27" x14ac:dyDescent="0.25">
      <c r="A297" s="81" t="s">
        <v>1113</v>
      </c>
      <c r="B297" s="81" t="s">
        <v>517</v>
      </c>
      <c r="C297" s="82" t="s">
        <v>1647</v>
      </c>
      <c r="D297" s="82" t="s">
        <v>1651</v>
      </c>
      <c r="E297" s="82" t="s">
        <v>680</v>
      </c>
      <c r="F297" s="82"/>
      <c r="G297" s="82"/>
      <c r="H297" s="82" t="str">
        <f>VLOOKUP(A297,'PAI 2025 GPS rempl2)'!$A$4:$V$503,15,0)</f>
        <v>Finalizar el trámite para la verificación del cumplimiento de las sentencias, transacciones y conciliaciones a favor del consumidor legalmente celebradas hasta el 31 de diciembre de 2023 (Listado en Excel mensual de finalización)</v>
      </c>
      <c r="I297" s="82">
        <f>VLOOKUP(A297,'PAI 2025 GPS rempl2)'!$A$4:$V$503,17,0)</f>
        <v>6430</v>
      </c>
      <c r="J297" s="82" t="str">
        <f>VLOOKUP(A297,'PAI 2025 GPS rempl2)'!$A$4:$V$503,18,0)</f>
        <v>Númerica</v>
      </c>
      <c r="K297" s="160" t="str">
        <f>VLOOKUP(A297,'PAI 2025 GPS rempl2)'!$A$4:$V$503,20,0)</f>
        <v>2025-01-20</v>
      </c>
      <c r="L297" s="160" t="str">
        <f>VLOOKUP(A297,'PAI 2025 GPS rempl2)'!$A$4:$V$503,21,0)</f>
        <v>2025-12-12</v>
      </c>
      <c r="M297" s="82" t="str">
        <f>VLOOKUP(A297,'PAI 2025 GPS rempl2)'!$A$4:$V$503,22,0)</f>
        <v>4000-DESPACHO DEL SUPERINTENDENTE DELEGADO PARA ASUNTOS JURISDICCIONALES</v>
      </c>
      <c r="N297" s="82"/>
      <c r="O297" s="82"/>
      <c r="P297" s="82"/>
      <c r="Q297" s="82"/>
      <c r="T297" s="81" t="s">
        <v>1113</v>
      </c>
      <c r="U297" s="81" t="str">
        <f>VLOOKUP(T297,'PAI 2025 Consolidado'!$A$7:$D$507,4,0)</f>
        <v>Actividad propia</v>
      </c>
      <c r="V297" s="82" t="s">
        <v>1647</v>
      </c>
      <c r="W297" s="30">
        <f>VLOOKUP(A297,'PAI 2025 GPS rempl2)'!$A$4:$P$503,16,0)</f>
        <v>50</v>
      </c>
      <c r="X297" s="163">
        <f>+(W297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297" s="30">
        <f>VLOOKUP(A297,'SEGUIMIENTO PLAN DE ACCIÓN'!$G$7:$AB$493,22,0)</f>
        <v>85</v>
      </c>
      <c r="Z297" s="164">
        <f t="shared" si="9"/>
        <v>5.2147239263803684E-3</v>
      </c>
      <c r="AA297" s="30" t="str">
        <f>VLOOKUP(A297,'SEGUIMIENTO PLAN DE ACCIÓN'!$G$7:$AC$493,20,0)</f>
        <v>4000-4-1 De enero a mayo de 2025, y de acuerdo con la meta establecida de finalizar el trámite para la verificación del cumplimiento de 6430 sentencias, transacciones y conciliaciones a favor del consumidor legalmente celebradas hasta el 31 de diciembre de 2023, se evidencia un avance de 5.470 procesos finalizados lo que equivale al 85.07%.</v>
      </c>
    </row>
    <row r="298" spans="1:27" x14ac:dyDescent="0.25">
      <c r="A298" s="81" t="s">
        <v>1114</v>
      </c>
      <c r="B298" s="81" t="s">
        <v>509</v>
      </c>
      <c r="C298" s="82" t="s">
        <v>1647</v>
      </c>
      <c r="D298" s="82" t="s">
        <v>1651</v>
      </c>
      <c r="E298" s="82" t="s">
        <v>680</v>
      </c>
      <c r="F298" s="82" t="s">
        <v>10</v>
      </c>
      <c r="G298" s="82" t="str">
        <f>VLOOKUP(A298,'PAI 2025 GPS rempl2)'!$E$4:$L$502,8,0)</f>
        <v>C-3503-0200-0011-40401c</v>
      </c>
      <c r="H298" s="82" t="str">
        <f>VLOOKUP(A298,'PAI 2025 GPS rempl2)'!$A$4:$V$503,15,0)</f>
        <v>Presencia territorial de la SIC en materia de asuntos jursidiccionales, fortalecida. (Listados de asistencia por jornada)</v>
      </c>
      <c r="I298" s="82">
        <f>VLOOKUP(A298,'PAI 2025 GPS rempl2)'!$A$4:$V$503,17,0)</f>
        <v>6</v>
      </c>
      <c r="J298" s="82" t="str">
        <f>VLOOKUP(A298,'PAI 2025 GPS rempl2)'!$A$4:$V$503,18,0)</f>
        <v>Númerica</v>
      </c>
      <c r="K298" s="160" t="str">
        <f>VLOOKUP(A298,'PAI 2025 GPS rempl2)'!$A$4:$V$503,20,0)</f>
        <v>2025-02-03</v>
      </c>
      <c r="L298" s="160" t="str">
        <f>VLOOKUP(A298,'PAI 2025 GPS rempl2)'!$A$4:$V$503,21,0)</f>
        <v>2025-11-28</v>
      </c>
      <c r="M298" s="82" t="str">
        <f>VLOOKUP(A298,'PAI 2025 GPS rempl2)'!$A$4:$V$503,22,0)</f>
        <v>4000-DESPACHO DEL SUPERINTENDENTE DELEGADO PARA ASUNTOS JURISDICCIONALES</v>
      </c>
      <c r="N298" s="82" t="s">
        <v>1520</v>
      </c>
      <c r="O298" s="82" t="s">
        <v>1521</v>
      </c>
      <c r="P298" s="82">
        <v>0</v>
      </c>
      <c r="Q298" s="82" t="s">
        <v>1617</v>
      </c>
      <c r="T298" s="81" t="s">
        <v>1114</v>
      </c>
      <c r="U298" s="81" t="str">
        <f>VLOOKUP(T298,'PAI 2025 Consolidado'!$A$7:$D$507,4,0)</f>
        <v>Producto</v>
      </c>
      <c r="V298" s="82" t="s">
        <v>1647</v>
      </c>
      <c r="W298" s="30">
        <f>VLOOKUP(A298,'PAI 2025 GPS rempl2)'!$A$4:$P$503,16,0)</f>
        <v>12</v>
      </c>
      <c r="X298" s="161">
        <f>(W298*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0.53811659192825112</v>
      </c>
      <c r="Y298" s="30">
        <f>VLOOKUP(A298,'SEGUIMIENTO PLAN DE ACCIÓN'!$G$7:$AB$493,22,0)</f>
        <v>0</v>
      </c>
      <c r="Z298" s="164">
        <f t="shared" si="9"/>
        <v>0</v>
      </c>
      <c r="AA298" s="30">
        <f>VLOOKUP(A298,'SEGUIMIENTO PLAN DE ACCIÓN'!$G$7:$AC$493,20,0)</f>
        <v>0</v>
      </c>
    </row>
    <row r="299" spans="1:27" x14ac:dyDescent="0.25">
      <c r="A299" s="81" t="s">
        <v>1116</v>
      </c>
      <c r="B299" s="81" t="s">
        <v>517</v>
      </c>
      <c r="C299" s="82" t="s">
        <v>1647</v>
      </c>
      <c r="D299" s="82" t="s">
        <v>1651</v>
      </c>
      <c r="E299" s="82" t="s">
        <v>680</v>
      </c>
      <c r="F299" s="82"/>
      <c r="G299" s="82"/>
      <c r="H299" s="82" t="str">
        <f>VLOOKUP(A299,'PAI 2025 GPS rempl2)'!$A$4:$V$503,15,0)</f>
        <v>Definir fechas de las jornadas de territorialización. (correo electrónico enviando con las fechas de las jornadas/único entregable)</v>
      </c>
      <c r="I299" s="82">
        <f>VLOOKUP(A299,'PAI 2025 GPS rempl2)'!$A$4:$V$503,17,0)</f>
        <v>1</v>
      </c>
      <c r="J299" s="82" t="str">
        <f>VLOOKUP(A299,'PAI 2025 GPS rempl2)'!$A$4:$V$503,18,0)</f>
        <v>Númerica</v>
      </c>
      <c r="K299" s="160" t="str">
        <f>VLOOKUP(A299,'PAI 2025 GPS rempl2)'!$A$4:$V$503,20,0)</f>
        <v>2025-02-03</v>
      </c>
      <c r="L299" s="160" t="str">
        <f>VLOOKUP(A299,'PAI 2025 GPS rempl2)'!$A$4:$V$503,21,0)</f>
        <v>2025-03-31</v>
      </c>
      <c r="M299" s="82" t="str">
        <f>VLOOKUP(A299,'PAI 2025 GPS rempl2)'!$A$4:$V$503,22,0)</f>
        <v>4000-DESPACHO DEL SUPERINTENDENTE DELEGADO PARA ASUNTOS JURISDICCIONALES</v>
      </c>
      <c r="N299" s="82"/>
      <c r="O299" s="82"/>
      <c r="P299" s="82"/>
      <c r="Q299" s="82"/>
      <c r="T299" s="81" t="s">
        <v>1116</v>
      </c>
      <c r="U299" s="81" t="str">
        <f>VLOOKUP(T299,'PAI 2025 Consolidado'!$A$7:$D$507,4,0)</f>
        <v>Actividad propia</v>
      </c>
      <c r="V299" s="82" t="s">
        <v>1647</v>
      </c>
      <c r="W299" s="30">
        <f>VLOOKUP(A299,'PAI 2025 GPS rempl2)'!$A$4:$P$503,16,0)</f>
        <v>20</v>
      </c>
      <c r="X299" s="163">
        <f>+(W299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299" s="30">
        <f>VLOOKUP(A299,'SEGUIMIENTO PLAN DE ACCIÓN'!$G$7:$AB$493,22,0)</f>
        <v>100</v>
      </c>
      <c r="Z299" s="164">
        <f t="shared" si="9"/>
        <v>2.4539877300613498E-3</v>
      </c>
      <c r="AA299" s="30" t="str">
        <f>VLOOKUP(A299,'SEGUIMIENTO PLAN DE ACCIÓN'!$G$7:$AC$493,20,0)</f>
        <v xml:space="preserve">4000-5-1 De acuerdo con la meta establecida de definir fechas de las jornadas de territorialización, se remite correo electrónico con las fechas de las jornadas, lo que equivale al 100 %  </v>
      </c>
    </row>
    <row r="300" spans="1:27" x14ac:dyDescent="0.25">
      <c r="A300" s="81" t="s">
        <v>1118</v>
      </c>
      <c r="B300" s="81" t="s">
        <v>517</v>
      </c>
      <c r="C300" s="82" t="s">
        <v>1647</v>
      </c>
      <c r="D300" s="82" t="s">
        <v>1651</v>
      </c>
      <c r="E300" s="82" t="s">
        <v>680</v>
      </c>
      <c r="F300" s="82"/>
      <c r="G300" s="82"/>
      <c r="H300" s="82" t="str">
        <f>VLOOKUP(A300,'PAI 2025 GPS rempl2)'!$A$4:$V$503,15,0)</f>
        <v>Realizar jornadas de territorialización, de acuerdo con el cronograma establecido. (Listados de asistencia por programa)</v>
      </c>
      <c r="I300" s="82">
        <f>VLOOKUP(A300,'PAI 2025 GPS rempl2)'!$A$4:$V$503,17,0)</f>
        <v>6</v>
      </c>
      <c r="J300" s="82" t="str">
        <f>VLOOKUP(A300,'PAI 2025 GPS rempl2)'!$A$4:$V$503,18,0)</f>
        <v>Númerica</v>
      </c>
      <c r="K300" s="160" t="str">
        <f>VLOOKUP(A300,'PAI 2025 GPS rempl2)'!$A$4:$V$503,20,0)</f>
        <v>2025-04-01</v>
      </c>
      <c r="L300" s="160" t="str">
        <f>VLOOKUP(A300,'PAI 2025 GPS rempl2)'!$A$4:$V$503,21,0)</f>
        <v>2025-11-28</v>
      </c>
      <c r="M300" s="82" t="str">
        <f>VLOOKUP(A300,'PAI 2025 GPS rempl2)'!$A$4:$V$503,22,0)</f>
        <v>4000-DESPACHO DEL SUPERINTENDENTE DELEGADO PARA ASUNTOS JURISDICCIONALES</v>
      </c>
      <c r="N300" s="82"/>
      <c r="O300" s="82"/>
      <c r="P300" s="82"/>
      <c r="Q300" s="82"/>
      <c r="T300" s="81" t="s">
        <v>1118</v>
      </c>
      <c r="U300" s="81" t="str">
        <f>VLOOKUP(T300,'PAI 2025 Consolidado'!$A$7:$D$507,4,0)</f>
        <v>Actividad propia</v>
      </c>
      <c r="V300" s="82" t="s">
        <v>1647</v>
      </c>
      <c r="W300" s="30">
        <f>VLOOKUP(A300,'PAI 2025 GPS rempl2)'!$A$4:$P$503,16,0)</f>
        <v>80</v>
      </c>
      <c r="X300" s="163">
        <f>+(W300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300" s="30">
        <f>VLOOKUP(A300,'SEGUIMIENTO PLAN DE ACCIÓN'!$G$7:$AB$493,22,0)</f>
        <v>50</v>
      </c>
      <c r="Z300" s="164">
        <f t="shared" si="9"/>
        <v>4.9079754601226997E-3</v>
      </c>
      <c r="AA300" s="30" t="str">
        <f>VLOOKUP(A300,'SEGUIMIENTO PLAN DE ACCIÓN'!$G$7:$AC$493,20,0)</f>
        <v>4000-5-2 De acuerdo con la meta establecida de realizar seis (6) jornadas de territorialización, se adjunta el listado, piezas publicitarias y correo de la segunda y tercera jornada realizadas en las ciudades de Cali- Valle del Cauca los días 8 y 9 de mayo de 2025 y Medellín- Antioquia los días 14 y 15 de mayo de 2025, se evidencia un avance de 50%.</v>
      </c>
    </row>
    <row r="301" spans="1:27" x14ac:dyDescent="0.25">
      <c r="A301" s="81" t="s">
        <v>1119</v>
      </c>
      <c r="B301" s="81" t="s">
        <v>509</v>
      </c>
      <c r="C301" s="82" t="s">
        <v>1647</v>
      </c>
      <c r="D301" s="82" t="s">
        <v>1655</v>
      </c>
      <c r="E301" s="82" t="s">
        <v>766</v>
      </c>
      <c r="F301" s="82" t="s">
        <v>13</v>
      </c>
      <c r="G301" s="82" t="str">
        <f>VLOOKUP(A301,'PAI 2025 GPS rempl2)'!$E$4:$L$502,8,0)</f>
        <v>C-3503-0200-0011-40401c</v>
      </c>
      <c r="H301" s="82" t="str">
        <f>VLOOKUP(A301,'PAI 2025 GPS rempl2)'!$A$4:$V$503,15,0)</f>
        <v>II Congreso de autoridades administrativas investidas con funciones jurisdiccionales en materia de competencia desleal, propiedad industrial y derecho de consumo, realizado. (fotografías del evento realizado /único entregable)</v>
      </c>
      <c r="I301" s="82">
        <f>VLOOKUP(A301,'PAI 2025 GPS rempl2)'!$A$4:$V$503,17,0)</f>
        <v>1</v>
      </c>
      <c r="J301" s="82" t="str">
        <f>VLOOKUP(A301,'PAI 2025 GPS rempl2)'!$A$4:$V$503,18,0)</f>
        <v>Númerica</v>
      </c>
      <c r="K301" s="160" t="str">
        <f>VLOOKUP(A301,'PAI 2025 GPS rempl2)'!$A$4:$V$503,20,0)</f>
        <v>2025-02-03</v>
      </c>
      <c r="L301" s="160" t="str">
        <f>VLOOKUP(A301,'PAI 2025 GPS rempl2)'!$A$4:$V$503,21,0)</f>
        <v>2025-12-05</v>
      </c>
      <c r="M301" s="82" t="str">
        <f>VLOOKUP(A301,'PAI 2025 GPS rempl2)'!$A$4:$V$503,22,0)</f>
        <v>20-OFICINA DE TECNOLOGÍA E INFORMÁTICA;
4000-DESPACHO DEL SUPERINTENDENTE DELEGADO PARA ASUNTOS JURISDICCIONALES;
73-GRUPO DE TRABAJO DE COMUNICACION</v>
      </c>
      <c r="N301" s="82" t="s">
        <v>1523</v>
      </c>
      <c r="O301" s="82" t="s">
        <v>1562</v>
      </c>
      <c r="P301" s="82">
        <v>0</v>
      </c>
      <c r="Q301" s="82" t="s">
        <v>1618</v>
      </c>
      <c r="T301" s="81" t="s">
        <v>1119</v>
      </c>
      <c r="U301" s="81" t="str">
        <f>VLOOKUP(T301,'PAI 2025 Consolidado'!$A$7:$D$507,4,0)</f>
        <v>Producto</v>
      </c>
      <c r="V301" s="82" t="s">
        <v>1647</v>
      </c>
      <c r="W301" s="30">
        <f>VLOOKUP(A301,'PAI 2025 GPS rempl2)'!$A$4:$P$503,16,0)</f>
        <v>16</v>
      </c>
      <c r="X301" s="161">
        <f>(W301*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0.71748878923766812</v>
      </c>
      <c r="Y301" s="30">
        <f>VLOOKUP(A301,'SEGUIMIENTO PLAN DE ACCIÓN'!$G$7:$AB$493,22,0)</f>
        <v>0</v>
      </c>
      <c r="Z301" s="164">
        <f t="shared" si="9"/>
        <v>0</v>
      </c>
      <c r="AA301" s="30">
        <f>VLOOKUP(A301,'SEGUIMIENTO PLAN DE ACCIÓN'!$G$7:$AC$493,20,0)</f>
        <v>0</v>
      </c>
    </row>
    <row r="302" spans="1:27" x14ac:dyDescent="0.25">
      <c r="A302" s="81" t="s">
        <v>1122</v>
      </c>
      <c r="B302" s="81" t="s">
        <v>517</v>
      </c>
      <c r="C302" s="82" t="s">
        <v>1647</v>
      </c>
      <c r="D302" s="82" t="s">
        <v>1655</v>
      </c>
      <c r="E302" s="82" t="s">
        <v>766</v>
      </c>
      <c r="F302" s="82"/>
      <c r="G302" s="82"/>
      <c r="H302" s="82" t="str">
        <f>VLOOKUP(A302,'PAI 2025 GPS rempl2)'!$A$4:$V$503,15,0)</f>
        <v>Solicitar publicación de la fecha del evento en el calendario de eventos de la entidad  al Grupo de trabajo de Comunicaciones   (correo electrónico enviado con la fecha del evento/único entregable)</v>
      </c>
      <c r="I302" s="82">
        <f>VLOOKUP(A302,'PAI 2025 GPS rempl2)'!$A$4:$V$503,17,0)</f>
        <v>1</v>
      </c>
      <c r="J302" s="82" t="str">
        <f>VLOOKUP(A302,'PAI 2025 GPS rempl2)'!$A$4:$V$503,18,0)</f>
        <v>Númerica</v>
      </c>
      <c r="K302" s="160" t="str">
        <f>VLOOKUP(A302,'PAI 2025 GPS rempl2)'!$A$4:$V$503,20,0)</f>
        <v>2025-02-03</v>
      </c>
      <c r="L302" s="160" t="str">
        <f>VLOOKUP(A302,'PAI 2025 GPS rempl2)'!$A$4:$V$503,21,0)</f>
        <v>2025-05-30</v>
      </c>
      <c r="M302" s="82" t="str">
        <f>VLOOKUP(A302,'PAI 2025 GPS rempl2)'!$A$4:$V$503,22,0)</f>
        <v>4000-DESPACHO DEL SUPERINTENDENTE DELEGADO PARA ASUNTOS JURISDICCIONALES</v>
      </c>
      <c r="N302" s="82"/>
      <c r="O302" s="82"/>
      <c r="P302" s="82"/>
      <c r="Q302" s="82"/>
      <c r="T302" s="81" t="s">
        <v>1122</v>
      </c>
      <c r="U302" s="81" t="str">
        <f>VLOOKUP(T302,'PAI 2025 Consolidado'!$A$7:$D$507,4,0)</f>
        <v>Actividad propia</v>
      </c>
      <c r="V302" s="82" t="s">
        <v>1647</v>
      </c>
      <c r="W302" s="30">
        <f>VLOOKUP(A302,'PAI 2025 GPS rempl2)'!$A$4:$P$503,16,0)</f>
        <v>25</v>
      </c>
      <c r="X302" s="163">
        <f>+(W302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302" s="30">
        <f>VLOOKUP(A302,'SEGUIMIENTO PLAN DE ACCIÓN'!$G$7:$AB$493,22,0)</f>
        <v>100</v>
      </c>
      <c r="Z302" s="164">
        <f t="shared" si="9"/>
        <v>3.0674846625766872E-3</v>
      </c>
      <c r="AA302" s="30" t="str">
        <f>VLOOKUP(A302,'SEGUIMIENTO PLAN DE ACCIÓN'!$G$7:$AC$493,20,0)</f>
        <v>4000-6-1 De acuerdo con la meta establecida de solicitar la publicación de la fecha del evento en el calendario de eventos de la entidad al Grupo de trabajo de Comunicaciones, se evidencia el cumplimiento de la actividad que equivale al 100%.</v>
      </c>
    </row>
    <row r="303" spans="1:27" x14ac:dyDescent="0.25">
      <c r="A303" s="81" t="s">
        <v>1124</v>
      </c>
      <c r="B303" s="81" t="s">
        <v>1641</v>
      </c>
      <c r="C303" s="82" t="s">
        <v>1647</v>
      </c>
      <c r="D303" s="82" t="s">
        <v>1655</v>
      </c>
      <c r="E303" s="82" t="s">
        <v>766</v>
      </c>
      <c r="F303" s="82"/>
      <c r="G303" s="82"/>
      <c r="H303" s="82" t="str">
        <f>VLOOKUP(A303,'PAI 2025 GPS rempl2)'!$A$4:$V$503,15,0)</f>
        <v>Publicar fecha del evento en calendario de la entidad (captura de pantalla de la publicación de la fecha del evento / único entregable)</v>
      </c>
      <c r="I303" s="82">
        <f>VLOOKUP(A303,'PAI 2025 GPS rempl2)'!$A$4:$V$503,17,0)</f>
        <v>1</v>
      </c>
      <c r="J303" s="82" t="str">
        <f>VLOOKUP(A303,'PAI 2025 GPS rempl2)'!$A$4:$V$503,18,0)</f>
        <v>Númerica</v>
      </c>
      <c r="K303" s="160" t="str">
        <f>VLOOKUP(A303,'PAI 2025 GPS rempl2)'!$A$4:$V$503,20,0)</f>
        <v>2025-06-03</v>
      </c>
      <c r="L303" s="160" t="str">
        <f>VLOOKUP(A303,'PAI 2025 GPS rempl2)'!$A$4:$V$503,21,0)</f>
        <v>2025-09-05</v>
      </c>
      <c r="M303" s="82" t="str">
        <f>VLOOKUP(A303,'PAI 2025 GPS rempl2)'!$A$4:$V$503,22,0)</f>
        <v>73-GRUPO DE TRABAJO DE COMUNICACION</v>
      </c>
      <c r="N303" s="82"/>
      <c r="O303" s="82"/>
      <c r="P303" s="82"/>
      <c r="Q303" s="82"/>
      <c r="T303" s="81" t="s">
        <v>1124</v>
      </c>
      <c r="U303" s="81" t="str">
        <f>VLOOKUP(T303,'PAI 2025 Consolidado'!$A$7:$D$507,4,0)</f>
        <v>Actividad sin participaci�n</v>
      </c>
      <c r="V303" s="82" t="s">
        <v>1647</v>
      </c>
      <c r="W303" s="30">
        <f>VLOOKUP(A303,'PAI 2025 GPS rempl2)'!$A$4:$P$503,16,0)</f>
        <v>0</v>
      </c>
      <c r="Y303" s="30">
        <f>VLOOKUP(A303,'SEGUIMIENTO PLAN DE ACCIÓN'!$G$7:$AB$493,22,0)</f>
        <v>0</v>
      </c>
      <c r="Z303" s="164">
        <f t="shared" si="9"/>
        <v>0</v>
      </c>
      <c r="AA303" s="30">
        <f>VLOOKUP(A303,'SEGUIMIENTO PLAN DE ACCIÓN'!$G$7:$AC$493,20,0)</f>
        <v>0</v>
      </c>
    </row>
    <row r="304" spans="1:27" x14ac:dyDescent="0.25">
      <c r="A304" s="81" t="s">
        <v>1126</v>
      </c>
      <c r="B304" s="81" t="s">
        <v>517</v>
      </c>
      <c r="C304" s="82" t="s">
        <v>1647</v>
      </c>
      <c r="D304" s="82" t="s">
        <v>1655</v>
      </c>
      <c r="E304" s="82" t="s">
        <v>766</v>
      </c>
      <c r="F304" s="82"/>
      <c r="G304" s="82"/>
      <c r="H304" s="82" t="str">
        <f>VLOOKUP(A304,'PAI 2025 GPS rempl2)'!$A$4:$V$503,15,0)</f>
        <v>Diligenciar check list del evento con la fecha definitiva igual a la publicada en el  calendario de eventos (documento de check list para la realización del evento / único entregable)</v>
      </c>
      <c r="I304" s="82">
        <f>VLOOKUP(A304,'PAI 2025 GPS rempl2)'!$A$4:$V$503,17,0)</f>
        <v>1</v>
      </c>
      <c r="J304" s="82" t="str">
        <f>VLOOKUP(A304,'PAI 2025 GPS rempl2)'!$A$4:$V$503,18,0)</f>
        <v>Númerica</v>
      </c>
      <c r="K304" s="160" t="str">
        <f>VLOOKUP(A304,'PAI 2025 GPS rempl2)'!$A$4:$V$503,20,0)</f>
        <v>2025-09-08</v>
      </c>
      <c r="L304" s="160" t="str">
        <f>VLOOKUP(A304,'PAI 2025 GPS rempl2)'!$A$4:$V$503,21,0)</f>
        <v>2025-10-17</v>
      </c>
      <c r="M304" s="82" t="str">
        <f>VLOOKUP(A304,'PAI 2025 GPS rempl2)'!$A$4:$V$503,22,0)</f>
        <v>4000-DESPACHO DEL SUPERINTENDENTE DELEGADO PARA ASUNTOS JURISDICCIONALES</v>
      </c>
      <c r="N304" s="82"/>
      <c r="O304" s="82"/>
      <c r="P304" s="82"/>
      <c r="Q304" s="82"/>
      <c r="T304" s="81" t="s">
        <v>1126</v>
      </c>
      <c r="U304" s="81" t="str">
        <f>VLOOKUP(T304,'PAI 2025 Consolidado'!$A$7:$D$507,4,0)</f>
        <v>Actividad propia</v>
      </c>
      <c r="V304" s="82" t="s">
        <v>1647</v>
      </c>
      <c r="W304" s="30">
        <f>VLOOKUP(A304,'PAI 2025 GPS rempl2)'!$A$4:$P$503,16,0)</f>
        <v>25</v>
      </c>
      <c r="X304" s="163">
        <f>+(W304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304" s="30">
        <f>VLOOKUP(A304,'SEGUIMIENTO PLAN DE ACCIÓN'!$G$7:$AB$493,22,0)</f>
        <v>0</v>
      </c>
      <c r="Z304" s="164">
        <f t="shared" si="9"/>
        <v>0</v>
      </c>
      <c r="AA304" s="30">
        <f>VLOOKUP(A304,'SEGUIMIENTO PLAN DE ACCIÓN'!$G$7:$AC$493,20,0)</f>
        <v>0</v>
      </c>
    </row>
    <row r="305" spans="1:27" x14ac:dyDescent="0.25">
      <c r="A305" s="81" t="s">
        <v>1128</v>
      </c>
      <c r="B305" s="81" t="s">
        <v>517</v>
      </c>
      <c r="C305" s="82" t="s">
        <v>1647</v>
      </c>
      <c r="D305" s="82" t="s">
        <v>1655</v>
      </c>
      <c r="E305" s="82" t="s">
        <v>766</v>
      </c>
      <c r="F305" s="82"/>
      <c r="G305" s="82"/>
      <c r="H305" s="82" t="str">
        <f>VLOOKUP(A305,'PAI 2025 GPS rempl2)'!$A$4:$V$503,15,0)</f>
        <v>Elaborar y enviar agenda definitiva para ser publicada (correo electrónico con agenda definitiva / único entregable)</v>
      </c>
      <c r="I305" s="82">
        <f>VLOOKUP(A305,'PAI 2025 GPS rempl2)'!$A$4:$V$503,17,0)</f>
        <v>1</v>
      </c>
      <c r="J305" s="82" t="str">
        <f>VLOOKUP(A305,'PAI 2025 GPS rempl2)'!$A$4:$V$503,18,0)</f>
        <v>Númerica</v>
      </c>
      <c r="K305" s="160" t="str">
        <f>VLOOKUP(A305,'PAI 2025 GPS rempl2)'!$A$4:$V$503,20,0)</f>
        <v>2025-10-20</v>
      </c>
      <c r="L305" s="160" t="str">
        <f>VLOOKUP(A305,'PAI 2025 GPS rempl2)'!$A$4:$V$503,21,0)</f>
        <v>2025-11-07</v>
      </c>
      <c r="M305" s="82" t="str">
        <f>VLOOKUP(A305,'PAI 2025 GPS rempl2)'!$A$4:$V$503,22,0)</f>
        <v>4000-DESPACHO DEL SUPERINTENDENTE DELEGADO PARA ASUNTOS JURISDICCIONALES</v>
      </c>
      <c r="N305" s="82"/>
      <c r="O305" s="82"/>
      <c r="P305" s="82"/>
      <c r="Q305" s="82"/>
      <c r="T305" s="81" t="s">
        <v>1128</v>
      </c>
      <c r="U305" s="81" t="str">
        <f>VLOOKUP(T305,'PAI 2025 Consolidado'!$A$7:$D$507,4,0)</f>
        <v>Actividad propia</v>
      </c>
      <c r="V305" s="82" t="s">
        <v>1647</v>
      </c>
      <c r="W305" s="30">
        <f>VLOOKUP(A305,'PAI 2025 GPS rempl2)'!$A$4:$P$503,16,0)</f>
        <v>25</v>
      </c>
      <c r="X305" s="163">
        <f>+(W305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305" s="30">
        <f>VLOOKUP(A305,'SEGUIMIENTO PLAN DE ACCIÓN'!$G$7:$AB$493,22,0)</f>
        <v>0</v>
      </c>
      <c r="Z305" s="164">
        <f t="shared" si="9"/>
        <v>0</v>
      </c>
      <c r="AA305" s="30">
        <f>VLOOKUP(A305,'SEGUIMIENTO PLAN DE ACCIÓN'!$G$7:$AC$493,20,0)</f>
        <v>0</v>
      </c>
    </row>
    <row r="306" spans="1:27" x14ac:dyDescent="0.25">
      <c r="A306" s="81" t="s">
        <v>1130</v>
      </c>
      <c r="B306" s="81" t="s">
        <v>1641</v>
      </c>
      <c r="C306" s="82" t="s">
        <v>1647</v>
      </c>
      <c r="D306" s="82" t="s">
        <v>1655</v>
      </c>
      <c r="E306" s="82" t="s">
        <v>766</v>
      </c>
      <c r="F306" s="82"/>
      <c r="G306" s="82"/>
      <c r="H306" s="82" t="str">
        <f>VLOOKUP(A306,'PAI 2025 GPS rempl2)'!$A$4:$V$503,15,0)</f>
        <v>Publicar Agenda definitiva (Captura de pantalla de la publicación/ único entregable)</v>
      </c>
      <c r="I306" s="82">
        <f>VLOOKUP(A306,'PAI 2025 GPS rempl2)'!$A$4:$V$503,17,0)</f>
        <v>1</v>
      </c>
      <c r="J306" s="82" t="str">
        <f>VLOOKUP(A306,'PAI 2025 GPS rempl2)'!$A$4:$V$503,18,0)</f>
        <v>Númerica</v>
      </c>
      <c r="K306" s="160" t="str">
        <f>VLOOKUP(A306,'PAI 2025 GPS rempl2)'!$A$4:$V$503,20,0)</f>
        <v>2025-11-10</v>
      </c>
      <c r="L306" s="160" t="str">
        <f>VLOOKUP(A306,'PAI 2025 GPS rempl2)'!$A$4:$V$503,21,0)</f>
        <v>2025-11-14</v>
      </c>
      <c r="M306" s="82" t="str">
        <f>VLOOKUP(A306,'PAI 2025 GPS rempl2)'!$A$4:$V$503,22,0)</f>
        <v>20-OFICINA DE TECNOLOGÍA E INFORMÁTICA</v>
      </c>
      <c r="N306" s="82"/>
      <c r="O306" s="82"/>
      <c r="P306" s="82"/>
      <c r="Q306" s="82"/>
      <c r="T306" s="81" t="s">
        <v>1130</v>
      </c>
      <c r="U306" s="81" t="str">
        <f>VLOOKUP(T306,'PAI 2025 Consolidado'!$A$7:$D$507,4,0)</f>
        <v>Actividad sin participaci�n</v>
      </c>
      <c r="V306" s="82" t="s">
        <v>1647</v>
      </c>
      <c r="W306" s="30">
        <f>VLOOKUP(A306,'PAI 2025 GPS rempl2)'!$A$4:$P$503,16,0)</f>
        <v>0</v>
      </c>
      <c r="Y306" s="30">
        <f>VLOOKUP(A306,'SEGUIMIENTO PLAN DE ACCIÓN'!$G$7:$AB$493,22,0)</f>
        <v>0</v>
      </c>
      <c r="Z306" s="164">
        <f t="shared" si="9"/>
        <v>0</v>
      </c>
      <c r="AA306" s="30">
        <f>VLOOKUP(A306,'SEGUIMIENTO PLAN DE ACCIÓN'!$G$7:$AC$493,20,0)</f>
        <v>0</v>
      </c>
    </row>
    <row r="307" spans="1:27" x14ac:dyDescent="0.25">
      <c r="A307" s="81" t="s">
        <v>1132</v>
      </c>
      <c r="B307" s="81" t="s">
        <v>517</v>
      </c>
      <c r="C307" s="82" t="s">
        <v>1647</v>
      </c>
      <c r="D307" s="82" t="s">
        <v>1655</v>
      </c>
      <c r="E307" s="82" t="s">
        <v>766</v>
      </c>
      <c r="F307" s="82"/>
      <c r="G307" s="82"/>
      <c r="H307" s="82" t="str">
        <f>VLOOKUP(A307,'PAI 2025 GPS rempl2)'!$A$4:$V$503,15,0)</f>
        <v>Realizar el evento (fotografías del evento realizado / único entregable)</v>
      </c>
      <c r="I307" s="82">
        <f>VLOOKUP(A307,'PAI 2025 GPS rempl2)'!$A$4:$V$503,17,0)</f>
        <v>1</v>
      </c>
      <c r="J307" s="82" t="str">
        <f>VLOOKUP(A307,'PAI 2025 GPS rempl2)'!$A$4:$V$503,18,0)</f>
        <v>Númerica</v>
      </c>
      <c r="K307" s="160" t="str">
        <f>VLOOKUP(A307,'PAI 2025 GPS rempl2)'!$A$4:$V$503,20,0)</f>
        <v>2025-11-18</v>
      </c>
      <c r="L307" s="160" t="str">
        <f>VLOOKUP(A307,'PAI 2025 GPS rempl2)'!$A$4:$V$503,21,0)</f>
        <v>2025-12-05</v>
      </c>
      <c r="M307" s="82" t="str">
        <f>VLOOKUP(A307,'PAI 2025 GPS rempl2)'!$A$4:$V$503,22,0)</f>
        <v>4000-DESPACHO DEL SUPERINTENDENTE DELEGADO PARA ASUNTOS JURISDICCIONALES;
73-GRUPO DE TRABAJO DE COMUNICACION</v>
      </c>
      <c r="N307" s="82"/>
      <c r="O307" s="82"/>
      <c r="P307" s="82"/>
      <c r="Q307" s="82"/>
      <c r="T307" s="81" t="s">
        <v>1132</v>
      </c>
      <c r="U307" s="81" t="str">
        <f>VLOOKUP(T307,'PAI 2025 Consolidado'!$A$7:$D$507,4,0)</f>
        <v>Actividad propia</v>
      </c>
      <c r="V307" s="82" t="s">
        <v>1647</v>
      </c>
      <c r="W307" s="30">
        <f>VLOOKUP(A307,'PAI 2025 GPS rempl2)'!$A$4:$P$503,16,0)</f>
        <v>25</v>
      </c>
      <c r="X307" s="163">
        <f>+(W307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307" s="30">
        <f>VLOOKUP(A307,'SEGUIMIENTO PLAN DE ACCIÓN'!$G$7:$AB$493,22,0)</f>
        <v>0</v>
      </c>
      <c r="Z307" s="164">
        <f t="shared" si="9"/>
        <v>0</v>
      </c>
      <c r="AA307" s="30">
        <f>VLOOKUP(A307,'SEGUIMIENTO PLAN DE ACCIÓN'!$G$7:$AC$493,20,0)</f>
        <v>0</v>
      </c>
    </row>
    <row r="308" spans="1:27" x14ac:dyDescent="0.25">
      <c r="A308" s="81" t="s">
        <v>1135</v>
      </c>
      <c r="B308" s="81" t="s">
        <v>509</v>
      </c>
      <c r="C308" s="82" t="s">
        <v>1647</v>
      </c>
      <c r="D308" s="82" t="s">
        <v>1655</v>
      </c>
      <c r="E308" s="82" t="s">
        <v>766</v>
      </c>
      <c r="F308" s="82" t="s">
        <v>13</v>
      </c>
      <c r="G308" s="82" t="str">
        <f>VLOOKUP(A308,'PAI 2025 GPS rempl2)'!$E$4:$L$502,8,0)</f>
        <v>C-3503-0200-0011-40401c</v>
      </c>
      <c r="H308" s="82" t="str">
        <f>VLOOKUP(A308,'PAI 2025 GPS rempl2)'!$A$4:$V$503,15,0)</f>
        <v>II Congreso de autoridades administrativas investidas con funciones jurisdiccionales en materia de competencia desleal y propiedad industrial, realizado.   (fotografías del evento realizado /único entregable).</v>
      </c>
      <c r="I308" s="82">
        <f>VLOOKUP(A308,'PAI 2025 GPS rempl2)'!$A$4:$V$503,17,0)</f>
        <v>1</v>
      </c>
      <c r="J308" s="82" t="str">
        <f>VLOOKUP(A308,'PAI 2025 GPS rempl2)'!$A$4:$V$503,18,0)</f>
        <v>Númerica</v>
      </c>
      <c r="K308" s="160" t="str">
        <f>VLOOKUP(A308,'PAI 2025 GPS rempl2)'!$A$4:$V$503,20,0)</f>
        <v>2025-02-03</v>
      </c>
      <c r="L308" s="160" t="str">
        <f>VLOOKUP(A308,'PAI 2025 GPS rempl2)'!$A$4:$V$503,21,0)</f>
        <v>2025-12-05</v>
      </c>
      <c r="M308" s="82" t="str">
        <f>VLOOKUP(A308,'PAI 2025 GPS rempl2)'!$A$4:$V$503,22,0)</f>
        <v>20-OFICINA DE TECNOLOGÍA E INFORMÁTICA;
4000-DESPACHO DEL SUPERINTENDENTE DELEGADO PARA ASUNTOS JURISDICCIONALES;
73-GRUPO DE TRABAJO DE COMUNICACION</v>
      </c>
      <c r="N308" s="82" t="s">
        <v>1523</v>
      </c>
      <c r="O308" s="82" t="s">
        <v>1562</v>
      </c>
      <c r="P308" s="82">
        <v>0</v>
      </c>
      <c r="Q308" s="82" t="s">
        <v>1618</v>
      </c>
      <c r="T308" s="81" t="s">
        <v>1135</v>
      </c>
      <c r="U308" s="81" t="str">
        <f>VLOOKUP(T308,'PAI 2025 Consolidado'!$A$7:$D$507,4,0)</f>
        <v xml:space="preserve">Producto Eliminado </v>
      </c>
      <c r="V308" s="82" t="s">
        <v>1647</v>
      </c>
      <c r="X308" s="161"/>
      <c r="Z308" s="164"/>
    </row>
    <row r="309" spans="1:27" x14ac:dyDescent="0.25">
      <c r="A309" s="81" t="s">
        <v>1136</v>
      </c>
      <c r="B309" s="81" t="s">
        <v>517</v>
      </c>
      <c r="C309" s="82" t="s">
        <v>1647</v>
      </c>
      <c r="D309" s="82" t="s">
        <v>1655</v>
      </c>
      <c r="E309" s="82" t="s">
        <v>766</v>
      </c>
      <c r="F309" s="82"/>
      <c r="G309" s="82"/>
      <c r="H309" s="82" t="str">
        <f>VLOOKUP(A309,'PAI 2025 GPS rempl2)'!$A$4:$V$503,15,0)</f>
        <v>Solicitar publicación de la fecha del evento en el calendario de eventos de la entidad  al Grupo de trabajo de Comunicaciones   (correo electrónico enviado con la fecha del evento/único entregable)</v>
      </c>
      <c r="I309" s="82">
        <f>VLOOKUP(A309,'PAI 2025 GPS rempl2)'!$A$4:$V$503,17,0)</f>
        <v>1</v>
      </c>
      <c r="J309" s="82" t="str">
        <f>VLOOKUP(A309,'PAI 2025 GPS rempl2)'!$A$4:$V$503,18,0)</f>
        <v>Númerica</v>
      </c>
      <c r="K309" s="160" t="str">
        <f>VLOOKUP(A309,'PAI 2025 GPS rempl2)'!$A$4:$V$503,20,0)</f>
        <v>2025-02-03</v>
      </c>
      <c r="L309" s="160" t="str">
        <f>VLOOKUP(A309,'PAI 2025 GPS rempl2)'!$A$4:$V$503,21,0)</f>
        <v>2025-05-30</v>
      </c>
      <c r="M309" s="82" t="str">
        <f>VLOOKUP(A309,'PAI 2025 GPS rempl2)'!$A$4:$V$503,22,0)</f>
        <v>4000-DESPACHO DEL SUPERINTENDENTE DELEGADO PARA ASUNTOS JURISDICCIONALES</v>
      </c>
      <c r="N309" s="82"/>
      <c r="O309" s="82"/>
      <c r="P309" s="82"/>
      <c r="Q309" s="82"/>
      <c r="T309" s="81" t="s">
        <v>1136</v>
      </c>
      <c r="U309" s="81" t="str">
        <f>VLOOKUP(T309,'PAI 2025 Consolidado'!$A$7:$D$507,4,0)</f>
        <v>Actividad propia Eliminada</v>
      </c>
      <c r="V309" s="82" t="s">
        <v>1647</v>
      </c>
      <c r="X309" s="163"/>
      <c r="Z309" s="164"/>
    </row>
    <row r="310" spans="1:27" x14ac:dyDescent="0.25">
      <c r="A310" s="81" t="s">
        <v>1137</v>
      </c>
      <c r="B310" s="81" t="s">
        <v>1641</v>
      </c>
      <c r="C310" s="82" t="s">
        <v>1647</v>
      </c>
      <c r="D310" s="82" t="s">
        <v>1655</v>
      </c>
      <c r="E310" s="82" t="s">
        <v>766</v>
      </c>
      <c r="F310" s="82"/>
      <c r="G310" s="82"/>
      <c r="H310" s="82" t="str">
        <f>VLOOKUP(A310,'PAI 2025 GPS rempl2)'!$A$4:$V$503,15,0)</f>
        <v>Publicar fecha del evento en calendario de la entidad (captura de pantalla de la publicación de la fecha del evento / único entregable)</v>
      </c>
      <c r="I310" s="82">
        <f>VLOOKUP(A310,'PAI 2025 GPS rempl2)'!$A$4:$V$503,17,0)</f>
        <v>1</v>
      </c>
      <c r="J310" s="82" t="str">
        <f>VLOOKUP(A310,'PAI 2025 GPS rempl2)'!$A$4:$V$503,18,0)</f>
        <v>Númerica</v>
      </c>
      <c r="K310" s="160" t="str">
        <f>VLOOKUP(A310,'PAI 2025 GPS rempl2)'!$A$4:$V$503,20,0)</f>
        <v>2025-06-03</v>
      </c>
      <c r="L310" s="160" t="str">
        <f>VLOOKUP(A310,'PAI 2025 GPS rempl2)'!$A$4:$V$503,21,0)</f>
        <v>2025-09-05</v>
      </c>
      <c r="M310" s="82" t="str">
        <f>VLOOKUP(A310,'PAI 2025 GPS rempl2)'!$A$4:$V$503,22,0)</f>
        <v>73-GRUPO DE TRABAJO DE COMUNICACION</v>
      </c>
      <c r="N310" s="82"/>
      <c r="O310" s="82"/>
      <c r="P310" s="82"/>
      <c r="Q310" s="82"/>
      <c r="T310" s="81" t="s">
        <v>1137</v>
      </c>
      <c r="U310" s="81" t="str">
        <f>VLOOKUP(T310,'PAI 2025 Consolidado'!$A$7:$D$507,4,0)</f>
        <v>Actividad sin participaci�n Eliminada</v>
      </c>
      <c r="V310" s="82" t="s">
        <v>1647</v>
      </c>
      <c r="Z310" s="164"/>
    </row>
    <row r="311" spans="1:27" x14ac:dyDescent="0.25">
      <c r="A311" s="81" t="s">
        <v>1138</v>
      </c>
      <c r="B311" s="81" t="s">
        <v>517</v>
      </c>
      <c r="C311" s="82" t="s">
        <v>1647</v>
      </c>
      <c r="D311" s="82" t="s">
        <v>1655</v>
      </c>
      <c r="E311" s="82" t="s">
        <v>766</v>
      </c>
      <c r="F311" s="82"/>
      <c r="G311" s="82"/>
      <c r="H311" s="82" t="str">
        <f>VLOOKUP(A311,'PAI 2025 GPS rempl2)'!$A$4:$V$503,15,0)</f>
        <v>Diligenciar check list del evento con la fecha definitiva igual a la publicada en el  calendario de eventos (documento de check list para la realización del evento / único entregable)</v>
      </c>
      <c r="I311" s="82">
        <f>VLOOKUP(A311,'PAI 2025 GPS rempl2)'!$A$4:$V$503,17,0)</f>
        <v>1</v>
      </c>
      <c r="J311" s="82" t="str">
        <f>VLOOKUP(A311,'PAI 2025 GPS rempl2)'!$A$4:$V$503,18,0)</f>
        <v>Númerica</v>
      </c>
      <c r="K311" s="160" t="str">
        <f>VLOOKUP(A311,'PAI 2025 GPS rempl2)'!$A$4:$V$503,20,0)</f>
        <v>2025-09-08</v>
      </c>
      <c r="L311" s="160" t="str">
        <f>VLOOKUP(A311,'PAI 2025 GPS rempl2)'!$A$4:$V$503,21,0)</f>
        <v>2025-10-17</v>
      </c>
      <c r="M311" s="82" t="str">
        <f>VLOOKUP(A311,'PAI 2025 GPS rempl2)'!$A$4:$V$503,22,0)</f>
        <v>4000-DESPACHO DEL SUPERINTENDENTE DELEGADO PARA ASUNTOS JURISDICCIONALES</v>
      </c>
      <c r="N311" s="82"/>
      <c r="O311" s="82"/>
      <c r="P311" s="82"/>
      <c r="Q311" s="82"/>
      <c r="T311" s="81" t="s">
        <v>1138</v>
      </c>
      <c r="U311" s="81" t="str">
        <f>VLOOKUP(T311,'PAI 2025 Consolidado'!$A$7:$D$507,4,0)</f>
        <v>Actividad propia Eliminada</v>
      </c>
      <c r="V311" s="82" t="s">
        <v>1647</v>
      </c>
      <c r="X311" s="163"/>
      <c r="Z311" s="164"/>
    </row>
    <row r="312" spans="1:27" x14ac:dyDescent="0.25">
      <c r="A312" s="81" t="s">
        <v>1139</v>
      </c>
      <c r="B312" s="81" t="s">
        <v>517</v>
      </c>
      <c r="C312" s="82" t="s">
        <v>1647</v>
      </c>
      <c r="D312" s="82" t="s">
        <v>1655</v>
      </c>
      <c r="E312" s="82" t="s">
        <v>766</v>
      </c>
      <c r="F312" s="82"/>
      <c r="G312" s="82"/>
      <c r="H312" s="82" t="str">
        <f>VLOOKUP(A312,'PAI 2025 GPS rempl2)'!$A$4:$V$503,15,0)</f>
        <v>Elaborar y enviar agenda definitiva para ser publicada (correo electrónico con agenda definitiva / único entregable)</v>
      </c>
      <c r="I312" s="82">
        <f>VLOOKUP(A312,'PAI 2025 GPS rempl2)'!$A$4:$V$503,17,0)</f>
        <v>1</v>
      </c>
      <c r="J312" s="82" t="str">
        <f>VLOOKUP(A312,'PAI 2025 GPS rempl2)'!$A$4:$V$503,18,0)</f>
        <v>Númerica</v>
      </c>
      <c r="K312" s="160" t="str">
        <f>VLOOKUP(A312,'PAI 2025 GPS rempl2)'!$A$4:$V$503,20,0)</f>
        <v>2025-10-20</v>
      </c>
      <c r="L312" s="160" t="str">
        <f>VLOOKUP(A312,'PAI 2025 GPS rempl2)'!$A$4:$V$503,21,0)</f>
        <v>2025-11-07</v>
      </c>
      <c r="M312" s="82" t="str">
        <f>VLOOKUP(A312,'PAI 2025 GPS rempl2)'!$A$4:$V$503,22,0)</f>
        <v>4000-DESPACHO DEL SUPERINTENDENTE DELEGADO PARA ASUNTOS JURISDICCIONALES</v>
      </c>
      <c r="N312" s="82"/>
      <c r="O312" s="82"/>
      <c r="P312" s="82"/>
      <c r="Q312" s="82"/>
      <c r="T312" s="81" t="s">
        <v>1139</v>
      </c>
      <c r="U312" s="81" t="str">
        <f>VLOOKUP(T312,'PAI 2025 Consolidado'!$A$7:$D$507,4,0)</f>
        <v>Actividad propia Eliminada</v>
      </c>
      <c r="V312" s="82" t="s">
        <v>1647</v>
      </c>
      <c r="X312" s="163"/>
      <c r="Z312" s="164"/>
    </row>
    <row r="313" spans="1:27" x14ac:dyDescent="0.25">
      <c r="A313" s="81" t="s">
        <v>1140</v>
      </c>
      <c r="B313" s="81" t="s">
        <v>1641</v>
      </c>
      <c r="C313" s="82" t="s">
        <v>1647</v>
      </c>
      <c r="D313" s="82" t="s">
        <v>1655</v>
      </c>
      <c r="E313" s="82" t="s">
        <v>766</v>
      </c>
      <c r="F313" s="82"/>
      <c r="G313" s="82"/>
      <c r="H313" s="82" t="str">
        <f>VLOOKUP(A313,'PAI 2025 GPS rempl2)'!$A$4:$V$503,15,0)</f>
        <v>Publicar Agenda definitiva (Captura de pantalla de la publicación/ único entregable)</v>
      </c>
      <c r="I313" s="82">
        <f>VLOOKUP(A313,'PAI 2025 GPS rempl2)'!$A$4:$V$503,17,0)</f>
        <v>1</v>
      </c>
      <c r="J313" s="82" t="str">
        <f>VLOOKUP(A313,'PAI 2025 GPS rempl2)'!$A$4:$V$503,18,0)</f>
        <v>Númerica</v>
      </c>
      <c r="K313" s="160" t="str">
        <f>VLOOKUP(A313,'PAI 2025 GPS rempl2)'!$A$4:$V$503,20,0)</f>
        <v>2025-11-10</v>
      </c>
      <c r="L313" s="160" t="str">
        <f>VLOOKUP(A313,'PAI 2025 GPS rempl2)'!$A$4:$V$503,21,0)</f>
        <v>2025-11-14</v>
      </c>
      <c r="M313" s="82" t="str">
        <f>VLOOKUP(A313,'PAI 2025 GPS rempl2)'!$A$4:$V$503,22,0)</f>
        <v>20-OFICINA DE TECNOLOGÍA E INFORMÁTICA</v>
      </c>
      <c r="N313" s="82"/>
      <c r="O313" s="82"/>
      <c r="P313" s="82"/>
      <c r="Q313" s="82"/>
      <c r="T313" s="81" t="s">
        <v>1140</v>
      </c>
      <c r="U313" s="81" t="str">
        <f>VLOOKUP(T313,'PAI 2025 Consolidado'!$A$7:$D$507,4,0)</f>
        <v>Actividad sin participaci�n Eliminada</v>
      </c>
      <c r="V313" s="82" t="s">
        <v>1647</v>
      </c>
      <c r="Z313" s="164"/>
    </row>
    <row r="314" spans="1:27" x14ac:dyDescent="0.25">
      <c r="A314" s="81" t="s">
        <v>1141</v>
      </c>
      <c r="B314" s="81" t="s">
        <v>517</v>
      </c>
      <c r="C314" s="82" t="s">
        <v>1647</v>
      </c>
      <c r="D314" s="82" t="s">
        <v>1655</v>
      </c>
      <c r="E314" s="82" t="s">
        <v>766</v>
      </c>
      <c r="F314" s="82"/>
      <c r="G314" s="82"/>
      <c r="H314" s="82" t="str">
        <f>VLOOKUP(A314,'PAI 2025 GPS rempl2)'!$A$4:$V$503,15,0)</f>
        <v>Realizar el evento (fotografías del evento realizado / único entregable)</v>
      </c>
      <c r="I314" s="82">
        <f>VLOOKUP(A314,'PAI 2025 GPS rempl2)'!$A$4:$V$503,17,0)</f>
        <v>1</v>
      </c>
      <c r="J314" s="82" t="str">
        <f>VLOOKUP(A314,'PAI 2025 GPS rempl2)'!$A$4:$V$503,18,0)</f>
        <v>Númerica</v>
      </c>
      <c r="K314" s="160" t="str">
        <f>VLOOKUP(A314,'PAI 2025 GPS rempl2)'!$A$4:$V$503,20,0)</f>
        <v>2025-11-18</v>
      </c>
      <c r="L314" s="160" t="str">
        <f>VLOOKUP(A314,'PAI 2025 GPS rempl2)'!$A$4:$V$503,21,0)</f>
        <v>2025-12-05</v>
      </c>
      <c r="M314" s="82" t="str">
        <f>VLOOKUP(A314,'PAI 2025 GPS rempl2)'!$A$4:$V$503,22,0)</f>
        <v>4000-DESPACHO DEL SUPERINTENDENTE DELEGADO PARA ASUNTOS JURISDICCIONALES;
73-GRUPO DE TRABAJO DE COMUNICACION</v>
      </c>
      <c r="N314" s="82"/>
      <c r="O314" s="82"/>
      <c r="P314" s="82"/>
      <c r="Q314" s="82"/>
      <c r="T314" s="81" t="s">
        <v>1141</v>
      </c>
      <c r="U314" s="81" t="str">
        <f>VLOOKUP(T314,'PAI 2025 Consolidado'!$A$7:$D$507,4,0)</f>
        <v>Actividad propia Eliminada</v>
      </c>
      <c r="V314" s="82" t="s">
        <v>1647</v>
      </c>
      <c r="X314" s="163"/>
      <c r="Z314" s="164"/>
    </row>
    <row r="315" spans="1:27" x14ac:dyDescent="0.25">
      <c r="A315" s="81" t="s">
        <v>1142</v>
      </c>
      <c r="B315" s="81" t="s">
        <v>509</v>
      </c>
      <c r="C315" s="82" t="s">
        <v>1647</v>
      </c>
      <c r="D315" s="82" t="s">
        <v>1651</v>
      </c>
      <c r="E315" s="82" t="s">
        <v>680</v>
      </c>
      <c r="F315" s="82" t="s">
        <v>12</v>
      </c>
      <c r="G315" s="82" t="str">
        <f>VLOOKUP(A315,'PAI 2025 GPS rempl2)'!$E$4:$L$502,8,0)</f>
        <v>C-3503-0200-0011-40401c</v>
      </c>
      <c r="H315" s="82" t="str">
        <f>VLOOKUP(A315,'PAI 2025 GPS rempl2)'!$A$4:$V$503,15,0)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15" s="82">
        <f>VLOOKUP(A315,'PAI 2025 GPS rempl2)'!$A$4:$V$503,17,0)</f>
        <v>1</v>
      </c>
      <c r="J315" s="82" t="str">
        <f>VLOOKUP(A315,'PAI 2025 GPS rempl2)'!$A$4:$V$503,18,0)</f>
        <v>Númerica</v>
      </c>
      <c r="K315" s="160" t="str">
        <f>VLOOKUP(A315,'PAI 2025 GPS rempl2)'!$A$4:$V$503,20,0)</f>
        <v>2025-02-03</v>
      </c>
      <c r="L315" s="160" t="str">
        <f>VLOOKUP(A315,'PAI 2025 GPS rempl2)'!$A$4:$V$503,21,0)</f>
        <v>2025-12-12</v>
      </c>
      <c r="M315" s="82" t="str">
        <f>VLOOKUP(A315,'PAI 2025 GPS rempl2)'!$A$4:$V$503,22,0)</f>
        <v>4000-DESPACHO DEL SUPERINTENDENTE DELEGADO PARA ASUNTOS JURISDICCIONALES</v>
      </c>
      <c r="N315" s="82" t="s">
        <v>1516</v>
      </c>
      <c r="O315" s="82" t="s">
        <v>1517</v>
      </c>
      <c r="P315" s="82">
        <v>0</v>
      </c>
      <c r="Q315" s="82" t="s">
        <v>1615</v>
      </c>
      <c r="T315" s="81" t="s">
        <v>1142</v>
      </c>
      <c r="U315" s="81" t="str">
        <f>VLOOKUP(T315,'PAI 2025 Consolidado'!$A$7:$D$507,4,0)</f>
        <v>Producto</v>
      </c>
      <c r="V315" s="82" t="s">
        <v>1647</v>
      </c>
      <c r="W315" s="30">
        <f>VLOOKUP(A315,'PAI 2025 GPS rempl2)'!$A$4:$P$503,16,0)</f>
        <v>5</v>
      </c>
      <c r="X315" s="161">
        <f>(W315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0.22421524663677131</v>
      </c>
      <c r="Y315" s="30">
        <f>VLOOKUP(A315,'SEGUIMIENTO PLAN DE ACCIÓN'!$G$7:$AB$493,22,0)</f>
        <v>0</v>
      </c>
      <c r="Z315" s="164">
        <f t="shared" si="9"/>
        <v>0</v>
      </c>
      <c r="AA315" s="30">
        <f>VLOOKUP(A315,'SEGUIMIENTO PLAN DE ACCIÓN'!$G$7:$AC$493,20,0)</f>
        <v>0</v>
      </c>
    </row>
    <row r="316" spans="1:27" x14ac:dyDescent="0.25">
      <c r="A316" s="81" t="s">
        <v>1144</v>
      </c>
      <c r="B316" s="81" t="s">
        <v>517</v>
      </c>
      <c r="C316" s="82" t="s">
        <v>1647</v>
      </c>
      <c r="D316" s="82" t="s">
        <v>1651</v>
      </c>
      <c r="E316" s="82" t="s">
        <v>680</v>
      </c>
      <c r="F316" s="82"/>
      <c r="G316" s="82"/>
      <c r="H316" s="82" t="str">
        <f>VLOOKUP(A316,'PAI 2025 GPS rempl2)'!$A$4:$V$503,15,0)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6" s="82">
        <f>VLOOKUP(A316,'PAI 2025 GPS rempl2)'!$A$4:$V$503,17,0)</f>
        <v>1</v>
      </c>
      <c r="J316" s="82" t="str">
        <f>VLOOKUP(A316,'PAI 2025 GPS rempl2)'!$A$4:$V$503,18,0)</f>
        <v>Númerica</v>
      </c>
      <c r="K316" s="160" t="str">
        <f>VLOOKUP(A316,'PAI 2025 GPS rempl2)'!$A$4:$V$503,20,0)</f>
        <v>2025-02-03</v>
      </c>
      <c r="L316" s="160" t="str">
        <f>VLOOKUP(A316,'PAI 2025 GPS rempl2)'!$A$4:$V$503,21,0)</f>
        <v>2025-12-12</v>
      </c>
      <c r="M316" s="82" t="str">
        <f>VLOOKUP(A316,'PAI 2025 GPS rempl2)'!$A$4:$V$503,22,0)</f>
        <v>4000-DESPACHO DEL SUPERINTENDENTE DELEGADO PARA ASUNTOS JURISDICCIONALES</v>
      </c>
      <c r="N316" s="82"/>
      <c r="O316" s="82"/>
      <c r="P316" s="82"/>
      <c r="Q316" s="82"/>
      <c r="T316" s="81" t="s">
        <v>1144</v>
      </c>
      <c r="U316" s="81" t="str">
        <f>VLOOKUP(T316,'PAI 2025 Consolidado'!$A$7:$D$507,4,0)</f>
        <v>Actividad propia</v>
      </c>
      <c r="V316" s="82" t="s">
        <v>1647</v>
      </c>
      <c r="W316" s="30">
        <f>VLOOKUP(A316,'PAI 2025 GPS rempl2)'!$A$4:$P$503,16,0)</f>
        <v>100</v>
      </c>
      <c r="X316" s="163">
        <f>+(W316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1.2269938650306749</v>
      </c>
      <c r="Y316" s="30">
        <f>VLOOKUP(A316,'SEGUIMIENTO PLAN DE ACCIÓN'!$G$7:$AB$493,22,0)</f>
        <v>0</v>
      </c>
      <c r="Z316" s="164">
        <f t="shared" si="9"/>
        <v>0</v>
      </c>
      <c r="AA316" s="30">
        <f>VLOOKUP(A316,'SEGUIMIENTO PLAN DE ACCIÓN'!$G$7:$AC$493,20,0)</f>
        <v>0</v>
      </c>
    </row>
    <row r="317" spans="1:27" x14ac:dyDescent="0.25">
      <c r="A317" s="81" t="s">
        <v>1146</v>
      </c>
      <c r="B317" s="81" t="s">
        <v>509</v>
      </c>
      <c r="C317" s="82" t="s">
        <v>1662</v>
      </c>
      <c r="D317" s="82" t="s">
        <v>1661</v>
      </c>
      <c r="E317" s="82" t="s">
        <v>553</v>
      </c>
      <c r="F317" s="82" t="s">
        <v>9</v>
      </c>
      <c r="G317" s="82" t="str">
        <f>VLOOKUP(A317,'PAI 2025 GPS rempl2)'!$E$4:$L$502,8,0)</f>
        <v>FUNCIONAMIENTO</v>
      </c>
      <c r="H317" s="82" t="str">
        <f>VLOOKUP(A317,'PAI 2025 GPS rempl2)'!$A$4:$V$503,15,0)</f>
        <v>Sistema de alertas para monitorear el comportamiento de los trámites misionales priorizados, elaborado y presentado (Correo electronico con el envío del reporte al equipo directivo)</v>
      </c>
      <c r="I317" s="82">
        <f>VLOOKUP(A317,'PAI 2025 GPS rempl2)'!$A$4:$V$503,17,0)</f>
        <v>1</v>
      </c>
      <c r="J317" s="82" t="str">
        <f>VLOOKUP(A317,'PAI 2025 GPS rempl2)'!$A$4:$V$503,18,0)</f>
        <v>Númerica</v>
      </c>
      <c r="K317" s="160" t="str">
        <f>VLOOKUP(A317,'PAI 2025 GPS rempl2)'!$A$4:$V$503,20,0)</f>
        <v>2025-03-14</v>
      </c>
      <c r="L317" s="160" t="str">
        <f>VLOOKUP(A317,'PAI 2025 GPS rempl2)'!$A$4:$V$503,21,0)</f>
        <v>2025-12-15</v>
      </c>
      <c r="M317" s="82" t="str">
        <f>VLOOKUP(A317,'PAI 2025 GPS rempl2)'!$A$4:$V$503,22,0)</f>
        <v>30-OFICINA ASESORA DE PLANEACIÓN</v>
      </c>
      <c r="N317" s="82" t="s">
        <v>1522</v>
      </c>
      <c r="O317" s="82" t="s">
        <v>1560</v>
      </c>
      <c r="P317" s="82">
        <v>0</v>
      </c>
      <c r="Q317" s="82" t="s">
        <v>1615</v>
      </c>
      <c r="T317" s="81" t="s">
        <v>1146</v>
      </c>
      <c r="U317" s="81" t="str">
        <f>VLOOKUP(T317,'PAI 2025 Consolidado'!$A$7:$D$507,4,0)</f>
        <v>Producto</v>
      </c>
      <c r="V317" s="82" t="s">
        <v>1662</v>
      </c>
      <c r="W317" s="30">
        <f>VLOOKUP(A317,'PAI 2025 GPS rempl2)'!$A$4:$P$503,16,0)</f>
        <v>20</v>
      </c>
      <c r="X317" s="30">
        <v>100</v>
      </c>
      <c r="Y317" s="30">
        <f>VLOOKUP(A317,'SEGUIMIENTO PLAN DE ACCIÓN'!$G$7:$AB$493,22,0)</f>
        <v>0</v>
      </c>
      <c r="Z317" s="164">
        <f t="shared" si="9"/>
        <v>0</v>
      </c>
      <c r="AA317" s="30">
        <f>VLOOKUP(A317,'SEGUIMIENTO PLAN DE ACCIÓN'!$G$7:$AC$493,20,0)</f>
        <v>0</v>
      </c>
    </row>
    <row r="318" spans="1:27" x14ac:dyDescent="0.25">
      <c r="A318" s="81" t="s">
        <v>1148</v>
      </c>
      <c r="B318" s="81" t="s">
        <v>517</v>
      </c>
      <c r="C318" s="82" t="s">
        <v>1662</v>
      </c>
      <c r="D318" s="82" t="s">
        <v>1661</v>
      </c>
      <c r="E318" s="82" t="s">
        <v>553</v>
      </c>
      <c r="F318" s="82"/>
      <c r="G318" s="82"/>
      <c r="H318" s="82" t="str">
        <f>VLOOKUP(A318,'PAI 2025 GPS rempl2)'!$A$4:$V$503,15,0)</f>
        <v>Priorizar los trámites por Delegatura objeto de monitoreo (Documento con los tramites priorizados por Delegatura objeto de monitoreo)</v>
      </c>
      <c r="I318" s="82">
        <f>VLOOKUP(A318,'PAI 2025 GPS rempl2)'!$A$4:$V$503,17,0)</f>
        <v>1</v>
      </c>
      <c r="J318" s="82" t="str">
        <f>VLOOKUP(A318,'PAI 2025 GPS rempl2)'!$A$4:$V$503,18,0)</f>
        <v>Númerica</v>
      </c>
      <c r="K318" s="160" t="str">
        <f>VLOOKUP(A318,'PAI 2025 GPS rempl2)'!$A$4:$V$503,20,0)</f>
        <v>2025-03-14</v>
      </c>
      <c r="L318" s="160" t="str">
        <f>VLOOKUP(A318,'PAI 2025 GPS rempl2)'!$A$4:$V$503,21,0)</f>
        <v>2025-04-15</v>
      </c>
      <c r="M318" s="82" t="str">
        <f>VLOOKUP(A318,'PAI 2025 GPS rempl2)'!$A$4:$V$503,22,0)</f>
        <v>30-OFICINA ASESORA DE PLANEACIÓN</v>
      </c>
      <c r="N318" s="82"/>
      <c r="O318" s="82"/>
      <c r="P318" s="82"/>
      <c r="Q318" s="82"/>
      <c r="T318" s="81" t="s">
        <v>1148</v>
      </c>
      <c r="U318" s="81" t="str">
        <f>VLOOKUP(T318,'PAI 2025 Consolidado'!$A$7:$D$507,4,0)</f>
        <v>Actividad propia</v>
      </c>
      <c r="V318" s="82" t="s">
        <v>1662</v>
      </c>
      <c r="W318" s="30">
        <f>VLOOKUP(A318,'PAI 2025 GPS rempl2)'!$A$4:$P$503,16,0)</f>
        <v>20</v>
      </c>
      <c r="X318" s="30">
        <v>20</v>
      </c>
      <c r="Y318" s="30">
        <f>VLOOKUP(A318,'SEGUIMIENTO PLAN DE ACCIÓN'!$G$7:$AB$493,22,0)</f>
        <v>0</v>
      </c>
      <c r="Z318" s="164">
        <f t="shared" si="9"/>
        <v>0</v>
      </c>
      <c r="AA318" s="30">
        <f>VLOOKUP(A318,'SEGUIMIENTO PLAN DE ACCIÓN'!$G$7:$AC$493,20,0)</f>
        <v>0</v>
      </c>
    </row>
    <row r="319" spans="1:27" x14ac:dyDescent="0.25">
      <c r="A319" s="81" t="s">
        <v>1150</v>
      </c>
      <c r="B319" s="81" t="s">
        <v>517</v>
      </c>
      <c r="C319" s="82" t="s">
        <v>1662</v>
      </c>
      <c r="D319" s="82" t="s">
        <v>1661</v>
      </c>
      <c r="E319" s="82" t="s">
        <v>553</v>
      </c>
      <c r="F319" s="82"/>
      <c r="G319" s="82"/>
      <c r="H319" s="82" t="str">
        <f>VLOOKUP(A319,'PAI 2025 GPS rempl2)'!$A$4:$V$503,15,0)</f>
        <v>Definir los parámetros que determinarán las alertas (Documento con la definición de los parámetros )</v>
      </c>
      <c r="I319" s="82">
        <f>VLOOKUP(A319,'PAI 2025 GPS rempl2)'!$A$4:$V$503,17,0)</f>
        <v>1</v>
      </c>
      <c r="J319" s="82" t="str">
        <f>VLOOKUP(A319,'PAI 2025 GPS rempl2)'!$A$4:$V$503,18,0)</f>
        <v>Númerica</v>
      </c>
      <c r="K319" s="160" t="str">
        <f>VLOOKUP(A319,'PAI 2025 GPS rempl2)'!$A$4:$V$503,20,0)</f>
        <v>2025-04-18</v>
      </c>
      <c r="L319" s="160" t="str">
        <f>VLOOKUP(A319,'PAI 2025 GPS rempl2)'!$A$4:$V$503,21,0)</f>
        <v>2025-05-02</v>
      </c>
      <c r="M319" s="82" t="str">
        <f>VLOOKUP(A319,'PAI 2025 GPS rempl2)'!$A$4:$V$503,22,0)</f>
        <v>30-OFICINA ASESORA DE PLANEACIÓN</v>
      </c>
      <c r="N319" s="82"/>
      <c r="O319" s="82"/>
      <c r="P319" s="82"/>
      <c r="Q319" s="82"/>
      <c r="T319" s="81" t="s">
        <v>1150</v>
      </c>
      <c r="U319" s="81" t="str">
        <f>VLOOKUP(T319,'PAI 2025 Consolidado'!$A$7:$D$507,4,0)</f>
        <v>Actividad propia</v>
      </c>
      <c r="V319" s="82" t="s">
        <v>1662</v>
      </c>
      <c r="W319" s="30">
        <f>VLOOKUP(A319,'PAI 2025 GPS rempl2)'!$A$4:$P$503,16,0)</f>
        <v>20</v>
      </c>
      <c r="X319" s="30">
        <v>20</v>
      </c>
      <c r="Y319" s="30">
        <f>VLOOKUP(A319,'SEGUIMIENTO PLAN DE ACCIÓN'!$G$7:$AB$493,22,0)</f>
        <v>0</v>
      </c>
      <c r="Z319" s="164">
        <f t="shared" si="9"/>
        <v>0</v>
      </c>
      <c r="AA319" s="30">
        <f>VLOOKUP(A319,'SEGUIMIENTO PLAN DE ACCIÓN'!$G$7:$AC$493,20,0)</f>
        <v>0</v>
      </c>
    </row>
    <row r="320" spans="1:27" x14ac:dyDescent="0.25">
      <c r="A320" s="81" t="s">
        <v>1152</v>
      </c>
      <c r="B320" s="81" t="s">
        <v>517</v>
      </c>
      <c r="C320" s="82" t="s">
        <v>1662</v>
      </c>
      <c r="D320" s="82" t="s">
        <v>1661</v>
      </c>
      <c r="E320" s="82" t="s">
        <v>553</v>
      </c>
      <c r="F320" s="82"/>
      <c r="G320" s="82"/>
      <c r="H320" s="82" t="str">
        <f>VLOOKUP(A320,'PAI 2025 GPS rempl2)'!$A$4:$V$503,15,0)</f>
        <v>Definir y validar con las Delegaturas el diseño del reporte de alertas (Diseño del reporte de alertas definido y validado por las Delegaturas)</v>
      </c>
      <c r="I320" s="82">
        <f>VLOOKUP(A320,'PAI 2025 GPS rempl2)'!$A$4:$V$503,17,0)</f>
        <v>1</v>
      </c>
      <c r="J320" s="82" t="str">
        <f>VLOOKUP(A320,'PAI 2025 GPS rempl2)'!$A$4:$V$503,18,0)</f>
        <v>Númerica</v>
      </c>
      <c r="K320" s="160" t="str">
        <f>VLOOKUP(A320,'PAI 2025 GPS rempl2)'!$A$4:$V$503,20,0)</f>
        <v>2025-05-05</v>
      </c>
      <c r="L320" s="160" t="str">
        <f>VLOOKUP(A320,'PAI 2025 GPS rempl2)'!$A$4:$V$503,21,0)</f>
        <v>2025-07-23</v>
      </c>
      <c r="M320" s="82" t="str">
        <f>VLOOKUP(A320,'PAI 2025 GPS rempl2)'!$A$4:$V$503,22,0)</f>
        <v>30-OFICINA ASESORA DE PLANEACIÓN</v>
      </c>
      <c r="N320" s="82"/>
      <c r="O320" s="82"/>
      <c r="P320" s="82"/>
      <c r="Q320" s="82"/>
      <c r="T320" s="81" t="s">
        <v>1152</v>
      </c>
      <c r="U320" s="81" t="str">
        <f>VLOOKUP(T320,'PAI 2025 Consolidado'!$A$7:$D$507,4,0)</f>
        <v>Actividad propia</v>
      </c>
      <c r="V320" s="82" t="s">
        <v>1662</v>
      </c>
      <c r="W320" s="30">
        <f>VLOOKUP(A320,'PAI 2025 GPS rempl2)'!$A$4:$P$503,16,0)</f>
        <v>20</v>
      </c>
      <c r="X320" s="30">
        <v>20</v>
      </c>
      <c r="Y320" s="30">
        <f>VLOOKUP(A320,'SEGUIMIENTO PLAN DE ACCIÓN'!$G$7:$AB$493,22,0)</f>
        <v>0</v>
      </c>
      <c r="Z320" s="164">
        <f t="shared" si="9"/>
        <v>0</v>
      </c>
      <c r="AA320" s="30">
        <f>VLOOKUP(A320,'SEGUIMIENTO PLAN DE ACCIÓN'!$G$7:$AC$493,20,0)</f>
        <v>0</v>
      </c>
    </row>
    <row r="321" spans="1:27" x14ac:dyDescent="0.25">
      <c r="A321" s="81" t="s">
        <v>1154</v>
      </c>
      <c r="B321" s="81" t="s">
        <v>517</v>
      </c>
      <c r="C321" s="82" t="s">
        <v>1662</v>
      </c>
      <c r="D321" s="82" t="s">
        <v>1661</v>
      </c>
      <c r="E321" s="82" t="s">
        <v>553</v>
      </c>
      <c r="F321" s="82"/>
      <c r="G321" s="82"/>
      <c r="H321" s="82" t="str">
        <f>VLOOKUP(A321,'PAI 2025 GPS rempl2)'!$A$4:$V$503,15,0)</f>
        <v>Elaborar y presentar reportes al equipo directivo.  (Correos electronicos con el envío del reporte al equipo directivo)</v>
      </c>
      <c r="I321" s="82">
        <f>VLOOKUP(A321,'PAI 2025 GPS rempl2)'!$A$4:$V$503,17,0)</f>
        <v>2</v>
      </c>
      <c r="J321" s="82" t="str">
        <f>VLOOKUP(A321,'PAI 2025 GPS rempl2)'!$A$4:$V$503,18,0)</f>
        <v>Númerica</v>
      </c>
      <c r="K321" s="160" t="str">
        <f>VLOOKUP(A321,'PAI 2025 GPS rempl2)'!$A$4:$V$503,20,0)</f>
        <v>2025-07-24</v>
      </c>
      <c r="L321" s="160" t="str">
        <f>VLOOKUP(A321,'PAI 2025 GPS rempl2)'!$A$4:$V$503,21,0)</f>
        <v>2025-12-15</v>
      </c>
      <c r="M321" s="82" t="str">
        <f>VLOOKUP(A321,'PAI 2025 GPS rempl2)'!$A$4:$V$503,22,0)</f>
        <v>30-OFICINA ASESORA DE PLANEACIÓN</v>
      </c>
      <c r="N321" s="82"/>
      <c r="O321" s="82"/>
      <c r="P321" s="82"/>
      <c r="Q321" s="82"/>
      <c r="T321" s="81" t="s">
        <v>1154</v>
      </c>
      <c r="U321" s="81" t="str">
        <f>VLOOKUP(T321,'PAI 2025 Consolidado'!$A$7:$D$507,4,0)</f>
        <v>Actividad propia</v>
      </c>
      <c r="V321" s="82" t="s">
        <v>1662</v>
      </c>
      <c r="W321" s="30">
        <f>VLOOKUP(A321,'PAI 2025 GPS rempl2)'!$A$4:$P$503,16,0)</f>
        <v>40</v>
      </c>
      <c r="X321" s="30">
        <v>40</v>
      </c>
      <c r="Y321" s="30">
        <f>VLOOKUP(A321,'SEGUIMIENTO PLAN DE ACCIÓN'!$G$7:$AB$493,22,0)</f>
        <v>0</v>
      </c>
      <c r="Z321" s="164">
        <f t="shared" si="9"/>
        <v>0</v>
      </c>
      <c r="AA321" s="30">
        <f>VLOOKUP(A321,'SEGUIMIENTO PLAN DE ACCIÓN'!$G$7:$AC$493,20,0)</f>
        <v>0</v>
      </c>
    </row>
    <row r="322" spans="1:27" x14ac:dyDescent="0.25">
      <c r="A322" s="81" t="s">
        <v>1156</v>
      </c>
      <c r="B322" s="81" t="s">
        <v>509</v>
      </c>
      <c r="C322" s="82" t="s">
        <v>1647</v>
      </c>
      <c r="D322" s="82" t="s">
        <v>1649</v>
      </c>
      <c r="E322" s="82" t="s">
        <v>639</v>
      </c>
      <c r="F322" s="82" t="s">
        <v>61</v>
      </c>
      <c r="G322" s="82" t="str">
        <f>VLOOKUP(A322,'PAI 2025 GPS rempl2)'!$E$4:$L$502,8,0)</f>
        <v>C-3503-0200-0016-40401c</v>
      </c>
      <c r="H322" s="82" t="str">
        <f>VLOOKUP(A322,'PAI 2025 GPS rempl2)'!$A$4:$V$503,15,0)</f>
        <v>Proyectos estratégicos transversales estructurados y ejecutados (Informe de resultados)</v>
      </c>
      <c r="I322" s="82">
        <f>VLOOKUP(A322,'PAI 2025 GPS rempl2)'!$A$4:$V$503,17,0)</f>
        <v>100</v>
      </c>
      <c r="J322" s="82" t="str">
        <f>VLOOKUP(A322,'PAI 2025 GPS rempl2)'!$A$4:$V$503,18,0)</f>
        <v>Porcentual</v>
      </c>
      <c r="K322" s="160" t="str">
        <f>VLOOKUP(A322,'PAI 2025 GPS rempl2)'!$A$4:$V$503,20,0)</f>
        <v>2025-02-24</v>
      </c>
      <c r="L322" s="160" t="str">
        <f>VLOOKUP(A322,'PAI 2025 GPS rempl2)'!$A$4:$V$503,21,0)</f>
        <v>2025-12-19</v>
      </c>
      <c r="M322" s="82" t="str">
        <f>VLOOKUP(A322,'PAI 2025 GPS rempl2)'!$A$4:$V$503,22,0)</f>
        <v>30-OFICINA ASESORA DE PLANEACIÓN</v>
      </c>
      <c r="N322" s="82" t="s">
        <v>1861</v>
      </c>
      <c r="O322" s="82" t="s">
        <v>1515</v>
      </c>
      <c r="P322" s="82">
        <v>0</v>
      </c>
      <c r="Q322" s="82" t="s">
        <v>1615</v>
      </c>
      <c r="T322" s="81" t="s">
        <v>1156</v>
      </c>
      <c r="U322" s="81" t="str">
        <f>VLOOKUP(T322,'PAI 2025 Consolidado'!$A$7:$D$507,4,0)</f>
        <v>Producto</v>
      </c>
      <c r="V322" s="82" t="s">
        <v>1647</v>
      </c>
      <c r="W322" s="30">
        <f>VLOOKUP(A322,'PAI 2025 GPS rempl2)'!$A$4:$P$503,16,0)</f>
        <v>20</v>
      </c>
      <c r="X322" s="161">
        <f>(W322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322" s="30">
        <f>VLOOKUP(A322,'SEGUIMIENTO PLAN DE ACCIÓN'!$G$7:$AB$493,22,0)</f>
        <v>0</v>
      </c>
      <c r="Z322" s="164">
        <f t="shared" si="9"/>
        <v>0</v>
      </c>
      <c r="AA322" s="30">
        <f>VLOOKUP(A322,'SEGUIMIENTO PLAN DE ACCIÓN'!$G$7:$AC$493,20,0)</f>
        <v>0</v>
      </c>
    </row>
    <row r="323" spans="1:27" x14ac:dyDescent="0.25">
      <c r="A323" s="81" t="s">
        <v>1158</v>
      </c>
      <c r="B323" s="81" t="s">
        <v>517</v>
      </c>
      <c r="C323" s="82" t="s">
        <v>1647</v>
      </c>
      <c r="D323" s="82" t="s">
        <v>1649</v>
      </c>
      <c r="E323" s="82" t="s">
        <v>639</v>
      </c>
      <c r="F323" s="82"/>
      <c r="G323" s="82"/>
      <c r="H323" s="82" t="str">
        <f>VLOOKUP(A323,'PAI 2025 GPS rempl2)'!$A$4:$V$503,15,0)</f>
        <v>Identificar y someter a aprobación del Despacho, la definición de 2 proyectos estratégicos de impacto transversal  a ser ejecutados (proyectos estratégicos de impacto transversal identificados y aprobados)</v>
      </c>
      <c r="I323" s="82">
        <f>VLOOKUP(A323,'PAI 2025 GPS rempl2)'!$A$4:$V$503,17,0)</f>
        <v>2</v>
      </c>
      <c r="J323" s="82" t="str">
        <f>VLOOKUP(A323,'PAI 2025 GPS rempl2)'!$A$4:$V$503,18,0)</f>
        <v>Númerica</v>
      </c>
      <c r="K323" s="160" t="str">
        <f>VLOOKUP(A323,'PAI 2025 GPS rempl2)'!$A$4:$V$503,20,0)</f>
        <v>2025-02-24</v>
      </c>
      <c r="L323" s="160" t="str">
        <f>VLOOKUP(A323,'PAI 2025 GPS rempl2)'!$A$4:$V$503,21,0)</f>
        <v>2025-03-07</v>
      </c>
      <c r="M323" s="82" t="str">
        <f>VLOOKUP(A323,'PAI 2025 GPS rempl2)'!$A$4:$V$503,22,0)</f>
        <v>30-OFICINA ASESORA DE PLANEACIÓN</v>
      </c>
      <c r="N323" s="82"/>
      <c r="O323" s="82"/>
      <c r="P323" s="82"/>
      <c r="Q323" s="82"/>
      <c r="T323" s="81" t="s">
        <v>1158</v>
      </c>
      <c r="U323" s="81" t="str">
        <f>VLOOKUP(T323,'PAI 2025 Consolidado'!$A$7:$D$507,4,0)</f>
        <v>Actividad propia</v>
      </c>
      <c r="V323" s="82" t="s">
        <v>1647</v>
      </c>
      <c r="W323" s="30">
        <f>VLOOKUP(A323,'PAI 2025 GPS rempl2)'!$A$4:$P$503,16,0)</f>
        <v>15</v>
      </c>
      <c r="X323" s="163">
        <f>+(W323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323" s="30">
        <f>VLOOKUP(A323,'SEGUIMIENTO PLAN DE ACCIÓN'!$G$7:$AB$493,22,0)</f>
        <v>0</v>
      </c>
      <c r="Z323" s="164">
        <f t="shared" si="9"/>
        <v>0</v>
      </c>
      <c r="AA323" s="30" t="str">
        <f>VLOOKUP(A323,'SEGUIMIENTO PLAN DE ACCIÓN'!$G$7:$AC$493,20,0)</f>
        <v>Se identifican los dos proyectos transversales de interés estratégico, pero no se han sometido a revisión del despacho. Estos proyectos están asociados a Lenguaje claro y Lecciones aprendidas/buenas prácticas.</v>
      </c>
    </row>
    <row r="324" spans="1:27" x14ac:dyDescent="0.25">
      <c r="A324" s="81" t="s">
        <v>1160</v>
      </c>
      <c r="B324" s="81" t="s">
        <v>517</v>
      </c>
      <c r="C324" s="82" t="s">
        <v>1647</v>
      </c>
      <c r="D324" s="82" t="s">
        <v>1649</v>
      </c>
      <c r="E324" s="82" t="s">
        <v>639</v>
      </c>
      <c r="F324" s="82"/>
      <c r="G324" s="82"/>
      <c r="H324" s="82" t="str">
        <f>VLOOKUP(A324,'PAI 2025 GPS rempl2)'!$A$4:$V$503,15,0)</f>
        <v>Diseñar y concertar el plan de trabajo (actividades hito y responsable) (Plan de trabajo Diseñado y concertado con las áreas involucradas)</v>
      </c>
      <c r="I324" s="82">
        <f>VLOOKUP(A324,'PAI 2025 GPS rempl2)'!$A$4:$V$503,17,0)</f>
        <v>1</v>
      </c>
      <c r="J324" s="82" t="str">
        <f>VLOOKUP(A324,'PAI 2025 GPS rempl2)'!$A$4:$V$503,18,0)</f>
        <v>Númerica</v>
      </c>
      <c r="K324" s="160" t="str">
        <f>VLOOKUP(A324,'PAI 2025 GPS rempl2)'!$A$4:$V$503,20,0)</f>
        <v>2025-03-10</v>
      </c>
      <c r="L324" s="160" t="str">
        <f>VLOOKUP(A324,'PAI 2025 GPS rempl2)'!$A$4:$V$503,21,0)</f>
        <v>2025-04-30</v>
      </c>
      <c r="M324" s="82" t="str">
        <f>VLOOKUP(A324,'PAI 2025 GPS rempl2)'!$A$4:$V$503,22,0)</f>
        <v>30-OFICINA ASESORA DE PLANEACIÓN</v>
      </c>
      <c r="N324" s="82"/>
      <c r="O324" s="82"/>
      <c r="P324" s="82"/>
      <c r="Q324" s="82"/>
      <c r="T324" s="81" t="s">
        <v>1160</v>
      </c>
      <c r="U324" s="81" t="str">
        <f>VLOOKUP(T324,'PAI 2025 Consolidado'!$A$7:$D$507,4,0)</f>
        <v>Actividad propia</v>
      </c>
      <c r="V324" s="82" t="s">
        <v>1647</v>
      </c>
      <c r="W324" s="30">
        <f>VLOOKUP(A324,'PAI 2025 GPS rempl2)'!$A$4:$P$503,16,0)</f>
        <v>30</v>
      </c>
      <c r="X324" s="163">
        <f>+(W324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24" s="30">
        <f>VLOOKUP(A324,'SEGUIMIENTO PLAN DE ACCIÓN'!$G$7:$AB$493,22,0)</f>
        <v>0</v>
      </c>
      <c r="Z324" s="164">
        <f t="shared" ref="Z324:Z387" si="10">(Y324*X324)/10000</f>
        <v>0</v>
      </c>
      <c r="AA324" s="30">
        <f>VLOOKUP(A324,'SEGUIMIENTO PLAN DE ACCIÓN'!$G$7:$AC$493,20,0)</f>
        <v>0</v>
      </c>
    </row>
    <row r="325" spans="1:27" x14ac:dyDescent="0.25">
      <c r="A325" s="81" t="s">
        <v>1162</v>
      </c>
      <c r="B325" s="81" t="s">
        <v>517</v>
      </c>
      <c r="C325" s="82" t="s">
        <v>1647</v>
      </c>
      <c r="D325" s="82" t="s">
        <v>1649</v>
      </c>
      <c r="E325" s="82" t="s">
        <v>639</v>
      </c>
      <c r="F325" s="82"/>
      <c r="G325" s="82"/>
      <c r="H325" s="82" t="str">
        <f>VLOOKUP(A325,'PAI 2025 GPS rempl2)'!$A$4:$V$503,15,0)</f>
        <v>Ejecutar el plan de trabajo (Seguimiento al plan de trabajo y evidencias de su cumplimiento)</v>
      </c>
      <c r="I325" s="82">
        <f>VLOOKUP(A325,'PAI 2025 GPS rempl2)'!$A$4:$V$503,17,0)</f>
        <v>100</v>
      </c>
      <c r="J325" s="82" t="str">
        <f>VLOOKUP(A325,'PAI 2025 GPS rempl2)'!$A$4:$V$503,18,0)</f>
        <v>Porcentual</v>
      </c>
      <c r="K325" s="160" t="str">
        <f>VLOOKUP(A325,'PAI 2025 GPS rempl2)'!$A$4:$V$503,20,0)</f>
        <v>2025-05-01</v>
      </c>
      <c r="L325" s="160" t="str">
        <f>VLOOKUP(A325,'PAI 2025 GPS rempl2)'!$A$4:$V$503,21,0)</f>
        <v>2025-11-28</v>
      </c>
      <c r="M325" s="82" t="str">
        <f>VLOOKUP(A325,'PAI 2025 GPS rempl2)'!$A$4:$V$503,22,0)</f>
        <v>30-OFICINA ASESORA DE PLANEACIÓN</v>
      </c>
      <c r="N325" s="82"/>
      <c r="O325" s="82"/>
      <c r="P325" s="82"/>
      <c r="Q325" s="82"/>
      <c r="T325" s="81" t="s">
        <v>1162</v>
      </c>
      <c r="U325" s="81" t="str">
        <f>VLOOKUP(T325,'PAI 2025 Consolidado'!$A$7:$D$507,4,0)</f>
        <v>Actividad propia</v>
      </c>
      <c r="V325" s="82" t="s">
        <v>1647</v>
      </c>
      <c r="W325" s="30">
        <f>VLOOKUP(A325,'PAI 2025 GPS rempl2)'!$A$4:$P$503,16,0)</f>
        <v>50</v>
      </c>
      <c r="X325" s="163">
        <f>+(W325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325" s="30">
        <f>VLOOKUP(A325,'SEGUIMIENTO PLAN DE ACCIÓN'!$G$7:$AB$493,22,0)</f>
        <v>0</v>
      </c>
      <c r="Z325" s="164">
        <f t="shared" si="10"/>
        <v>0</v>
      </c>
      <c r="AA325" s="30">
        <f>VLOOKUP(A325,'SEGUIMIENTO PLAN DE ACCIÓN'!$G$7:$AC$493,20,0)</f>
        <v>0</v>
      </c>
    </row>
    <row r="326" spans="1:27" x14ac:dyDescent="0.25">
      <c r="A326" s="81" t="s">
        <v>1163</v>
      </c>
      <c r="B326" s="81" t="s">
        <v>517</v>
      </c>
      <c r="C326" s="82" t="s">
        <v>1647</v>
      </c>
      <c r="D326" s="82" t="s">
        <v>1649</v>
      </c>
      <c r="E326" s="82" t="s">
        <v>639</v>
      </c>
      <c r="F326" s="82"/>
      <c r="G326" s="82"/>
      <c r="H326" s="82" t="str">
        <f>VLOOKUP(A326,'PAI 2025 GPS rempl2)'!$A$4:$V$503,15,0)</f>
        <v>Presentar resultados (Presentación de resultados y  Lista de asistencia reunióno de presentación)</v>
      </c>
      <c r="I326" s="82">
        <f>VLOOKUP(A326,'PAI 2025 GPS rempl2)'!$A$4:$V$503,17,0)</f>
        <v>2</v>
      </c>
      <c r="J326" s="82" t="str">
        <f>VLOOKUP(A326,'PAI 2025 GPS rempl2)'!$A$4:$V$503,18,0)</f>
        <v>Númerica</v>
      </c>
      <c r="K326" s="160" t="str">
        <f>VLOOKUP(A326,'PAI 2025 GPS rempl2)'!$A$4:$V$503,20,0)</f>
        <v>2025-12-01</v>
      </c>
      <c r="L326" s="160" t="str">
        <f>VLOOKUP(A326,'PAI 2025 GPS rempl2)'!$A$4:$V$503,21,0)</f>
        <v>2025-12-19</v>
      </c>
      <c r="M326" s="82" t="str">
        <f>VLOOKUP(A326,'PAI 2025 GPS rempl2)'!$A$4:$V$503,22,0)</f>
        <v>30-OFICINA ASESORA DE PLANEACIÓN</v>
      </c>
      <c r="N326" s="82"/>
      <c r="O326" s="82"/>
      <c r="P326" s="82"/>
      <c r="Q326" s="82"/>
      <c r="T326" s="81" t="s">
        <v>1163</v>
      </c>
      <c r="U326" s="81" t="str">
        <f>VLOOKUP(T326,'PAI 2025 Consolidado'!$A$7:$D$507,4,0)</f>
        <v>Actividad propia</v>
      </c>
      <c r="V326" s="82" t="s">
        <v>1647</v>
      </c>
      <c r="W326" s="30">
        <f>VLOOKUP(A326,'PAI 2025 GPS rempl2)'!$A$4:$P$503,16,0)</f>
        <v>5</v>
      </c>
      <c r="X326" s="163">
        <f>+(W326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6.1349693251533742E-2</v>
      </c>
      <c r="Y326" s="30">
        <f>VLOOKUP(A326,'SEGUIMIENTO PLAN DE ACCIÓN'!$G$7:$AB$493,22,0)</f>
        <v>0</v>
      </c>
      <c r="Z326" s="164">
        <f t="shared" si="10"/>
        <v>0</v>
      </c>
      <c r="AA326" s="30">
        <f>VLOOKUP(A326,'SEGUIMIENTO PLAN DE ACCIÓN'!$G$7:$AC$493,20,0)</f>
        <v>0</v>
      </c>
    </row>
    <row r="327" spans="1:27" x14ac:dyDescent="0.25">
      <c r="A327" s="81" t="s">
        <v>1165</v>
      </c>
      <c r="B327" s="81" t="s">
        <v>509</v>
      </c>
      <c r="C327" s="82" t="s">
        <v>1654</v>
      </c>
      <c r="D327" s="82" t="s">
        <v>1663</v>
      </c>
      <c r="E327" s="82" t="s">
        <v>1166</v>
      </c>
      <c r="F327" s="82" t="s">
        <v>61</v>
      </c>
      <c r="G327" s="82" t="str">
        <f>VLOOKUP(A327,'PAI 2025 GPS rempl2)'!$E$4:$L$502,8,0)</f>
        <v>FUNCIONAMIENTO</v>
      </c>
      <c r="H327" s="82" t="str">
        <f>VLOOKUP(A327,'PAI 2025 GPS rempl2)'!$A$4:$V$503,15,0)</f>
        <v>Herramienta de análisis y optimización de la distribución del gasto de la Entidad, implementada (Informe con link a la herramineta y explicaciones de su implementación)</v>
      </c>
      <c r="I327" s="82">
        <f>VLOOKUP(A327,'PAI 2025 GPS rempl2)'!$A$4:$V$503,17,0)</f>
        <v>1</v>
      </c>
      <c r="J327" s="82" t="str">
        <f>VLOOKUP(A327,'PAI 2025 GPS rempl2)'!$A$4:$V$503,18,0)</f>
        <v>Númerica</v>
      </c>
      <c r="K327" s="160" t="str">
        <f>VLOOKUP(A327,'PAI 2025 GPS rempl2)'!$A$4:$V$503,20,0)</f>
        <v>2025-04-14</v>
      </c>
      <c r="L327" s="160" t="str">
        <f>VLOOKUP(A327,'PAI 2025 GPS rempl2)'!$A$4:$V$503,21,0)</f>
        <v>2025-12-19</v>
      </c>
      <c r="M327" s="82" t="str">
        <f>VLOOKUP(A327,'PAI 2025 GPS rempl2)'!$A$4:$V$503,22,0)</f>
        <v>30-OFICINA ASESORA DE PLANEACIÓN</v>
      </c>
      <c r="N327" s="82" t="s">
        <v>1861</v>
      </c>
      <c r="O327" s="82" t="s">
        <v>1515</v>
      </c>
      <c r="P327" s="82">
        <v>0</v>
      </c>
      <c r="Q327" s="82" t="s">
        <v>1615</v>
      </c>
      <c r="T327" s="81" t="s">
        <v>1165</v>
      </c>
      <c r="U327" s="81" t="str">
        <f>VLOOKUP(T327,'PAI 2025 Consolidado'!$A$7:$D$507,4,0)</f>
        <v xml:space="preserve">Producto Eliminado </v>
      </c>
      <c r="V327" s="82" t="s">
        <v>1654</v>
      </c>
      <c r="W327" s="30">
        <f>VLOOKUP(A327,'PAI 2025 GPS rempl2)'!$A$4:$P$503,16,0)</f>
        <v>0</v>
      </c>
      <c r="Z327" s="164"/>
    </row>
    <row r="328" spans="1:27" x14ac:dyDescent="0.25">
      <c r="A328" s="81" t="s">
        <v>1168</v>
      </c>
      <c r="B328" s="81" t="s">
        <v>517</v>
      </c>
      <c r="C328" s="82" t="s">
        <v>1654</v>
      </c>
      <c r="D328" s="82" t="s">
        <v>1663</v>
      </c>
      <c r="E328" s="82" t="s">
        <v>1166</v>
      </c>
      <c r="F328" s="82"/>
      <c r="G328" s="82"/>
      <c r="H328" s="82" t="str">
        <f>VLOOKUP(A328,'PAI 2025 GPS rempl2)'!$A$4:$V$503,15,0)</f>
        <v>Elaborar el plan de trabajo para el diseño e implementación de la herramienta (Plan de trabajo diseñado)</v>
      </c>
      <c r="I328" s="82">
        <f>VLOOKUP(A328,'PAI 2025 GPS rempl2)'!$A$4:$V$503,17,0)</f>
        <v>1</v>
      </c>
      <c r="J328" s="82" t="str">
        <f>VLOOKUP(A328,'PAI 2025 GPS rempl2)'!$A$4:$V$503,18,0)</f>
        <v>Númerica</v>
      </c>
      <c r="K328" s="160" t="str">
        <f>VLOOKUP(A328,'PAI 2025 GPS rempl2)'!$A$4:$V$503,20,0)</f>
        <v>2025-04-14</v>
      </c>
      <c r="L328" s="160" t="str">
        <f>VLOOKUP(A328,'PAI 2025 GPS rempl2)'!$A$4:$V$503,21,0)</f>
        <v>2025-05-30</v>
      </c>
      <c r="M328" s="82" t="str">
        <f>VLOOKUP(A328,'PAI 2025 GPS rempl2)'!$A$4:$V$503,22,0)</f>
        <v>30-OFICINA ASESORA DE PLANEACIÓN</v>
      </c>
      <c r="N328" s="82"/>
      <c r="O328" s="82"/>
      <c r="P328" s="82"/>
      <c r="Q328" s="82"/>
      <c r="T328" s="81" t="s">
        <v>1168</v>
      </c>
      <c r="U328" s="81" t="str">
        <f>VLOOKUP(T328,'PAI 2025 Consolidado'!$A$7:$D$507,4,0)</f>
        <v>Actividad propia Eliminada</v>
      </c>
      <c r="V328" s="82" t="s">
        <v>1654</v>
      </c>
      <c r="W328" s="30">
        <f>VLOOKUP(A328,'PAI 2025 GPS rempl2)'!$A$4:$P$503,16,0)</f>
        <v>20</v>
      </c>
      <c r="Z328" s="164"/>
    </row>
    <row r="329" spans="1:27" x14ac:dyDescent="0.25">
      <c r="A329" s="81" t="s">
        <v>1170</v>
      </c>
      <c r="B329" s="81" t="s">
        <v>517</v>
      </c>
      <c r="C329" s="82" t="s">
        <v>1654</v>
      </c>
      <c r="D329" s="82" t="s">
        <v>1663</v>
      </c>
      <c r="E329" s="82" t="s">
        <v>1166</v>
      </c>
      <c r="F329" s="82"/>
      <c r="G329" s="82"/>
      <c r="H329" s="82" t="str">
        <f>VLOOKUP(A329,'PAI 2025 GPS rempl2)'!$A$4:$V$503,15,0)</f>
        <v>Ejecutar el plan de trabajo (Seguimiento al plan de trabajo y evidencias de su cumplimiento)</v>
      </c>
      <c r="I329" s="82">
        <f>VLOOKUP(A329,'PAI 2025 GPS rempl2)'!$A$4:$V$503,17,0)</f>
        <v>100</v>
      </c>
      <c r="J329" s="82" t="str">
        <f>VLOOKUP(A329,'PAI 2025 GPS rempl2)'!$A$4:$V$503,18,0)</f>
        <v>Porcentual</v>
      </c>
      <c r="K329" s="160" t="str">
        <f>VLOOKUP(A329,'PAI 2025 GPS rempl2)'!$A$4:$V$503,20,0)</f>
        <v>2025-06-02</v>
      </c>
      <c r="L329" s="160" t="str">
        <f>VLOOKUP(A329,'PAI 2025 GPS rempl2)'!$A$4:$V$503,21,0)</f>
        <v>2025-12-19</v>
      </c>
      <c r="M329" s="82" t="str">
        <f>VLOOKUP(A329,'PAI 2025 GPS rempl2)'!$A$4:$V$503,22,0)</f>
        <v>30-OFICINA ASESORA DE PLANEACIÓN</v>
      </c>
      <c r="N329" s="82"/>
      <c r="O329" s="82"/>
      <c r="P329" s="82"/>
      <c r="Q329" s="82"/>
      <c r="T329" s="81" t="s">
        <v>1170</v>
      </c>
      <c r="U329" s="81" t="str">
        <f>VLOOKUP(T329,'PAI 2025 Consolidado'!$A$7:$D$507,4,0)</f>
        <v>Actividad propia Eliminada</v>
      </c>
      <c r="V329" s="82" t="s">
        <v>1654</v>
      </c>
      <c r="W329" s="30">
        <f>VLOOKUP(A329,'PAI 2025 GPS rempl2)'!$A$4:$P$503,16,0)</f>
        <v>80</v>
      </c>
      <c r="Z329" s="164"/>
    </row>
    <row r="330" spans="1:27" x14ac:dyDescent="0.25">
      <c r="A330" s="81" t="s">
        <v>1171</v>
      </c>
      <c r="B330" s="81" t="s">
        <v>509</v>
      </c>
      <c r="C330" s="82" t="s">
        <v>1654</v>
      </c>
      <c r="D330" s="82" t="s">
        <v>1663</v>
      </c>
      <c r="E330" s="82" t="s">
        <v>1166</v>
      </c>
      <c r="F330" s="82" t="s">
        <v>61</v>
      </c>
      <c r="G330" s="82" t="str">
        <f>VLOOKUP(A330,'PAI 2025 GPS rempl2)'!$E$4:$L$502,8,0)</f>
        <v>C-3503-0200-0016-40401c</v>
      </c>
      <c r="H330" s="82" t="str">
        <f>VLOOKUP(A330,'PAI 2025 GPS rempl2)'!$A$4:$V$503,15,0)</f>
        <v>Estudio de costos de los trámites priorizados, realizado (Estudio Realizado )</v>
      </c>
      <c r="I330" s="82">
        <f>VLOOKUP(A330,'PAI 2025 GPS rempl2)'!$A$4:$V$503,17,0)</f>
        <v>1</v>
      </c>
      <c r="J330" s="82" t="str">
        <f>VLOOKUP(A330,'PAI 2025 GPS rempl2)'!$A$4:$V$503,18,0)</f>
        <v>Númerica</v>
      </c>
      <c r="K330" s="160" t="str">
        <f>VLOOKUP(A330,'PAI 2025 GPS rempl2)'!$A$4:$V$503,20,0)</f>
        <v>2025-05-05</v>
      </c>
      <c r="L330" s="160" t="str">
        <f>VLOOKUP(A330,'PAI 2025 GPS rempl2)'!$A$4:$V$503,21,0)</f>
        <v>2025-11-20</v>
      </c>
      <c r="M330" s="82" t="str">
        <f>VLOOKUP(A330,'PAI 2025 GPS rempl2)'!$A$4:$V$503,22,0)</f>
        <v>30-OFICINA ASESORA DE PLANEACIÓN;
37-GRUPO DE TRABAJO DE ESTUDIOS ECONÓMICOS</v>
      </c>
      <c r="N330" s="82" t="s">
        <v>1861</v>
      </c>
      <c r="O330" s="82" t="s">
        <v>1515</v>
      </c>
      <c r="P330" s="82">
        <v>0</v>
      </c>
      <c r="Q330" s="82" t="s">
        <v>1615</v>
      </c>
      <c r="T330" s="81" t="s">
        <v>1171</v>
      </c>
      <c r="U330" s="81" t="str">
        <f>VLOOKUP(T330,'PAI 2025 Consolidado'!$A$7:$D$507,4,0)</f>
        <v>Producto</v>
      </c>
      <c r="V330" s="82" t="s">
        <v>1654</v>
      </c>
      <c r="W330" s="30">
        <f>VLOOKUP(A330,'PAI 2025 GPS rempl2)'!$A$4:$P$503,16,0)</f>
        <v>20</v>
      </c>
      <c r="X330" s="30">
        <f>+(W330*100)/($W$112+$W$327+$W$330+$W$338+$W$379)</f>
        <v>8.3333333333333339</v>
      </c>
      <c r="Y330" s="30">
        <f>VLOOKUP(A330,'SEGUIMIENTO PLAN DE ACCIÓN'!$G$7:$AB$493,22,0)</f>
        <v>0</v>
      </c>
      <c r="Z330" s="164">
        <f t="shared" si="10"/>
        <v>0</v>
      </c>
      <c r="AA330" s="30">
        <f>VLOOKUP(A330,'SEGUIMIENTO PLAN DE ACCIÓN'!$G$7:$AC$493,20,0)</f>
        <v>0</v>
      </c>
    </row>
    <row r="331" spans="1:27" x14ac:dyDescent="0.25">
      <c r="A331" s="81" t="s">
        <v>1174</v>
      </c>
      <c r="B331" s="81" t="s">
        <v>517</v>
      </c>
      <c r="C331" s="82" t="s">
        <v>1654</v>
      </c>
      <c r="D331" s="82" t="s">
        <v>1663</v>
      </c>
      <c r="E331" s="82" t="s">
        <v>1166</v>
      </c>
      <c r="F331" s="82"/>
      <c r="G331" s="82"/>
      <c r="H331" s="82" t="str">
        <f>VLOOKUP(A331,'PAI 2025 GPS rempl2)'!$A$4:$V$503,15,0)</f>
        <v>Priorizar los trámites objeto del estudio de costeo (Documento con la priorización de trámites)</v>
      </c>
      <c r="I331" s="82">
        <f>VLOOKUP(A331,'PAI 2025 GPS rempl2)'!$A$4:$V$503,17,0)</f>
        <v>1</v>
      </c>
      <c r="J331" s="82" t="str">
        <f>VLOOKUP(A331,'PAI 2025 GPS rempl2)'!$A$4:$V$503,18,0)</f>
        <v>Númerica</v>
      </c>
      <c r="K331" s="160" t="str">
        <f>VLOOKUP(A331,'PAI 2025 GPS rempl2)'!$A$4:$V$503,20,0)</f>
        <v>2025-05-05</v>
      </c>
      <c r="L331" s="160" t="str">
        <f>VLOOKUP(A331,'PAI 2025 GPS rempl2)'!$A$4:$V$503,21,0)</f>
        <v>2025-06-06</v>
      </c>
      <c r="M331" s="82" t="str">
        <f>VLOOKUP(A331,'PAI 2025 GPS rempl2)'!$A$4:$V$503,22,0)</f>
        <v>30-OFICINA ASESORA DE PLANEACIÓN</v>
      </c>
      <c r="N331" s="82"/>
      <c r="O331" s="82"/>
      <c r="P331" s="82"/>
      <c r="Q331" s="82"/>
      <c r="T331" s="81" t="s">
        <v>1174</v>
      </c>
      <c r="U331" s="81" t="str">
        <f>VLOOKUP(T331,'PAI 2025 Consolidado'!$A$7:$D$507,4,0)</f>
        <v>Actividad propia</v>
      </c>
      <c r="V331" s="82" t="s">
        <v>1654</v>
      </c>
      <c r="W331" s="30">
        <f>VLOOKUP(A331,'PAI 2025 GPS rempl2)'!$A$4:$P$503,16,0)</f>
        <v>10</v>
      </c>
      <c r="X331" s="30">
        <f>+(W331*100)/($W$113+$W$328+$W$329+$W$331+$W$332+$W$333+$W$334+$W$339+$W$340+$W$380+$W$381+$W$383+$W$384)</f>
        <v>2</v>
      </c>
      <c r="Y331" s="30">
        <f>VLOOKUP(A331,'SEGUIMIENTO PLAN DE ACCIÓN'!$G$7:$AB$493,22,0)</f>
        <v>0</v>
      </c>
      <c r="Z331" s="164">
        <f t="shared" si="10"/>
        <v>0</v>
      </c>
      <c r="AA331" s="30">
        <f>VLOOKUP(A331,'SEGUIMIENTO PLAN DE ACCIÓN'!$G$7:$AC$493,20,0)</f>
        <v>0</v>
      </c>
    </row>
    <row r="332" spans="1:27" x14ac:dyDescent="0.25">
      <c r="A332" s="81" t="s">
        <v>1176</v>
      </c>
      <c r="B332" s="81" t="s">
        <v>517</v>
      </c>
      <c r="C332" s="82" t="s">
        <v>1654</v>
      </c>
      <c r="D332" s="82" t="s">
        <v>1663</v>
      </c>
      <c r="E332" s="82" t="s">
        <v>1166</v>
      </c>
      <c r="F332" s="82"/>
      <c r="G332" s="82"/>
      <c r="H332" s="82" t="str">
        <f>VLOOKUP(A332,'PAI 2025 GPS rempl2)'!$A$4:$V$503,15,0)</f>
        <v>Recopilar la información necesaria para realizar el estudio de costeo (Documento que relacione la documentación recopilada)</v>
      </c>
      <c r="I332" s="82">
        <f>VLOOKUP(A332,'PAI 2025 GPS rempl2)'!$A$4:$V$503,17,0)</f>
        <v>100</v>
      </c>
      <c r="J332" s="82" t="str">
        <f>VLOOKUP(A332,'PAI 2025 GPS rempl2)'!$A$4:$V$503,18,0)</f>
        <v>Porcentual</v>
      </c>
      <c r="K332" s="160" t="str">
        <f>VLOOKUP(A332,'PAI 2025 GPS rempl2)'!$A$4:$V$503,20,0)</f>
        <v>2025-06-09</v>
      </c>
      <c r="L332" s="160" t="str">
        <f>VLOOKUP(A332,'PAI 2025 GPS rempl2)'!$A$4:$V$503,21,0)</f>
        <v>2025-07-15</v>
      </c>
      <c r="M332" s="82" t="str">
        <f>VLOOKUP(A332,'PAI 2025 GPS rempl2)'!$A$4:$V$503,22,0)</f>
        <v>30-OFICINA ASESORA DE PLANEACIÓN;
37-GRUPO DE TRABAJO DE ESTUDIOS ECONÓMICOS</v>
      </c>
      <c r="N332" s="82"/>
      <c r="O332" s="82"/>
      <c r="P332" s="82"/>
      <c r="Q332" s="82"/>
      <c r="T332" s="81" t="s">
        <v>1176</v>
      </c>
      <c r="U332" s="81" t="str">
        <f>VLOOKUP(T332,'PAI 2025 Consolidado'!$A$7:$D$507,4,0)</f>
        <v>Actividad propia</v>
      </c>
      <c r="V332" s="82" t="s">
        <v>1654</v>
      </c>
      <c r="W332" s="30">
        <f>VLOOKUP(A332,'PAI 2025 GPS rempl2)'!$A$4:$P$503,16,0)</f>
        <v>30</v>
      </c>
      <c r="X332" s="30">
        <f>+(W332*100)/($W$113+$W$328+$W$329+$W$331+$W$332+$W$333+$W$334+$W$339+$W$340+$W$380+$W$381+$W$383+$W$384)</f>
        <v>6</v>
      </c>
      <c r="Y332" s="30">
        <f>VLOOKUP(A332,'SEGUIMIENTO PLAN DE ACCIÓN'!$G$7:$AB$493,22,0)</f>
        <v>0</v>
      </c>
      <c r="Z332" s="164">
        <f t="shared" si="10"/>
        <v>0</v>
      </c>
      <c r="AA332" s="30">
        <f>VLOOKUP(A332,'SEGUIMIENTO PLAN DE ACCIÓN'!$G$7:$AC$493,20,0)</f>
        <v>0</v>
      </c>
    </row>
    <row r="333" spans="1:27" x14ac:dyDescent="0.25">
      <c r="A333" s="81" t="s">
        <v>1178</v>
      </c>
      <c r="B333" s="81" t="s">
        <v>517</v>
      </c>
      <c r="C333" s="82" t="s">
        <v>1654</v>
      </c>
      <c r="D333" s="82" t="s">
        <v>1663</v>
      </c>
      <c r="E333" s="82" t="s">
        <v>1166</v>
      </c>
      <c r="F333" s="82"/>
      <c r="G333" s="82"/>
      <c r="H333" s="82" t="str">
        <f>VLOOKUP(A333,'PAI 2025 GPS rempl2)'!$A$4:$V$503,15,0)</f>
        <v>Realizar estudio de costo de los trámites priorizados (Estudio Realizado)</v>
      </c>
      <c r="I333" s="82">
        <f>VLOOKUP(A333,'PAI 2025 GPS rempl2)'!$A$4:$V$503,17,0)</f>
        <v>1</v>
      </c>
      <c r="J333" s="82" t="str">
        <f>VLOOKUP(A333,'PAI 2025 GPS rempl2)'!$A$4:$V$503,18,0)</f>
        <v>Númerica</v>
      </c>
      <c r="K333" s="160" t="str">
        <f>VLOOKUP(A333,'PAI 2025 GPS rempl2)'!$A$4:$V$503,20,0)</f>
        <v>2025-07-16</v>
      </c>
      <c r="L333" s="160" t="str">
        <f>VLOOKUP(A333,'PAI 2025 GPS rempl2)'!$A$4:$V$503,21,0)</f>
        <v>2025-10-31</v>
      </c>
      <c r="M333" s="82" t="str">
        <f>VLOOKUP(A333,'PAI 2025 GPS rempl2)'!$A$4:$V$503,22,0)</f>
        <v>30-OFICINA ASESORA DE PLANEACIÓN;
37-GRUPO DE TRABAJO DE ESTUDIOS ECONÓMICOS</v>
      </c>
      <c r="N333" s="82"/>
      <c r="O333" s="82"/>
      <c r="P333" s="82"/>
      <c r="Q333" s="82"/>
      <c r="T333" s="81" t="s">
        <v>1178</v>
      </c>
      <c r="U333" s="81" t="str">
        <f>VLOOKUP(T333,'PAI 2025 Consolidado'!$A$7:$D$507,4,0)</f>
        <v>Actividad propia</v>
      </c>
      <c r="V333" s="82" t="s">
        <v>1654</v>
      </c>
      <c r="W333" s="30">
        <f>VLOOKUP(A333,'PAI 2025 GPS rempl2)'!$A$4:$P$503,16,0)</f>
        <v>50</v>
      </c>
      <c r="X333" s="30">
        <f>+(W333*100)/($W$113+$W$328+$W$329+$W$331+$W$332+$W$333+$W$334+$W$339+$W$340+$W$380+$W$381+$W$383+$W$384)</f>
        <v>10</v>
      </c>
      <c r="Y333" s="30">
        <f>VLOOKUP(A333,'SEGUIMIENTO PLAN DE ACCIÓN'!$G$7:$AB$493,22,0)</f>
        <v>0</v>
      </c>
      <c r="Z333" s="164">
        <f t="shared" si="10"/>
        <v>0</v>
      </c>
      <c r="AA333" s="30">
        <f>VLOOKUP(A333,'SEGUIMIENTO PLAN DE ACCIÓN'!$G$7:$AC$493,20,0)</f>
        <v>0</v>
      </c>
    </row>
    <row r="334" spans="1:27" x14ac:dyDescent="0.25">
      <c r="A334" s="81" t="s">
        <v>1180</v>
      </c>
      <c r="B334" s="81" t="s">
        <v>517</v>
      </c>
      <c r="C334" s="82" t="s">
        <v>1654</v>
      </c>
      <c r="D334" s="82" t="s">
        <v>1663</v>
      </c>
      <c r="E334" s="82" t="s">
        <v>1166</v>
      </c>
      <c r="F334" s="82"/>
      <c r="G334" s="82"/>
      <c r="H334" s="82" t="str">
        <f>VLOOKUP(A334,'PAI 2025 GPS rempl2)'!$A$4:$V$503,15,0)</f>
        <v>Socializar los resultados del estudio con los jefes de las áreas responsables de los trámites costeados (Correo electronico con el envío del estudio realizado  /  Listas de asistencia a reunion de socialización)</v>
      </c>
      <c r="I334" s="82">
        <f>VLOOKUP(A334,'PAI 2025 GPS rempl2)'!$A$4:$V$503,17,0)</f>
        <v>1</v>
      </c>
      <c r="J334" s="82" t="str">
        <f>VLOOKUP(A334,'PAI 2025 GPS rempl2)'!$A$4:$V$503,18,0)</f>
        <v>Númerica</v>
      </c>
      <c r="K334" s="160" t="str">
        <f>VLOOKUP(A334,'PAI 2025 GPS rempl2)'!$A$4:$V$503,20,0)</f>
        <v>2025-11-03</v>
      </c>
      <c r="L334" s="160" t="str">
        <f>VLOOKUP(A334,'PAI 2025 GPS rempl2)'!$A$4:$V$503,21,0)</f>
        <v>2025-11-20</v>
      </c>
      <c r="M334" s="82" t="str">
        <f>VLOOKUP(A334,'PAI 2025 GPS rempl2)'!$A$4:$V$503,22,0)</f>
        <v>30-OFICINA ASESORA DE PLANEACIÓN;
37-GRUPO DE TRABAJO DE ESTUDIOS ECONÓMICOS</v>
      </c>
      <c r="N334" s="82"/>
      <c r="O334" s="82"/>
      <c r="P334" s="82"/>
      <c r="Q334" s="82"/>
      <c r="T334" s="81" t="s">
        <v>1180</v>
      </c>
      <c r="U334" s="81" t="str">
        <f>VLOOKUP(T334,'PAI 2025 Consolidado'!$A$7:$D$507,4,0)</f>
        <v>Actividad propia</v>
      </c>
      <c r="V334" s="82" t="s">
        <v>1654</v>
      </c>
      <c r="W334" s="30">
        <f>VLOOKUP(A334,'PAI 2025 GPS rempl2)'!$A$4:$P$503,16,0)</f>
        <v>10</v>
      </c>
      <c r="X334" s="30">
        <f>+(W334*100)/($W$113+$W$328+$W$329+$W$331+$W$332+$W$333+$W$334+$W$339+$W$340+$W$380+$W$381+$W$383+$W$384)</f>
        <v>2</v>
      </c>
      <c r="Y334" s="30">
        <f>VLOOKUP(A334,'SEGUIMIENTO PLAN DE ACCIÓN'!$G$7:$AB$493,22,0)</f>
        <v>0</v>
      </c>
      <c r="Z334" s="164">
        <f t="shared" si="10"/>
        <v>0</v>
      </c>
      <c r="AA334" s="30">
        <f>VLOOKUP(A334,'SEGUIMIENTO PLAN DE ACCIÓN'!$G$7:$AC$493,20,0)</f>
        <v>0</v>
      </c>
    </row>
    <row r="335" spans="1:27" x14ac:dyDescent="0.25">
      <c r="A335" s="81" t="s">
        <v>1182</v>
      </c>
      <c r="B335" s="81" t="s">
        <v>509</v>
      </c>
      <c r="C335" s="82" t="s">
        <v>1647</v>
      </c>
      <c r="D335" s="82" t="s">
        <v>1664</v>
      </c>
      <c r="E335" s="82" t="s">
        <v>1183</v>
      </c>
      <c r="F335" s="82" t="s">
        <v>61</v>
      </c>
      <c r="G335" s="82" t="str">
        <f>VLOOKUP(A335,'PAI 2025 GPS rempl2)'!$E$4:$L$502,8,0)</f>
        <v>N/A</v>
      </c>
      <c r="H335" s="82" t="str">
        <f>VLOOKUP(A335,'PAI 2025 GPS rempl2)'!$A$4:$V$503,15,0)</f>
        <v>Estrategia de racionalización de trámites implementada</v>
      </c>
      <c r="I335" s="82">
        <f>VLOOKUP(A335,'PAI 2025 GPS rempl2)'!$A$4:$V$503,17,0)</f>
        <v>100</v>
      </c>
      <c r="J335" s="82" t="str">
        <f>VLOOKUP(A335,'PAI 2025 GPS rempl2)'!$A$4:$V$503,18,0)</f>
        <v>Porcentual</v>
      </c>
      <c r="K335" s="160" t="str">
        <f>VLOOKUP(A335,'PAI 2025 GPS rempl2)'!$A$4:$V$503,20,0)</f>
        <v>2025-01-15</v>
      </c>
      <c r="L335" s="160" t="str">
        <f>VLOOKUP(A335,'PAI 2025 GPS rempl2)'!$A$4:$V$503,21,0)</f>
        <v>2025-12-22</v>
      </c>
      <c r="M335" s="82" t="str">
        <f>VLOOKUP(A335,'PAI 2025 GPS rempl2)'!$A$4:$V$503,22,0)</f>
        <v>30-OFICINA ASESORA DE PLANEACIÓN</v>
      </c>
      <c r="N335" s="82" t="s">
        <v>1861</v>
      </c>
      <c r="O335" s="82" t="s">
        <v>1515</v>
      </c>
      <c r="P335" s="82">
        <v>0</v>
      </c>
      <c r="Q335" s="82" t="s">
        <v>1615</v>
      </c>
      <c r="T335" s="81" t="s">
        <v>1182</v>
      </c>
      <c r="U335" s="81" t="str">
        <f>VLOOKUP(T335,'PAI 2025 Consolidado'!$A$7:$D$507,4,0)</f>
        <v>Producto</v>
      </c>
      <c r="V335" s="82" t="s">
        <v>1647</v>
      </c>
      <c r="W335" s="30">
        <f>VLOOKUP(A335,'PAI 2025 GPS rempl2)'!$A$4:$P$503,16,0)</f>
        <v>20</v>
      </c>
      <c r="X335" s="161">
        <f>(W335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335" s="30">
        <f>VLOOKUP(A335,'SEGUIMIENTO PLAN DE ACCIÓN'!$G$7:$AB$493,22,0)</f>
        <v>0</v>
      </c>
      <c r="Z335" s="164">
        <f t="shared" si="10"/>
        <v>0</v>
      </c>
      <c r="AA335" s="30">
        <f>VLOOKUP(A335,'SEGUIMIENTO PLAN DE ACCIÓN'!$G$7:$AC$493,20,0)</f>
        <v>0</v>
      </c>
    </row>
    <row r="336" spans="1:27" x14ac:dyDescent="0.25">
      <c r="A336" s="81" t="s">
        <v>1186</v>
      </c>
      <c r="B336" s="81" t="s">
        <v>517</v>
      </c>
      <c r="C336" s="82" t="s">
        <v>1647</v>
      </c>
      <c r="D336" s="82" t="s">
        <v>1664</v>
      </c>
      <c r="E336" s="82" t="s">
        <v>1183</v>
      </c>
      <c r="F336" s="82"/>
      <c r="G336" s="82"/>
      <c r="H336" s="82" t="str">
        <f>VLOOKUP(A336,'PAI 2025 GPS rempl2)'!$A$4:$V$503,15,0)</f>
        <v>Elaborar el plan de trabajo de la estrategia de racionalización de trámites</v>
      </c>
      <c r="I336" s="82">
        <f>VLOOKUP(A336,'PAI 2025 GPS rempl2)'!$A$4:$V$503,17,0)</f>
        <v>1</v>
      </c>
      <c r="J336" s="82" t="str">
        <f>VLOOKUP(A336,'PAI 2025 GPS rempl2)'!$A$4:$V$503,18,0)</f>
        <v>Númerica</v>
      </c>
      <c r="K336" s="160" t="str">
        <f>VLOOKUP(A336,'PAI 2025 GPS rempl2)'!$A$4:$V$503,20,0)</f>
        <v>2025-01-15</v>
      </c>
      <c r="L336" s="160" t="str">
        <f>VLOOKUP(A336,'PAI 2025 GPS rempl2)'!$A$4:$V$503,21,0)</f>
        <v>2025-03-28</v>
      </c>
      <c r="M336" s="82" t="str">
        <f>VLOOKUP(A336,'PAI 2025 GPS rempl2)'!$A$4:$V$503,22,0)</f>
        <v>30-OFICINA ASESORA DE PLANEACIÓN</v>
      </c>
      <c r="N336" s="82"/>
      <c r="O336" s="82"/>
      <c r="P336" s="82"/>
      <c r="Q336" s="82"/>
      <c r="T336" s="81" t="s">
        <v>1186</v>
      </c>
      <c r="U336" s="81" t="str">
        <f>VLOOKUP(T336,'PAI 2025 Consolidado'!$A$7:$D$507,4,0)</f>
        <v>Actividad propia</v>
      </c>
      <c r="V336" s="82" t="s">
        <v>1647</v>
      </c>
      <c r="W336" s="30">
        <f>VLOOKUP(A336,'PAI 2025 GPS rempl2)'!$A$4:$P$503,16,0)</f>
        <v>20</v>
      </c>
      <c r="X336" s="163">
        <f>+(W336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36" s="30">
        <f>VLOOKUP(A336,'SEGUIMIENTO PLAN DE ACCIÓN'!$G$7:$AB$493,22,0)</f>
        <v>100</v>
      </c>
      <c r="Z336" s="164">
        <f t="shared" si="10"/>
        <v>2.4539877300613498E-3</v>
      </c>
      <c r="AA336" s="30" t="str">
        <f>VLOOKUP(A336,'SEGUIMIENTO PLAN DE ACCIÓN'!$G$7:$AC$493,20,0)</f>
        <v xml:space="preserve">Se elaboró el plan de trabajo para la estrategia en el formato solicitado, con los hitos de establecidos por el SUIT. </v>
      </c>
    </row>
    <row r="337" spans="1:27" x14ac:dyDescent="0.25">
      <c r="A337" s="81" t="s">
        <v>1188</v>
      </c>
      <c r="B337" s="81" t="s">
        <v>517</v>
      </c>
      <c r="C337" s="82" t="s">
        <v>1647</v>
      </c>
      <c r="D337" s="82" t="s">
        <v>1664</v>
      </c>
      <c r="E337" s="82" t="s">
        <v>1183</v>
      </c>
      <c r="F337" s="82"/>
      <c r="G337" s="82"/>
      <c r="H337" s="82" t="str">
        <f>VLOOKUP(A337,'PAI 2025 GPS rempl2)'!$A$4:$V$503,15,0)</f>
        <v>Ejecutar el plan de trabajo de la estrategia de racionalización de trámites</v>
      </c>
      <c r="I337" s="82">
        <f>VLOOKUP(A337,'PAI 2025 GPS rempl2)'!$A$4:$V$503,17,0)</f>
        <v>100</v>
      </c>
      <c r="J337" s="82" t="str">
        <f>VLOOKUP(A337,'PAI 2025 GPS rempl2)'!$A$4:$V$503,18,0)</f>
        <v>Porcentual</v>
      </c>
      <c r="K337" s="160" t="str">
        <f>VLOOKUP(A337,'PAI 2025 GPS rempl2)'!$A$4:$V$503,20,0)</f>
        <v>2025-03-28</v>
      </c>
      <c r="L337" s="160" t="str">
        <f>VLOOKUP(A337,'PAI 2025 GPS rempl2)'!$A$4:$V$503,21,0)</f>
        <v>2025-12-22</v>
      </c>
      <c r="M337" s="82" t="str">
        <f>VLOOKUP(A337,'PAI 2025 GPS rempl2)'!$A$4:$V$503,22,0)</f>
        <v>30-OFICINA ASESORA DE PLANEACIÓN</v>
      </c>
      <c r="N337" s="82"/>
      <c r="O337" s="82"/>
      <c r="P337" s="82"/>
      <c r="Q337" s="82"/>
      <c r="T337" s="81" t="s">
        <v>1188</v>
      </c>
      <c r="U337" s="81" t="str">
        <f>VLOOKUP(T337,'PAI 2025 Consolidado'!$A$7:$D$507,4,0)</f>
        <v>Actividad propia</v>
      </c>
      <c r="V337" s="82" t="s">
        <v>1647</v>
      </c>
      <c r="W337" s="30">
        <f>VLOOKUP(A337,'PAI 2025 GPS rempl2)'!$A$4:$P$503,16,0)</f>
        <v>80</v>
      </c>
      <c r="X337" s="163">
        <f>+(W337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337" s="30">
        <f>VLOOKUP(A337,'SEGUIMIENTO PLAN DE ACCIÓN'!$G$7:$AB$493,22,0)</f>
        <v>100</v>
      </c>
      <c r="Z337" s="164">
        <f t="shared" si="10"/>
        <v>9.8159509202453993E-3</v>
      </c>
      <c r="AA337" s="30" t="str">
        <f>VLOOKUP(A337,'SEGUIMIENTO PLAN DE ACCIÓN'!$G$7:$AC$493,20,0)</f>
        <v xml:space="preserve">Se da cumplimiento al primer hito del plan de trabajo con la inscripción de la estrategia en el SUIT, se incluye evidencia del registro en el SUIT para demostrar el cumplimiento. </v>
      </c>
    </row>
    <row r="338" spans="1:27" x14ac:dyDescent="0.25">
      <c r="A338" s="81" t="s">
        <v>1190</v>
      </c>
      <c r="B338" s="81" t="s">
        <v>509</v>
      </c>
      <c r="C338" s="82" t="s">
        <v>1654</v>
      </c>
      <c r="D338" s="82" t="s">
        <v>1665</v>
      </c>
      <c r="E338" s="82" t="s">
        <v>1191</v>
      </c>
      <c r="F338" s="82" t="s">
        <v>61</v>
      </c>
      <c r="G338" s="82" t="str">
        <f>VLOOKUP(A338,'PAI 2025 GPS rempl2)'!$E$4:$L$502,8,0)</f>
        <v>N/A</v>
      </c>
      <c r="H338" s="82" t="str">
        <f>VLOOKUP(A338,'PAI 2025 GPS rempl2)'!$A$4:$V$503,15,0)</f>
        <v>Plan de Transparencia y Ética Publica, formulado y ejecutado</v>
      </c>
      <c r="I338" s="82">
        <f>VLOOKUP(A338,'PAI 2025 GPS rempl2)'!$A$4:$V$503,17,0)</f>
        <v>100</v>
      </c>
      <c r="J338" s="82" t="str">
        <f>VLOOKUP(A338,'PAI 2025 GPS rempl2)'!$A$4:$V$503,18,0)</f>
        <v>Porcentual</v>
      </c>
      <c r="K338" s="160" t="str">
        <f>VLOOKUP(A338,'PAI 2025 GPS rempl2)'!$A$4:$V$503,20,0)</f>
        <v>2025-01-15</v>
      </c>
      <c r="L338" s="160" t="str">
        <f>VLOOKUP(A338,'PAI 2025 GPS rempl2)'!$A$4:$V$503,21,0)</f>
        <v>2025-12-22</v>
      </c>
      <c r="M338" s="82" t="str">
        <f>VLOOKUP(A338,'PAI 2025 GPS rempl2)'!$A$4:$V$503,22,0)</f>
        <v>100-SECRETARIA GENERAL;
30-OFICINA ASESORA DE PLANEACIÓN</v>
      </c>
      <c r="N338" s="82" t="s">
        <v>1861</v>
      </c>
      <c r="O338" s="82" t="s">
        <v>1515</v>
      </c>
      <c r="P338" s="82" t="s">
        <v>1666</v>
      </c>
      <c r="Q338" s="82" t="s">
        <v>1615</v>
      </c>
      <c r="T338" s="81" t="s">
        <v>1190</v>
      </c>
      <c r="U338" s="81" t="str">
        <f>VLOOKUP(T338,'PAI 2025 Consolidado'!$A$7:$D$507,4,0)</f>
        <v>Producto</v>
      </c>
      <c r="V338" s="82" t="s">
        <v>1654</v>
      </c>
      <c r="W338" s="30">
        <f>VLOOKUP(A338,'PAI 2025 GPS rempl2)'!$A$4:$P$503,16,0)</f>
        <v>20</v>
      </c>
      <c r="X338" s="30">
        <f>+(W338*100)/($W$112+$W$327+$W$330+$W$338+$W$379)</f>
        <v>8.3333333333333339</v>
      </c>
      <c r="Y338" s="30">
        <f>VLOOKUP(A338,'SEGUIMIENTO PLAN DE ACCIÓN'!$G$7:$AB$493,22,0)</f>
        <v>0</v>
      </c>
      <c r="Z338" s="164">
        <f t="shared" si="10"/>
        <v>0</v>
      </c>
      <c r="AA338" s="30">
        <f>VLOOKUP(A338,'SEGUIMIENTO PLAN DE ACCIÓN'!$G$7:$AC$493,20,0)</f>
        <v>0</v>
      </c>
    </row>
    <row r="339" spans="1:27" x14ac:dyDescent="0.25">
      <c r="A339" s="81" t="s">
        <v>1193</v>
      </c>
      <c r="B339" s="81" t="s">
        <v>517</v>
      </c>
      <c r="C339" s="82" t="s">
        <v>1654</v>
      </c>
      <c r="D339" s="82" t="s">
        <v>1665</v>
      </c>
      <c r="E339" s="82" t="s">
        <v>1191</v>
      </c>
      <c r="F339" s="82"/>
      <c r="G339" s="82"/>
      <c r="H339" s="82" t="str">
        <f>VLOOKUP(A339,'PAI 2025 GPS rempl2)'!$A$4:$V$503,15,0)</f>
        <v>Elaborar el plan de trabajo para formular el Programa de Transparencia y Ética Pública - PTEP, en el marco de la ley 2195 de 2022 y su decreto reglamentario 1122 de 2024</v>
      </c>
      <c r="I339" s="82">
        <f>VLOOKUP(A339,'PAI 2025 GPS rempl2)'!$A$4:$V$503,17,0)</f>
        <v>1</v>
      </c>
      <c r="J339" s="82" t="str">
        <f>VLOOKUP(A339,'PAI 2025 GPS rempl2)'!$A$4:$V$503,18,0)</f>
        <v>Númerica</v>
      </c>
      <c r="K339" s="160" t="str">
        <f>VLOOKUP(A339,'PAI 2025 GPS rempl2)'!$A$4:$V$503,20,0)</f>
        <v>2025-01-15</v>
      </c>
      <c r="L339" s="160" t="str">
        <f>VLOOKUP(A339,'PAI 2025 GPS rempl2)'!$A$4:$V$503,21,0)</f>
        <v>2025-02-15</v>
      </c>
      <c r="M339" s="82" t="str">
        <f>VLOOKUP(A339,'PAI 2025 GPS rempl2)'!$A$4:$V$503,22,0)</f>
        <v>100-SECRETARIA GENERAL;
30-OFICINA ASESORA DE PLANEACIÓN</v>
      </c>
      <c r="N339" s="82"/>
      <c r="O339" s="82"/>
      <c r="P339" s="82"/>
      <c r="Q339" s="82"/>
      <c r="T339" s="81" t="s">
        <v>1193</v>
      </c>
      <c r="U339" s="81" t="str">
        <f>VLOOKUP(T339,'PAI 2025 Consolidado'!$A$7:$D$507,4,0)</f>
        <v>Actividad propia</v>
      </c>
      <c r="V339" s="82" t="s">
        <v>1654</v>
      </c>
      <c r="W339" s="30">
        <f>VLOOKUP(A339,'PAI 2025 GPS rempl2)'!$A$4:$P$503,16,0)</f>
        <v>20</v>
      </c>
      <c r="X339" s="30">
        <f>+(W339*100)/($W$113+$W$328+$W$329+$W$331+$W$332+$W$333+$W$334+$W$339+$W$340+$W$380+$W$381+$W$383+$W$384)</f>
        <v>4</v>
      </c>
      <c r="Y339" s="30">
        <f>VLOOKUP(A339,'SEGUIMIENTO PLAN DE ACCIÓN'!$G$7:$AB$493,22,0)</f>
        <v>100</v>
      </c>
      <c r="Z339" s="164">
        <f t="shared" si="10"/>
        <v>0.04</v>
      </c>
      <c r="AA339" s="30" t="str">
        <f>VLOOKUP(A339,'SEGUIMIENTO PLAN DE ACCIÓN'!$G$7:$AC$493,20,0)</f>
        <v xml:space="preserve">Se publica en la sede electrónica el plan de ejecución y monitoreo del PTEP, con énfasis en el cierre de brechas entre el PAAC y el estándar del Programa. </v>
      </c>
    </row>
    <row r="340" spans="1:27" x14ac:dyDescent="0.25">
      <c r="A340" s="81" t="s">
        <v>1194</v>
      </c>
      <c r="B340" s="81" t="s">
        <v>517</v>
      </c>
      <c r="C340" s="82" t="s">
        <v>1654</v>
      </c>
      <c r="D340" s="82" t="s">
        <v>1665</v>
      </c>
      <c r="E340" s="82" t="s">
        <v>1191</v>
      </c>
      <c r="F340" s="82"/>
      <c r="G340" s="82"/>
      <c r="H340" s="82" t="str">
        <f>VLOOKUP(A340,'PAI 2025 GPS rempl2)'!$A$4:$V$503,15,0)</f>
        <v>Ejecutar el plan de trabajo del Programa de Transparencia y Ética Pública</v>
      </c>
      <c r="I340" s="82">
        <f>VLOOKUP(A340,'PAI 2025 GPS rempl2)'!$A$4:$V$503,17,0)</f>
        <v>100</v>
      </c>
      <c r="J340" s="82" t="str">
        <f>VLOOKUP(A340,'PAI 2025 GPS rempl2)'!$A$4:$V$503,18,0)</f>
        <v>Porcentual</v>
      </c>
      <c r="K340" s="160" t="str">
        <f>VLOOKUP(A340,'PAI 2025 GPS rempl2)'!$A$4:$V$503,20,0)</f>
        <v>2025-01-31</v>
      </c>
      <c r="L340" s="160" t="str">
        <f>VLOOKUP(A340,'PAI 2025 GPS rempl2)'!$A$4:$V$503,21,0)</f>
        <v>2025-12-22</v>
      </c>
      <c r="M340" s="82" t="str">
        <f>VLOOKUP(A340,'PAI 2025 GPS rempl2)'!$A$4:$V$503,22,0)</f>
        <v>100-SECRETARIA GENERAL;
30-OFICINA ASESORA DE PLANEACIÓN</v>
      </c>
      <c r="N340" s="82"/>
      <c r="O340" s="82"/>
      <c r="P340" s="82"/>
      <c r="Q340" s="82"/>
      <c r="T340" s="81" t="s">
        <v>1194</v>
      </c>
      <c r="U340" s="81" t="str">
        <f>VLOOKUP(T340,'PAI 2025 Consolidado'!$A$7:$D$507,4,0)</f>
        <v>Actividad propia</v>
      </c>
      <c r="V340" s="82" t="s">
        <v>1654</v>
      </c>
      <c r="W340" s="30">
        <f>VLOOKUP(A340,'PAI 2025 GPS rempl2)'!$A$4:$P$503,16,0)</f>
        <v>80</v>
      </c>
      <c r="X340" s="30">
        <f>+(W340*100)/($W$113+$W$328+$W$329+$W$331+$W$332+$W$333+$W$334+$W$339+$W$340+$W$380+$W$381+$W$383+$W$384)</f>
        <v>16</v>
      </c>
      <c r="Y340" s="30">
        <f>VLOOKUP(A340,'SEGUIMIENTO PLAN DE ACCIÓN'!$G$7:$AB$493,22,0)</f>
        <v>0</v>
      </c>
      <c r="Z340" s="164">
        <f t="shared" si="10"/>
        <v>0</v>
      </c>
      <c r="AA340" s="30">
        <f>VLOOKUP(A340,'SEGUIMIENTO PLAN DE ACCIÓN'!$G$7:$AC$493,20,0)</f>
        <v>0</v>
      </c>
    </row>
    <row r="341" spans="1:27" x14ac:dyDescent="0.25">
      <c r="A341" s="81" t="s">
        <v>1196</v>
      </c>
      <c r="B341" s="81" t="s">
        <v>509</v>
      </c>
      <c r="C341" s="82" t="s">
        <v>1647</v>
      </c>
      <c r="D341" s="82" t="s">
        <v>1655</v>
      </c>
      <c r="E341" s="82" t="s">
        <v>766</v>
      </c>
      <c r="F341" s="82" t="s">
        <v>10</v>
      </c>
      <c r="G341" s="82" t="str">
        <f>VLOOKUP(A341,'PAI 2025 GPS rempl2)'!$E$4:$L$502,8,0)</f>
        <v>N/A</v>
      </c>
      <c r="H341" s="82" t="str">
        <f>VLOOKUP(A341,'PAI 2025 GPS rempl2)'!$A$4:$V$503,15,0)</f>
        <v>Departamentos con estrategias para el Fortalecimiento sobre la Protección y Promoción de la libre competencia, beneficiados (Informe que de cuenta de los departamentos beneficiados )</v>
      </c>
      <c r="I341" s="82">
        <f>VLOOKUP(A341,'PAI 2025 GPS rempl2)'!$A$4:$V$503,17,0)</f>
        <v>56</v>
      </c>
      <c r="J341" s="82" t="str">
        <f>VLOOKUP(A341,'PAI 2025 GPS rempl2)'!$A$4:$V$503,18,0)</f>
        <v>Porcentual</v>
      </c>
      <c r="K341" s="160" t="str">
        <f>VLOOKUP(A341,'PAI 2025 GPS rempl2)'!$A$4:$V$503,20,0)</f>
        <v>2025-01-13</v>
      </c>
      <c r="L341" s="160" t="str">
        <f>VLOOKUP(A341,'PAI 2025 GPS rempl2)'!$A$4:$V$503,21,0)</f>
        <v>2025-12-12</v>
      </c>
      <c r="M341" s="82" t="str">
        <f>VLOOKUP(A341,'PAI 2025 GPS rempl2)'!$A$4:$V$503,22,0)</f>
        <v>1000-DESPACHO DEL SUPERINTENDENTE DELEGADO PARA LA PROTECCIÓN DE LA COMPETENCIA</v>
      </c>
      <c r="N341" s="82" t="s">
        <v>1520</v>
      </c>
      <c r="O341" s="82" t="s">
        <v>1521</v>
      </c>
      <c r="P341" s="82" t="s">
        <v>1687</v>
      </c>
      <c r="Q341" s="82" t="s">
        <v>1617</v>
      </c>
      <c r="T341" s="81" t="s">
        <v>1196</v>
      </c>
      <c r="U341" s="81" t="str">
        <f>VLOOKUP(T341,'PAI 2025 Consolidado'!$A$7:$D$507,4,0)</f>
        <v>Producto</v>
      </c>
      <c r="V341" s="82" t="s">
        <v>1647</v>
      </c>
      <c r="W341" s="30">
        <f>VLOOKUP(A341,'PAI 2025 GPS rempl2)'!$A$4:$P$503,16,0)</f>
        <v>20</v>
      </c>
      <c r="X341" s="161">
        <f>(W341*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341" s="30">
        <f>VLOOKUP(A341,'SEGUIMIENTO PLAN DE ACCIÓN'!$G$7:$AB$493,22,0)</f>
        <v>23</v>
      </c>
      <c r="Z341" s="164">
        <f t="shared" si="10"/>
        <v>2.0627802690582962E-3</v>
      </c>
      <c r="AA341" s="30" t="str">
        <f>VLOOKUP(A341,'SEGUIMIENTO PLAN DE ACCIÓN'!$G$7:$AC$493,20,0)</f>
        <v xml:space="preserve">De acuerdo con lo establecido en el Programa Anual de Estrategias de Divulgación (PAED), se programaron 25 capacitaciones dirigidas a 18 departamentos de Colombia. Desde el 1 de enero a 30 de mayo de 2025, se desarrollaron 6 capacitaciones, que cubrieron 4 departamentos. Por lo anterior, el PAED presenta un avance del 23%, con un cubrimiento del 22 % en los departamentos del país (4 departamentos de 18 en total). Sin embargo, se adicionó una capacitación al PAED, para un total de 26 capacitaciones y un avance de 6 de ellas. </v>
      </c>
    </row>
    <row r="342" spans="1:27" x14ac:dyDescent="0.25">
      <c r="A342" s="81" t="s">
        <v>1199</v>
      </c>
      <c r="B342" s="81" t="s">
        <v>517</v>
      </c>
      <c r="C342" s="82" t="s">
        <v>1647</v>
      </c>
      <c r="D342" s="82" t="s">
        <v>1655</v>
      </c>
      <c r="E342" s="82" t="s">
        <v>766</v>
      </c>
      <c r="F342" s="82"/>
      <c r="G342" s="82"/>
      <c r="H342" s="82" t="str">
        <f>VLOOKUP(A342,'PAI 2025 GPS rempl2)'!$A$4:$V$503,15,0)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42" s="82">
        <f>VLOOKUP(A342,'PAI 2025 GPS rempl2)'!$A$4:$V$503,17,0)</f>
        <v>1</v>
      </c>
      <c r="J342" s="82" t="str">
        <f>VLOOKUP(A342,'PAI 2025 GPS rempl2)'!$A$4:$V$503,18,0)</f>
        <v>Númerica</v>
      </c>
      <c r="K342" s="160" t="str">
        <f>VLOOKUP(A342,'PAI 2025 GPS rempl2)'!$A$4:$V$503,20,0)</f>
        <v>2025-01-13</v>
      </c>
      <c r="L342" s="160" t="str">
        <f>VLOOKUP(A342,'PAI 2025 GPS rempl2)'!$A$4:$V$503,21,0)</f>
        <v>2025-02-28</v>
      </c>
      <c r="M342" s="82" t="str">
        <f>VLOOKUP(A342,'PAI 2025 GPS rempl2)'!$A$4:$V$503,22,0)</f>
        <v>1000-DESPACHO DEL SUPERINTENDENTE DELEGADO PARA LA PROTECCIÓN DE LA COMPETENCIA</v>
      </c>
      <c r="N342" s="82"/>
      <c r="O342" s="82"/>
      <c r="P342" s="82"/>
      <c r="Q342" s="82"/>
      <c r="T342" s="81" t="s">
        <v>1199</v>
      </c>
      <c r="U342" s="81" t="str">
        <f>VLOOKUP(T342,'PAI 2025 Consolidado'!$A$7:$D$507,4,0)</f>
        <v>Actividad propia</v>
      </c>
      <c r="V342" s="82" t="s">
        <v>1647</v>
      </c>
      <c r="W342" s="30">
        <f>VLOOKUP(A342,'PAI 2025 GPS rempl2)'!$A$4:$P$503,16,0)</f>
        <v>20</v>
      </c>
      <c r="X342" s="163">
        <f>+(W342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42" s="30">
        <f>VLOOKUP(A342,'SEGUIMIENTO PLAN DE ACCIÓN'!$G$7:$AB$493,22,0)</f>
        <v>100</v>
      </c>
      <c r="Z342" s="164">
        <f t="shared" si="10"/>
        <v>2.4539877300613498E-3</v>
      </c>
      <c r="AA342" s="30" t="str">
        <f>VLOOKUP(A342,'SEGUIMIENTO PLAN DE ACCIÓN'!$G$7:$AC$493,20,0)</f>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v>
      </c>
    </row>
    <row r="343" spans="1:27" x14ac:dyDescent="0.25">
      <c r="A343" s="81" t="s">
        <v>1201</v>
      </c>
      <c r="B343" s="81" t="s">
        <v>517</v>
      </c>
      <c r="C343" s="82" t="s">
        <v>1647</v>
      </c>
      <c r="D343" s="82" t="s">
        <v>1655</v>
      </c>
      <c r="E343" s="82" t="s">
        <v>766</v>
      </c>
      <c r="F343" s="82"/>
      <c r="G343" s="82"/>
      <c r="H343" s="82" t="str">
        <f>VLOOKUP(A343,'PAI 2025 GPS rempl2)'!$A$4:$V$503,15,0)</f>
        <v>Realizar las actividades del Programa de Estrategias para el Fortalecimiento sobre la Protección y Promoción de la libre competencia a nivel territorial, de acuerdo con el programa establecido. (Informe de cada una de las actividades definidas en el programa)</v>
      </c>
      <c r="I343" s="82">
        <f>VLOOKUP(A343,'PAI 2025 GPS rempl2)'!$A$4:$V$503,17,0)</f>
        <v>100</v>
      </c>
      <c r="J343" s="82" t="str">
        <f>VLOOKUP(A343,'PAI 2025 GPS rempl2)'!$A$4:$V$503,18,0)</f>
        <v>Porcentual</v>
      </c>
      <c r="K343" s="160" t="str">
        <f>VLOOKUP(A343,'PAI 2025 GPS rempl2)'!$A$4:$V$503,20,0)</f>
        <v>2025-03-03</v>
      </c>
      <c r="L343" s="160" t="str">
        <f>VLOOKUP(A343,'PAI 2025 GPS rempl2)'!$A$4:$V$503,21,0)</f>
        <v>2025-12-12</v>
      </c>
      <c r="M343" s="82" t="str">
        <f>VLOOKUP(A343,'PAI 2025 GPS rempl2)'!$A$4:$V$503,22,0)</f>
        <v>1000-DESPACHO DEL SUPERINTENDENTE DELEGADO PARA LA PROTECCIÓN DE LA COMPETENCIA</v>
      </c>
      <c r="N343" s="82"/>
      <c r="O343" s="82"/>
      <c r="P343" s="82"/>
      <c r="Q343" s="82"/>
      <c r="T343" s="81" t="s">
        <v>1201</v>
      </c>
      <c r="U343" s="81" t="str">
        <f>VLOOKUP(T343,'PAI 2025 Consolidado'!$A$7:$D$507,4,0)</f>
        <v>Actividad propia</v>
      </c>
      <c r="V343" s="82" t="s">
        <v>1647</v>
      </c>
      <c r="W343" s="30">
        <f>VLOOKUP(A343,'PAI 2025 GPS rempl2)'!$A$4:$P$503,16,0)</f>
        <v>80</v>
      </c>
      <c r="X343" s="163">
        <f>+(W343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343" s="30">
        <f>VLOOKUP(A343,'SEGUIMIENTO PLAN DE ACCIÓN'!$G$7:$AB$493,22,0)</f>
        <v>23</v>
      </c>
      <c r="Z343" s="164">
        <f t="shared" si="10"/>
        <v>2.2576687116564417E-3</v>
      </c>
      <c r="AA343" s="30" t="str">
        <f>VLOOKUP(A343,'SEGUIMIENTO PLAN DE ACCIÓN'!$G$7:$AC$493,20,0)</f>
        <v xml:space="preserve">De acuerdo con lo establecido en el Programa Anual de Estrategias de Divulgación (PAED), se programaron 25 capacitaciones dirigidas a 18 departamentos de Colombia. Desde el 1 de enero a 30 de mayo de 2025, se desarrollaron 6 capacitaciones, que cubrieron 4 departamentos. Por lo anterior, el PAED presenta un avance del 23%, con un cubrimiento del 22 % en los departamentos del país (4 departamentos de 18 en total). Sin embargo, se adicionó una capacitación al PAED, para un total de 26 capacitaciones y un avance de 6 de ellas. </v>
      </c>
    </row>
    <row r="344" spans="1:27" x14ac:dyDescent="0.25">
      <c r="A344" s="81" t="s">
        <v>1203</v>
      </c>
      <c r="B344" s="81" t="s">
        <v>509</v>
      </c>
      <c r="C344" s="82" t="s">
        <v>1657</v>
      </c>
      <c r="D344" s="82" t="s">
        <v>1656</v>
      </c>
      <c r="E344" s="82" t="s">
        <v>819</v>
      </c>
      <c r="F344" s="82" t="s">
        <v>12</v>
      </c>
      <c r="G344" s="82" t="str">
        <f>VLOOKUP(A344,'PAI 2025 GPS rempl2)'!$E$4:$L$502,8,0)</f>
        <v>N/A</v>
      </c>
      <c r="H344" s="82" t="str">
        <f>VLOOKUP(A344,'PAI 2025 GPS rempl2)'!$A$4:$V$503,15,0)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44" s="82">
        <f>VLOOKUP(A344,'PAI 2025 GPS rempl2)'!$A$4:$V$503,17,0)</f>
        <v>4</v>
      </c>
      <c r="J344" s="82" t="str">
        <f>VLOOKUP(A344,'PAI 2025 GPS rempl2)'!$A$4:$V$503,18,0)</f>
        <v>Númerica</v>
      </c>
      <c r="K344" s="160" t="str">
        <f>VLOOKUP(A344,'PAI 2025 GPS rempl2)'!$A$4:$V$503,20,0)</f>
        <v>2025-02-03</v>
      </c>
      <c r="L344" s="160" t="str">
        <f>VLOOKUP(A344,'PAI 2025 GPS rempl2)'!$A$4:$V$503,21,0)</f>
        <v>2025-11-28</v>
      </c>
      <c r="M344" s="82" t="str">
        <f>VLOOKUP(A344,'PAI 2025 GPS rempl2)'!$A$4:$V$503,22,0)</f>
        <v>10-OFICINA  ASESORA JURÍDICA;
1000-DESPACHO DEL SUPERINTENDENTE DELEGADO PARA LA PROTECCIÓN DE LA COMPETENCIA;
73-GRUPO DE TRABAJO DE COMUNICACION</v>
      </c>
      <c r="N344" s="82" t="s">
        <v>1516</v>
      </c>
      <c r="O344" s="82" t="s">
        <v>1517</v>
      </c>
      <c r="P344" s="82" t="s">
        <v>1868</v>
      </c>
      <c r="Q344" s="82" t="s">
        <v>1615</v>
      </c>
      <c r="T344" s="81" t="s">
        <v>1203</v>
      </c>
      <c r="U344" s="81" t="str">
        <f>VLOOKUP(T344,'PAI 2025 Consolidado'!$A$7:$D$507,4,0)</f>
        <v>Producto</v>
      </c>
      <c r="V344" s="82" t="s">
        <v>1657</v>
      </c>
      <c r="W344" s="30">
        <f>VLOOKUP(A344,'PAI 2025 GPS rempl2)'!$A$4:$P$503,16,0)</f>
        <v>20</v>
      </c>
      <c r="X344" s="30">
        <f>+(W344*100)/($W$150+$W$168+$W$174+$W$177+$W$183+$W$190+$W$199+$W$344+$W$350+$W$438+$W$471)</f>
        <v>10.526315789473685</v>
      </c>
      <c r="Y344" s="30">
        <f>VLOOKUP(A344,'SEGUIMIENTO PLAN DE ACCIÓN'!$G$7:$AB$493,22,0)</f>
        <v>50</v>
      </c>
      <c r="Z344" s="164">
        <f t="shared" si="10"/>
        <v>5.2631578947368425E-2</v>
      </c>
      <c r="AA344" s="30" t="str">
        <f>VLOOKUP(A344,'SEGUIMIENTO PLAN DE ACCIÓN'!$G$7:$AC$493,20,0)</f>
        <v>El 26 de mayo de 2025 se remitieron a la Oficina Asesora Jurídica remitir las Guías de Integraciones Empresariales y la Guía sobre la prohibición general en compras públicas, en el marco del producto establecido en el Plan de Acción. Presenta un avance del 50%, debido a que se remitieron 2 guías de las 4 establecidas.</v>
      </c>
    </row>
    <row r="345" spans="1:27" x14ac:dyDescent="0.25">
      <c r="A345" s="81" t="s">
        <v>1207</v>
      </c>
      <c r="B345" s="81" t="s">
        <v>517</v>
      </c>
      <c r="C345" s="82" t="s">
        <v>1657</v>
      </c>
      <c r="D345" s="82" t="s">
        <v>1656</v>
      </c>
      <c r="E345" s="82" t="s">
        <v>819</v>
      </c>
      <c r="F345" s="82"/>
      <c r="G345" s="82"/>
      <c r="H345" s="82" t="str">
        <f>VLOOKUP(A345,'PAI 2025 GPS rempl2)'!$A$4:$V$503,15,0)</f>
        <v>Elaborar y enviar los documentos a la Oficina Asesora Jurídica  (Documento en Word de la guía o manual remitido a la Oficina Asesora Jurídica)</v>
      </c>
      <c r="I345" s="82">
        <f>VLOOKUP(A345,'PAI 2025 GPS rempl2)'!$A$4:$V$503,17,0)</f>
        <v>4</v>
      </c>
      <c r="J345" s="82" t="str">
        <f>VLOOKUP(A345,'PAI 2025 GPS rempl2)'!$A$4:$V$503,18,0)</f>
        <v>Númerica</v>
      </c>
      <c r="K345" s="160" t="str">
        <f>VLOOKUP(A345,'PAI 2025 GPS rempl2)'!$A$4:$V$503,20,0)</f>
        <v>2025-02-03</v>
      </c>
      <c r="L345" s="160" t="str">
        <f>VLOOKUP(A345,'PAI 2025 GPS rempl2)'!$A$4:$V$503,21,0)</f>
        <v>2025-07-31</v>
      </c>
      <c r="M345" s="82" t="str">
        <f>VLOOKUP(A345,'PAI 2025 GPS rempl2)'!$A$4:$V$503,22,0)</f>
        <v>1000-DESPACHO DEL SUPERINTENDENTE DELEGADO PARA LA PROTECCIÓN DE LA COMPETENCIA</v>
      </c>
      <c r="N345" s="82"/>
      <c r="O345" s="82"/>
      <c r="P345" s="82"/>
      <c r="Q345" s="82"/>
      <c r="T345" s="81" t="s">
        <v>1207</v>
      </c>
      <c r="U345" s="81" t="str">
        <f>VLOOKUP(T345,'PAI 2025 Consolidado'!$A$7:$D$507,4,0)</f>
        <v>Actividad propia</v>
      </c>
      <c r="V345" s="82" t="s">
        <v>1657</v>
      </c>
      <c r="W345" s="30">
        <f>VLOOKUP(A345,'PAI 2025 GPS rempl2)'!$A$4:$P$503,16,0)</f>
        <v>50</v>
      </c>
      <c r="X345" s="30">
        <f>+(W345*100)/($W$151+$W$153+$W$154+$W$155+$W$169+$W$170+$W$171+$W$172+$W$173+$W$175+$W$176+$W$178+$W$179+$W$180+$W$181+$W$182+$W$184+$W$185+$W$186+$W$187+$W$188+$W$189+$W$191+$W$192+$W$193+$W$194+$W$200+$W$201+$W$345+$W$347+$W$349+$W$351+$W$352+$W$439+$W$440+$W$441+$W$442+$W$472+$W$473)</f>
        <v>4.5454545454545459</v>
      </c>
      <c r="Y345" s="30">
        <f>VLOOKUP(A345,'SEGUIMIENTO PLAN DE ACCIÓN'!$G$7:$AB$493,22,0)</f>
        <v>50</v>
      </c>
      <c r="Z345" s="164">
        <f t="shared" si="10"/>
        <v>2.2727272727272728E-2</v>
      </c>
      <c r="AA345" s="30" t="str">
        <f>VLOOKUP(A345,'SEGUIMIENTO PLAN DE ACCIÓN'!$G$7:$AC$493,20,0)</f>
        <v>El 26 de mayo de 2025 se remitieron a la Oficina Asesora Jurídica remitir las Guías de Integraciones Empresariales y la Guía sobre la prohibición general en compras públicas, en el marco del producto establecido en el Plan de Acción. Presenta un avance del 50%, debido a que se remitieron 2 guías de las 4 establecidas.</v>
      </c>
    </row>
    <row r="346" spans="1:27" x14ac:dyDescent="0.25">
      <c r="A346" s="81" t="s">
        <v>1209</v>
      </c>
      <c r="B346" s="81" t="s">
        <v>1641</v>
      </c>
      <c r="C346" s="82" t="s">
        <v>1657</v>
      </c>
      <c r="D346" s="82" t="s">
        <v>1656</v>
      </c>
      <c r="E346" s="82" t="s">
        <v>819</v>
      </c>
      <c r="F346" s="82"/>
      <c r="G346" s="82"/>
      <c r="H346" s="82" t="str">
        <f>VLOOKUP(A346,'PAI 2025 GPS rempl2)'!$A$4:$V$503,15,0)</f>
        <v>Revisar y/o aprobar los documentos y enviarlos al área solicitante mediante correo electrónico. (Correo electrónico con revisión y/o aprobación de los documentos)</v>
      </c>
      <c r="I346" s="82">
        <f>VLOOKUP(A346,'PAI 2025 GPS rempl2)'!$A$4:$V$503,17,0)</f>
        <v>4</v>
      </c>
      <c r="J346" s="82" t="str">
        <f>VLOOKUP(A346,'PAI 2025 GPS rempl2)'!$A$4:$V$503,18,0)</f>
        <v>Númerica</v>
      </c>
      <c r="K346" s="160" t="str">
        <f>VLOOKUP(A346,'PAI 2025 GPS rempl2)'!$A$4:$V$503,20,0)</f>
        <v>2025-03-20</v>
      </c>
      <c r="L346" s="160" t="str">
        <f>VLOOKUP(A346,'PAI 2025 GPS rempl2)'!$A$4:$V$503,21,0)</f>
        <v>2025-07-31</v>
      </c>
      <c r="M346" s="82" t="str">
        <f>VLOOKUP(A346,'PAI 2025 GPS rempl2)'!$A$4:$V$503,22,0)</f>
        <v>10-OFICINA  ASESORA JURÍDICA</v>
      </c>
      <c r="N346" s="82"/>
      <c r="O346" s="82"/>
      <c r="P346" s="82"/>
      <c r="Q346" s="82"/>
      <c r="T346" s="81" t="s">
        <v>1209</v>
      </c>
      <c r="U346" s="81" t="str">
        <f>VLOOKUP(T346,'PAI 2025 Consolidado'!$A$7:$D$507,4,0)</f>
        <v>Actividad sin participaci�n</v>
      </c>
      <c r="V346" s="82" t="s">
        <v>1657</v>
      </c>
      <c r="W346" s="30">
        <f>VLOOKUP(A346,'PAI 2025 GPS rempl2)'!$A$4:$P$503,16,0)</f>
        <v>0</v>
      </c>
      <c r="X346" s="30">
        <f t="shared" ref="X346" si="11">+(W346*100)/1100</f>
        <v>0</v>
      </c>
      <c r="Y346" s="30">
        <f>VLOOKUP(A346,'SEGUIMIENTO PLAN DE ACCIÓN'!$G$7:$AB$493,22,0)</f>
        <v>0</v>
      </c>
      <c r="Z346" s="164">
        <f t="shared" si="10"/>
        <v>0</v>
      </c>
      <c r="AA346" s="30">
        <f>VLOOKUP(A346,'SEGUIMIENTO PLAN DE ACCIÓN'!$G$7:$AC$493,20,0)</f>
        <v>0</v>
      </c>
    </row>
    <row r="347" spans="1:27" x14ac:dyDescent="0.25">
      <c r="A347" s="81" t="s">
        <v>1212</v>
      </c>
      <c r="B347" s="81" t="s">
        <v>517</v>
      </c>
      <c r="C347" s="82" t="s">
        <v>1657</v>
      </c>
      <c r="D347" s="82" t="s">
        <v>1656</v>
      </c>
      <c r="E347" s="82" t="s">
        <v>819</v>
      </c>
      <c r="F347" s="82"/>
      <c r="G347" s="82"/>
      <c r="H347" s="82" t="str">
        <f>VLOOKUP(A347,'PAI 2025 GPS rempl2)'!$A$4:$V$503,15,0)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47" s="82">
        <f>VLOOKUP(A347,'PAI 2025 GPS rempl2)'!$A$4:$V$503,17,0)</f>
        <v>4</v>
      </c>
      <c r="J347" s="82" t="str">
        <f>VLOOKUP(A347,'PAI 2025 GPS rempl2)'!$A$4:$V$503,18,0)</f>
        <v>Númerica</v>
      </c>
      <c r="K347" s="160" t="str">
        <f>VLOOKUP(A347,'PAI 2025 GPS rempl2)'!$A$4:$V$503,20,0)</f>
        <v>2025-08-01</v>
      </c>
      <c r="L347" s="160" t="str">
        <f>VLOOKUP(A347,'PAI 2025 GPS rempl2)'!$A$4:$V$503,21,0)</f>
        <v>2025-08-29</v>
      </c>
      <c r="M347" s="82" t="str">
        <f>VLOOKUP(A347,'PAI 2025 GPS rempl2)'!$A$4:$V$503,22,0)</f>
        <v>1000-DESPACHO DEL SUPERINTENDENTE DELEGADO PARA LA PROTECCIÓN DE LA COMPETENCIA</v>
      </c>
      <c r="N347" s="82"/>
      <c r="O347" s="82"/>
      <c r="P347" s="82"/>
      <c r="Q347" s="82"/>
      <c r="T347" s="81" t="s">
        <v>1212</v>
      </c>
      <c r="U347" s="81" t="str">
        <f>VLOOKUP(T347,'PAI 2025 Consolidado'!$A$7:$D$507,4,0)</f>
        <v>Actividad propia</v>
      </c>
      <c r="V347" s="82" t="s">
        <v>1657</v>
      </c>
      <c r="W347" s="30">
        <f>VLOOKUP(A347,'PAI 2025 GPS rempl2)'!$A$4:$P$503,16,0)</f>
        <v>30</v>
      </c>
      <c r="X347" s="30">
        <f>+(W347*100)/($W$151+$W$153+$W$154+$W$155+$W$169+$W$170+$W$171+$W$172+$W$173+$W$175+$W$176+$W$178+$W$179+$W$180+$W$181+$W$182+$W$184+$W$185+$W$186+$W$187+$W$188+$W$189+$W$191+$W$192+$W$193+$W$194+$W$200+$W$201+$W$345+$W$347+$W$349+$W$351+$W$352+$W$439+$W$440+$W$441+$W$442+$W$472+$W$473)</f>
        <v>2.7272727272727271</v>
      </c>
      <c r="Y347" s="30">
        <f>VLOOKUP(A347,'SEGUIMIENTO PLAN DE ACCIÓN'!$G$7:$AB$493,22,0)</f>
        <v>0</v>
      </c>
      <c r="Z347" s="164">
        <f t="shared" si="10"/>
        <v>0</v>
      </c>
      <c r="AA347" s="30">
        <f>VLOOKUP(A347,'SEGUIMIENTO PLAN DE ACCIÓN'!$G$7:$AC$493,20,0)</f>
        <v>0</v>
      </c>
    </row>
    <row r="348" spans="1:27" x14ac:dyDescent="0.25">
      <c r="A348" s="81" t="s">
        <v>1214</v>
      </c>
      <c r="B348" s="81" t="s">
        <v>1641</v>
      </c>
      <c r="C348" s="82" t="s">
        <v>1657</v>
      </c>
      <c r="D348" s="82" t="s">
        <v>1656</v>
      </c>
      <c r="E348" s="82" t="s">
        <v>819</v>
      </c>
      <c r="F348" s="82"/>
      <c r="G348" s="82"/>
      <c r="H348" s="82" t="str">
        <f>VLOOKUP(A348,'PAI 2025 GPS rempl2)'!$A$4:$V$503,15,0)</f>
        <v>Elaborar y enviar al área solicitante, los  documentos con ajustes de corrección de estilo y diagramado.  (Documento Final)</v>
      </c>
      <c r="I348" s="82">
        <f>VLOOKUP(A348,'PAI 2025 GPS rempl2)'!$A$4:$V$503,17,0)</f>
        <v>4</v>
      </c>
      <c r="J348" s="82" t="str">
        <f>VLOOKUP(A348,'PAI 2025 GPS rempl2)'!$A$4:$V$503,18,0)</f>
        <v>Númerica</v>
      </c>
      <c r="K348" s="160" t="str">
        <f>VLOOKUP(A348,'PAI 2025 GPS rempl2)'!$A$4:$V$503,20,0)</f>
        <v>2025-09-01</v>
      </c>
      <c r="L348" s="160" t="str">
        <f>VLOOKUP(A348,'PAI 2025 GPS rempl2)'!$A$4:$V$503,21,0)</f>
        <v>2025-10-31</v>
      </c>
      <c r="M348" s="82" t="str">
        <f>VLOOKUP(A348,'PAI 2025 GPS rempl2)'!$A$4:$V$503,22,0)</f>
        <v>73-GRUPO DE TRABAJO DE COMUNICACION</v>
      </c>
      <c r="N348" s="82"/>
      <c r="O348" s="82"/>
      <c r="P348" s="82"/>
      <c r="Q348" s="82"/>
      <c r="T348" s="81" t="s">
        <v>1214</v>
      </c>
      <c r="U348" s="81" t="str">
        <f>VLOOKUP(T348,'PAI 2025 Consolidado'!$A$7:$D$507,4,0)</f>
        <v>Actividad sin participaci�n</v>
      </c>
      <c r="V348" s="82" t="s">
        <v>1657</v>
      </c>
      <c r="W348" s="30">
        <f>VLOOKUP(A348,'PAI 2025 GPS rempl2)'!$A$4:$P$503,16,0)</f>
        <v>0</v>
      </c>
      <c r="Y348" s="30">
        <f>VLOOKUP(A348,'SEGUIMIENTO PLAN DE ACCIÓN'!$G$7:$AB$493,22,0)</f>
        <v>0</v>
      </c>
      <c r="Z348" s="164">
        <f t="shared" si="10"/>
        <v>0</v>
      </c>
      <c r="AA348" s="30">
        <f>VLOOKUP(A348,'SEGUIMIENTO PLAN DE ACCIÓN'!$G$7:$AC$493,20,0)</f>
        <v>0</v>
      </c>
    </row>
    <row r="349" spans="1:27" x14ac:dyDescent="0.25">
      <c r="A349" s="81" t="s">
        <v>1216</v>
      </c>
      <c r="B349" s="81" t="s">
        <v>517</v>
      </c>
      <c r="C349" s="82" t="s">
        <v>1657</v>
      </c>
      <c r="D349" s="82" t="s">
        <v>1656</v>
      </c>
      <c r="E349" s="82" t="s">
        <v>819</v>
      </c>
      <c r="F349" s="82"/>
      <c r="G349" s="82"/>
      <c r="H349" s="82" t="str">
        <f>VLOOKUP(A349,'PAI 2025 GPS rempl2)'!$A$4:$V$503,15,0)</f>
        <v>Solicitar la Publicación de los documentos en la página web. (Correo electrónico y Documento de la guía o manual a publicar)</v>
      </c>
      <c r="I349" s="82">
        <f>VLOOKUP(A349,'PAI 2025 GPS rempl2)'!$A$4:$V$503,17,0)</f>
        <v>4</v>
      </c>
      <c r="J349" s="82" t="str">
        <f>VLOOKUP(A349,'PAI 2025 GPS rempl2)'!$A$4:$V$503,18,0)</f>
        <v>Númerica</v>
      </c>
      <c r="K349" s="160" t="str">
        <f>VLOOKUP(A349,'PAI 2025 GPS rempl2)'!$A$4:$V$503,20,0)</f>
        <v>2025-11-04</v>
      </c>
      <c r="L349" s="160" t="str">
        <f>VLOOKUP(A349,'PAI 2025 GPS rempl2)'!$A$4:$V$503,21,0)</f>
        <v>2025-11-28</v>
      </c>
      <c r="M349" s="82" t="str">
        <f>VLOOKUP(A349,'PAI 2025 GPS rempl2)'!$A$4:$V$503,22,0)</f>
        <v>1000-DESPACHO DEL SUPERINTENDENTE DELEGADO PARA LA PROTECCIÓN DE LA COMPETENCIA</v>
      </c>
      <c r="N349" s="82"/>
      <c r="O349" s="82"/>
      <c r="P349" s="82"/>
      <c r="Q349" s="82"/>
      <c r="T349" s="81" t="s">
        <v>1216</v>
      </c>
      <c r="U349" s="81" t="str">
        <f>VLOOKUP(T349,'PAI 2025 Consolidado'!$A$7:$D$507,4,0)</f>
        <v>Actividad propia</v>
      </c>
      <c r="V349" s="82" t="s">
        <v>1657</v>
      </c>
      <c r="W349" s="30">
        <f>VLOOKUP(A349,'PAI 2025 GPS rempl2)'!$A$4:$P$503,16,0)</f>
        <v>20</v>
      </c>
      <c r="X349" s="30">
        <f>+(W349*100)/($W$151+$W$153+$W$154+$W$155+$W$169+$W$170+$W$171+$W$172+$W$173+$W$175+$W$176+$W$178+$W$179+$W$180+$W$181+$W$182+$W$184+$W$185+$W$186+$W$187+$W$188+$W$189+$W$191+$W$192+$W$193+$W$194+$W$200+$W$201+$W$345+$W$347+$W$349+$W$351+$W$352+$W$439+$W$440+$W$441+$W$442+$W$472+$W$473)</f>
        <v>1.8181818181818181</v>
      </c>
      <c r="Y349" s="30">
        <f>VLOOKUP(A349,'SEGUIMIENTO PLAN DE ACCIÓN'!$G$7:$AB$493,22,0)</f>
        <v>0</v>
      </c>
      <c r="Z349" s="164">
        <f t="shared" si="10"/>
        <v>0</v>
      </c>
      <c r="AA349" s="30">
        <f>VLOOKUP(A349,'SEGUIMIENTO PLAN DE ACCIÓN'!$G$7:$AC$493,20,0)</f>
        <v>0</v>
      </c>
    </row>
    <row r="350" spans="1:27" x14ac:dyDescent="0.25">
      <c r="A350" s="81" t="s">
        <v>1218</v>
      </c>
      <c r="B350" s="81" t="s">
        <v>509</v>
      </c>
      <c r="C350" s="82" t="s">
        <v>1657</v>
      </c>
      <c r="D350" s="82" t="s">
        <v>1656</v>
      </c>
      <c r="E350" s="82" t="s">
        <v>819</v>
      </c>
      <c r="F350" s="82" t="s">
        <v>12</v>
      </c>
      <c r="G350" s="82" t="str">
        <f>VLOOKUP(A350,'PAI 2025 GPS rempl2)'!$E$4:$L$502,8,0)</f>
        <v>N/A</v>
      </c>
      <c r="H350" s="82" t="str">
        <f>VLOOKUP(A350,'PAI 2025 GPS rempl2)'!$A$4:$V$503,15,0)</f>
        <v>Estudios Económicos o informes que permitan Identificar factores que generen distorsiones en la competencia de los mercados y acciones prioritarias en materia de defensa de la competencia, realizados  (Estudios Económicos o informes elaborados)</v>
      </c>
      <c r="I350" s="82">
        <f>VLOOKUP(A350,'PAI 2025 GPS rempl2)'!$A$4:$V$503,17,0)</f>
        <v>5</v>
      </c>
      <c r="J350" s="82" t="str">
        <f>VLOOKUP(A350,'PAI 2025 GPS rempl2)'!$A$4:$V$503,18,0)</f>
        <v>Númerica</v>
      </c>
      <c r="K350" s="160" t="str">
        <f>VLOOKUP(A350,'PAI 2025 GPS rempl2)'!$A$4:$V$503,20,0)</f>
        <v>2025-02-03</v>
      </c>
      <c r="L350" s="160" t="str">
        <f>VLOOKUP(A350,'PAI 2025 GPS rempl2)'!$A$4:$V$503,21,0)</f>
        <v>2025-12-12</v>
      </c>
      <c r="M350" s="82" t="str">
        <f>VLOOKUP(A350,'PAI 2025 GPS rempl2)'!$A$4:$V$503,22,0)</f>
        <v>1000-DESPACHO DEL SUPERINTENDENTE DELEGADO PARA LA PROTECCIÓN DE LA COMPETENCIA</v>
      </c>
      <c r="N350" s="82" t="s">
        <v>1516</v>
      </c>
      <c r="O350" s="82" t="s">
        <v>1517</v>
      </c>
      <c r="P350" s="82" t="s">
        <v>1688</v>
      </c>
      <c r="Q350" s="82" t="s">
        <v>1615</v>
      </c>
      <c r="T350" s="81" t="s">
        <v>1218</v>
      </c>
      <c r="U350" s="81" t="str">
        <f>VLOOKUP(T350,'PAI 2025 Consolidado'!$A$7:$D$507,4,0)</f>
        <v>Producto</v>
      </c>
      <c r="V350" s="82" t="s">
        <v>1657</v>
      </c>
      <c r="W350" s="30">
        <f>VLOOKUP(A350,'PAI 2025 GPS rempl2)'!$A$4:$P$503,16,0)</f>
        <v>15</v>
      </c>
      <c r="X350" s="30">
        <f>+(W350*100)/($W$150+$W$168+$W$174+$W$177+$W$183+$W$190+$W$199+$W$344+$W$350+$W$438+$W$471)</f>
        <v>7.8947368421052628</v>
      </c>
      <c r="Y350" s="30">
        <f>VLOOKUP(A350,'SEGUIMIENTO PLAN DE ACCIÓN'!$G$7:$AB$493,22,0)</f>
        <v>0</v>
      </c>
      <c r="Z350" s="164">
        <f t="shared" si="10"/>
        <v>0</v>
      </c>
      <c r="AA350" s="30" t="str">
        <f>VLOOKUP(A350,'SEGUIMIENTO PLAN DE ACCIÓN'!$G$7:$AC$493,20,0)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entregará un primer avance consolidado con información de los estudios el 30 de mayo de 2025.</v>
      </c>
    </row>
    <row r="351" spans="1:27" x14ac:dyDescent="0.25">
      <c r="A351" s="81" t="s">
        <v>1220</v>
      </c>
      <c r="B351" s="81" t="s">
        <v>517</v>
      </c>
      <c r="C351" s="82" t="s">
        <v>1657</v>
      </c>
      <c r="D351" s="82" t="s">
        <v>1656</v>
      </c>
      <c r="E351" s="82" t="s">
        <v>819</v>
      </c>
      <c r="F351" s="82"/>
      <c r="G351" s="82"/>
      <c r="H351" s="82" t="str">
        <f>VLOOKUP(A351,'PAI 2025 GPS rempl2)'!$A$4:$V$503,15,0)</f>
        <v>Definir el alcance requerido, para los estudios o informes.  (Acta con el alcance definido)</v>
      </c>
      <c r="I351" s="82">
        <f>VLOOKUP(A351,'PAI 2025 GPS rempl2)'!$A$4:$V$503,17,0)</f>
        <v>5</v>
      </c>
      <c r="J351" s="82" t="str">
        <f>VLOOKUP(A351,'PAI 2025 GPS rempl2)'!$A$4:$V$503,18,0)</f>
        <v>Númerica</v>
      </c>
      <c r="K351" s="160" t="str">
        <f>VLOOKUP(A351,'PAI 2025 GPS rempl2)'!$A$4:$V$503,20,0)</f>
        <v>2025-02-03</v>
      </c>
      <c r="L351" s="160" t="str">
        <f>VLOOKUP(A351,'PAI 2025 GPS rempl2)'!$A$4:$V$503,21,0)</f>
        <v>2025-02-28</v>
      </c>
      <c r="M351" s="82" t="str">
        <f>VLOOKUP(A351,'PAI 2025 GPS rempl2)'!$A$4:$V$503,22,0)</f>
        <v>1000-DESPACHO DEL SUPERINTENDENTE DELEGADO PARA LA PROTECCIÓN DE LA COMPETENCIA</v>
      </c>
      <c r="N351" s="82"/>
      <c r="O351" s="82"/>
      <c r="P351" s="82"/>
      <c r="Q351" s="82"/>
      <c r="T351" s="81" t="s">
        <v>1220</v>
      </c>
      <c r="U351" s="81" t="str">
        <f>VLOOKUP(T351,'PAI 2025 Consolidado'!$A$7:$D$507,4,0)</f>
        <v>Actividad propia</v>
      </c>
      <c r="V351" s="82" t="s">
        <v>1657</v>
      </c>
      <c r="W351" s="30">
        <f>VLOOKUP(A351,'PAI 2025 GPS rempl2)'!$A$4:$P$503,16,0)</f>
        <v>20</v>
      </c>
      <c r="X351" s="30">
        <f>+(W351*100)/($W$151+$W$153+$W$154+$W$155+$W$169+$W$170+$W$171+$W$172+$W$173+$W$175+$W$176+$W$178+$W$179+$W$180+$W$181+$W$182+$W$184+$W$185+$W$186+$W$187+$W$188+$W$189+$W$191+$W$192+$W$193+$W$194+$W$200+$W$201+$W$345+$W$347+$W$349+$W$351+$W$352+$W$439+$W$440+$W$441+$W$442+$W$472+$W$473)</f>
        <v>1.8181818181818181</v>
      </c>
      <c r="Y351" s="30">
        <f>VLOOKUP(A351,'SEGUIMIENTO PLAN DE ACCIÓN'!$G$7:$AB$493,22,0)</f>
        <v>100</v>
      </c>
      <c r="Z351" s="164">
        <f t="shared" si="10"/>
        <v>1.8181818181818181E-2</v>
      </c>
      <c r="AA351" s="30" t="str">
        <f>VLOOKUP(A351,'SEGUIMIENTO PLAN DE ACCIÓN'!$G$7:$AC$493,20,0)</f>
        <v xml:space="preserve">Se definió el alcance requerido, para cada uno de los cinco (5) estudios que se desarrollarán en la Delegatura para la Protección de la Competencia durante la vigencia 2025, mediante acta. </v>
      </c>
    </row>
    <row r="352" spans="1:27" x14ac:dyDescent="0.25">
      <c r="A352" s="81" t="s">
        <v>1222</v>
      </c>
      <c r="B352" s="81" t="s">
        <v>517</v>
      </c>
      <c r="C352" s="82" t="s">
        <v>1657</v>
      </c>
      <c r="D352" s="82" t="s">
        <v>1656</v>
      </c>
      <c r="E352" s="82" t="s">
        <v>819</v>
      </c>
      <c r="F352" s="82"/>
      <c r="G352" s="82"/>
      <c r="H352" s="82" t="str">
        <f>VLOOKUP(A352,'PAI 2025 GPS rempl2)'!$A$4:$V$503,15,0)</f>
        <v>Realizar y entregar los estudios o informes   (Estudio presentado a la Delegada para la Protección de la Competencia)</v>
      </c>
      <c r="I352" s="82">
        <f>VLOOKUP(A352,'PAI 2025 GPS rempl2)'!$A$4:$V$503,17,0)</f>
        <v>5</v>
      </c>
      <c r="J352" s="82" t="str">
        <f>VLOOKUP(A352,'PAI 2025 GPS rempl2)'!$A$4:$V$503,18,0)</f>
        <v>Númerica</v>
      </c>
      <c r="K352" s="160" t="str">
        <f>VLOOKUP(A352,'PAI 2025 GPS rempl2)'!$A$4:$V$503,20,0)</f>
        <v>2025-03-03</v>
      </c>
      <c r="L352" s="160" t="str">
        <f>VLOOKUP(A352,'PAI 2025 GPS rempl2)'!$A$4:$V$503,21,0)</f>
        <v>2025-12-12</v>
      </c>
      <c r="M352" s="82" t="str">
        <f>VLOOKUP(A352,'PAI 2025 GPS rempl2)'!$A$4:$V$503,22,0)</f>
        <v>1000-DESPACHO DEL SUPERINTENDENTE DELEGADO PARA LA PROTECCIÓN DE LA COMPETENCIA</v>
      </c>
      <c r="N352" s="82"/>
      <c r="O352" s="82"/>
      <c r="P352" s="82"/>
      <c r="Q352" s="82"/>
      <c r="T352" s="81" t="s">
        <v>1222</v>
      </c>
      <c r="U352" s="81" t="str">
        <f>VLOOKUP(T352,'PAI 2025 Consolidado'!$A$7:$D$507,4,0)</f>
        <v>Actividad propia</v>
      </c>
      <c r="V352" s="82" t="s">
        <v>1657</v>
      </c>
      <c r="W352" s="30">
        <f>VLOOKUP(A352,'PAI 2025 GPS rempl2)'!$A$4:$P$503,16,0)</f>
        <v>80</v>
      </c>
      <c r="X352" s="30">
        <f>+(W352*100)/($W$151+$W$153+$W$154+$W$155+$W$169+$W$170+$W$171+$W$172+$W$173+$W$175+$W$176+$W$178+$W$179+$W$180+$W$181+$W$182+$W$184+$W$185+$W$186+$W$187+$W$188+$W$189+$W$191+$W$192+$W$193+$W$194+$W$200+$W$201+$W$345+$W$347+$W$349+$W$351+$W$352+$W$439+$W$440+$W$441+$W$442+$W$472+$W$473)</f>
        <v>7.2727272727272725</v>
      </c>
      <c r="Y352" s="30">
        <f>VLOOKUP(A352,'SEGUIMIENTO PLAN DE ACCIÓN'!$G$7:$AB$493,22,0)</f>
        <v>0</v>
      </c>
      <c r="Z352" s="164">
        <f t="shared" si="10"/>
        <v>0</v>
      </c>
      <c r="AA352" s="30" t="str">
        <f>VLOOKUP(A352,'SEGUIMIENTO PLAN DE ACCIÓN'!$G$7:$AC$493,20,0)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entregará un primer avance consolidado con información de los estudios el 30 de mayo de 2025.
Los estudios definidos en el Plan Estratégico Sectorial son:
1.	Estudio sobre el mercado de medicamentos oftalmológicos.
2.	Estudio sobre el mercado de vehículos eléctricos en Colombia (2022–2024)</v>
      </c>
    </row>
    <row r="353" spans="1:27" x14ac:dyDescent="0.25">
      <c r="A353" s="81" t="s">
        <v>1224</v>
      </c>
      <c r="B353" s="81" t="s">
        <v>509</v>
      </c>
      <c r="C353" s="82" t="s">
        <v>1647</v>
      </c>
      <c r="D353" s="82" t="s">
        <v>1658</v>
      </c>
      <c r="E353" s="82" t="s">
        <v>1563</v>
      </c>
      <c r="F353" s="82" t="s">
        <v>13</v>
      </c>
      <c r="G353" s="82" t="str">
        <f>VLOOKUP(A353,'PAI 2025 GPS rempl2)'!$E$4:$L$502,8,0)</f>
        <v>N/A</v>
      </c>
      <c r="H353" s="82" t="str">
        <f>VLOOKUP(A353,'PAI 2025 GPS rempl2)'!$A$4:$V$503,15,0)</f>
        <v>Reforma de la norma andina Decisión 608 de la CAN, con el objetivo de contribuir al desarrollo de un sistema normativo de protección de la libre competencia a nivel andino (Documento de revisión)</v>
      </c>
      <c r="I353" s="82">
        <f>VLOOKUP(A353,'PAI 2025 GPS rempl2)'!$A$4:$V$503,17,0)</f>
        <v>1</v>
      </c>
      <c r="J353" s="82" t="str">
        <f>VLOOKUP(A353,'PAI 2025 GPS rempl2)'!$A$4:$V$503,18,0)</f>
        <v>Númerica</v>
      </c>
      <c r="K353" s="160" t="str">
        <f>VLOOKUP(A353,'PAI 2025 GPS rempl2)'!$A$4:$V$503,20,0)</f>
        <v>2025-02-03</v>
      </c>
      <c r="L353" s="160" t="str">
        <f>VLOOKUP(A353,'PAI 2025 GPS rempl2)'!$A$4:$V$503,21,0)</f>
        <v>2025-09-19</v>
      </c>
      <c r="M353" s="82" t="str">
        <f>VLOOKUP(A353,'PAI 2025 GPS rempl2)'!$A$4:$V$503,22,0)</f>
        <v>1000-DESPACHO DEL SUPERINTENDENTE DELEGADO PARA LA PROTECCIÓN DE LA COMPETENCIA</v>
      </c>
      <c r="N353" s="82" t="s">
        <v>1523</v>
      </c>
      <c r="O353" s="82" t="s">
        <v>1562</v>
      </c>
      <c r="P353" s="82" t="s">
        <v>1869</v>
      </c>
      <c r="Q353" s="82" t="s">
        <v>1618</v>
      </c>
      <c r="T353" s="81" t="s">
        <v>1224</v>
      </c>
      <c r="U353" s="81" t="str">
        <f>VLOOKUP(T353,'PAI 2025 Consolidado'!$A$7:$D$507,4,0)</f>
        <v>Producto</v>
      </c>
      <c r="V353" s="82" t="s">
        <v>1647</v>
      </c>
      <c r="W353" s="30">
        <f>VLOOKUP(A353,'PAI 2025 GPS rempl2)'!$A$4:$P$503,16,0)</f>
        <v>15</v>
      </c>
      <c r="X353" s="161">
        <f>(W353*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0.67264573991031396</v>
      </c>
      <c r="Y353" s="30">
        <f>VLOOKUP(A353,'SEGUIMIENTO PLAN DE ACCIÓN'!$G$7:$AB$493,22,0)</f>
        <v>0</v>
      </c>
      <c r="Z353" s="164">
        <f t="shared" si="10"/>
        <v>0</v>
      </c>
      <c r="AA353" s="30" t="str">
        <f>VLOOKUP(A353,'SEGUIMIENTO PLAN DE ACCIÓN'!$G$7:$AC$493,20,0)</f>
        <v>El viernes 29 de marzo de 2025 se llevó a cabo la primera reunión de discusión en el marco del articulado de la modificación a la Decisión 608 de la CAN. Esta corresponde a la primera de seis reuniones programadas, lo que representa un avance del 17 % en el desarrollo de la actividad.</v>
      </c>
    </row>
    <row r="354" spans="1:27" x14ac:dyDescent="0.25">
      <c r="A354" s="81" t="s">
        <v>1227</v>
      </c>
      <c r="B354" s="81" t="s">
        <v>517</v>
      </c>
      <c r="C354" s="82" t="s">
        <v>1647</v>
      </c>
      <c r="D354" s="82" t="s">
        <v>1658</v>
      </c>
      <c r="E354" s="82" t="s">
        <v>1563</v>
      </c>
      <c r="F354" s="82"/>
      <c r="G354" s="82"/>
      <c r="H354" s="82" t="str">
        <f>VLOOKUP(A354,'PAI 2025 GPS rempl2)'!$A$4:$V$503,15,0)</f>
        <v>Participar en las reuniones para discusión, aprobación y divulgación del articulado de la modificación a la Decisión 608 de la CAN.  (Listado de asistencia, captura de pantalla de la reunión o acta de discusión)</v>
      </c>
      <c r="I354" s="82">
        <f>VLOOKUP(A354,'PAI 2025 GPS rempl2)'!$A$4:$V$503,17,0)</f>
        <v>6</v>
      </c>
      <c r="J354" s="82" t="str">
        <f>VLOOKUP(A354,'PAI 2025 GPS rempl2)'!$A$4:$V$503,18,0)</f>
        <v>Númerica</v>
      </c>
      <c r="K354" s="160" t="str">
        <f>VLOOKUP(A354,'PAI 2025 GPS rempl2)'!$A$4:$V$503,20,0)</f>
        <v>2025-02-03</v>
      </c>
      <c r="L354" s="160" t="str">
        <f>VLOOKUP(A354,'PAI 2025 GPS rempl2)'!$A$4:$V$503,21,0)</f>
        <v>2025-07-31</v>
      </c>
      <c r="M354" s="82" t="str">
        <f>VLOOKUP(A354,'PAI 2025 GPS rempl2)'!$A$4:$V$503,22,0)</f>
        <v>1000-DESPACHO DEL SUPERINTENDENTE DELEGADO PARA LA PROTECCIÓN DE LA COMPETENCIA</v>
      </c>
      <c r="N354" s="82"/>
      <c r="O354" s="82"/>
      <c r="P354" s="82"/>
      <c r="Q354" s="82"/>
      <c r="T354" s="81" t="s">
        <v>1227</v>
      </c>
      <c r="U354" s="81" t="str">
        <f>VLOOKUP(T354,'PAI 2025 Consolidado'!$A$7:$D$507,4,0)</f>
        <v>Actividad propia</v>
      </c>
      <c r="V354" s="82" t="s">
        <v>1647</v>
      </c>
      <c r="W354" s="30">
        <f>VLOOKUP(A354,'PAI 2025 GPS rempl2)'!$A$4:$P$503,16,0)</f>
        <v>20</v>
      </c>
      <c r="X354" s="163">
        <f>+(W354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54" s="30">
        <f>VLOOKUP(A354,'SEGUIMIENTO PLAN DE ACCIÓN'!$G$7:$AB$493,22,0)</f>
        <v>33</v>
      </c>
      <c r="Z354" s="164">
        <f t="shared" si="10"/>
        <v>8.0981595092024529E-4</v>
      </c>
      <c r="AA354" s="30" t="str">
        <f>VLOOKUP(A354,'SEGUIMIENTO PLAN DE ACCIÓN'!$G$7:$AC$493,20,0)</f>
        <v>El martes 27 de mayo de 2025 se adelantó la segunda reunión de discusión  en el marco del articulado de la modificación a la Decisión 608 de la CAN. Esta corresponde a la segunda de seis reuniones programadas, lo que representa un avance del 33 % en el desarrollo de la actividad.</v>
      </c>
    </row>
    <row r="355" spans="1:27" x14ac:dyDescent="0.25">
      <c r="A355" s="81" t="s">
        <v>1229</v>
      </c>
      <c r="B355" s="81" t="s">
        <v>517</v>
      </c>
      <c r="C355" s="82" t="s">
        <v>1647</v>
      </c>
      <c r="D355" s="82" t="s">
        <v>1658</v>
      </c>
      <c r="E355" s="82" t="s">
        <v>1563</v>
      </c>
      <c r="F355" s="82"/>
      <c r="G355" s="82"/>
      <c r="H355" s="82" t="str">
        <f>VLOOKUP(A355,'PAI 2025 GPS rempl2)'!$A$4:$V$503,15,0)</f>
        <v>Realizar la revisión de las modificaciones a la Decisión 608  (Documento de revisión)</v>
      </c>
      <c r="I355" s="82">
        <f>VLOOKUP(A355,'PAI 2025 GPS rempl2)'!$A$4:$V$503,17,0)</f>
        <v>1</v>
      </c>
      <c r="J355" s="82" t="str">
        <f>VLOOKUP(A355,'PAI 2025 GPS rempl2)'!$A$4:$V$503,18,0)</f>
        <v>Númerica</v>
      </c>
      <c r="K355" s="160" t="str">
        <f>VLOOKUP(A355,'PAI 2025 GPS rempl2)'!$A$4:$V$503,20,0)</f>
        <v>2025-08-01</v>
      </c>
      <c r="L355" s="160" t="str">
        <f>VLOOKUP(A355,'PAI 2025 GPS rempl2)'!$A$4:$V$503,21,0)</f>
        <v>2025-09-19</v>
      </c>
      <c r="M355" s="82" t="str">
        <f>VLOOKUP(A355,'PAI 2025 GPS rempl2)'!$A$4:$V$503,22,0)</f>
        <v>1000-DESPACHO DEL SUPERINTENDENTE DELEGADO PARA LA PROTECCIÓN DE LA COMPETENCIA</v>
      </c>
      <c r="N355" s="82"/>
      <c r="O355" s="82"/>
      <c r="P355" s="82"/>
      <c r="Q355" s="82"/>
      <c r="T355" s="81" t="s">
        <v>1229</v>
      </c>
      <c r="U355" s="81" t="str">
        <f>VLOOKUP(T355,'PAI 2025 Consolidado'!$A$7:$D$507,4,0)</f>
        <v>Actividad propia</v>
      </c>
      <c r="V355" s="82" t="s">
        <v>1647</v>
      </c>
      <c r="W355" s="30">
        <f>VLOOKUP(A355,'PAI 2025 GPS rempl2)'!$A$4:$P$503,16,0)</f>
        <v>80</v>
      </c>
      <c r="X355" s="163">
        <f>+(W355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355" s="30">
        <f>VLOOKUP(A355,'SEGUIMIENTO PLAN DE ACCIÓN'!$G$7:$AB$493,22,0)</f>
        <v>0</v>
      </c>
      <c r="Z355" s="164">
        <f t="shared" si="10"/>
        <v>0</v>
      </c>
      <c r="AA355" s="30">
        <f>VLOOKUP(A355,'SEGUIMIENTO PLAN DE ACCIÓN'!$G$7:$AC$493,20,0)</f>
        <v>0</v>
      </c>
    </row>
    <row r="356" spans="1:27" x14ac:dyDescent="0.25">
      <c r="A356" s="81" t="s">
        <v>1230</v>
      </c>
      <c r="B356" s="81" t="s">
        <v>509</v>
      </c>
      <c r="C356" s="82" t="s">
        <v>1647</v>
      </c>
      <c r="D356" s="82" t="s">
        <v>1651</v>
      </c>
      <c r="E356" s="82" t="s">
        <v>680</v>
      </c>
      <c r="F356" s="82" t="s">
        <v>10</v>
      </c>
      <c r="G356" s="82" t="str">
        <f>VLOOKUP(A356,'PAI 2025 GPS rempl2)'!$E$4:$L$502,8,0)</f>
        <v>N/A</v>
      </c>
      <c r="H356" s="82" t="str">
        <f>VLOOKUP(A356,'PAI 2025 GPS rempl2)'!$A$4:$V$503,15,0)</f>
        <v>Matriz de riesgos de colusión en contratación pública y formulación de mecanismos para reducir dichos riesgos, elaborada y socializada (Matrices guía para identificar riesgos entregada)</v>
      </c>
      <c r="I356" s="82">
        <f>VLOOKUP(A356,'PAI 2025 GPS rempl2)'!$A$4:$V$503,17,0)</f>
        <v>1</v>
      </c>
      <c r="J356" s="82" t="str">
        <f>VLOOKUP(A356,'PAI 2025 GPS rempl2)'!$A$4:$V$503,18,0)</f>
        <v>Númerica</v>
      </c>
      <c r="K356" s="160" t="str">
        <f>VLOOKUP(A356,'PAI 2025 GPS rempl2)'!$A$4:$V$503,20,0)</f>
        <v>2025-01-20</v>
      </c>
      <c r="L356" s="160" t="str">
        <f>VLOOKUP(A356,'PAI 2025 GPS rempl2)'!$A$4:$V$503,21,0)</f>
        <v>2025-12-12</v>
      </c>
      <c r="M356" s="82" t="str">
        <f>VLOOKUP(A356,'PAI 2025 GPS rempl2)'!$A$4:$V$503,22,0)</f>
        <v>1000-DESPACHO DEL SUPERINTENDENTE DELEGADO PARA LA PROTECCIÓN DE LA COMPETENCIA</v>
      </c>
      <c r="N356" s="82" t="s">
        <v>1520</v>
      </c>
      <c r="O356" s="82" t="s">
        <v>1521</v>
      </c>
      <c r="P356" s="82" t="s">
        <v>1689</v>
      </c>
      <c r="Q356" s="82" t="s">
        <v>1865</v>
      </c>
      <c r="T356" s="81" t="s">
        <v>1230</v>
      </c>
      <c r="U356" s="81" t="str">
        <f>VLOOKUP(T356,'PAI 2025 Consolidado'!$A$7:$D$507,4,0)</f>
        <v>Producto</v>
      </c>
      <c r="V356" s="82" t="s">
        <v>1647</v>
      </c>
      <c r="W356" s="30">
        <f>VLOOKUP(A356,'PAI 2025 GPS rempl2)'!$A$4:$P$503,16,0)</f>
        <v>15</v>
      </c>
      <c r="X356" s="161">
        <f>(W356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0.67264573991031396</v>
      </c>
      <c r="Y356" s="30">
        <f>VLOOKUP(A356,'SEGUIMIENTO PLAN DE ACCIÓN'!$G$7:$AB$493,22,0)</f>
        <v>0</v>
      </c>
      <c r="Z356" s="164">
        <f t="shared" si="10"/>
        <v>0</v>
      </c>
      <c r="AA356" s="30">
        <f>VLOOKUP(A356,'SEGUIMIENTO PLAN DE ACCIÓN'!$G$7:$AC$493,20,0)</f>
        <v>0</v>
      </c>
    </row>
    <row r="357" spans="1:27" x14ac:dyDescent="0.25">
      <c r="A357" s="81" t="s">
        <v>1232</v>
      </c>
      <c r="B357" s="81" t="s">
        <v>517</v>
      </c>
      <c r="C357" s="82" t="s">
        <v>1647</v>
      </c>
      <c r="D357" s="82" t="s">
        <v>1651</v>
      </c>
      <c r="E357" s="82" t="s">
        <v>680</v>
      </c>
      <c r="F357" s="82"/>
      <c r="G357" s="82"/>
      <c r="H357" s="82" t="str">
        <f>VLOOKUP(A357,'PAI 2025 GPS rempl2)'!$A$4:$V$503,15,0)</f>
        <v>Diseñar la matriz de riesgos de colusión en contratación pública a partir de la identificación y análisis de los riesgos de colusión en contratación pública (Documento con la identificación de riesgos)</v>
      </c>
      <c r="I357" s="82">
        <f>VLOOKUP(A357,'PAI 2025 GPS rempl2)'!$A$4:$V$503,17,0)</f>
        <v>1</v>
      </c>
      <c r="J357" s="82" t="str">
        <f>VLOOKUP(A357,'PAI 2025 GPS rempl2)'!$A$4:$V$503,18,0)</f>
        <v>Númerica</v>
      </c>
      <c r="K357" s="160" t="str">
        <f>VLOOKUP(A357,'PAI 2025 GPS rempl2)'!$A$4:$V$503,20,0)</f>
        <v>2025-01-20</v>
      </c>
      <c r="L357" s="160" t="str">
        <f>VLOOKUP(A357,'PAI 2025 GPS rempl2)'!$A$4:$V$503,21,0)</f>
        <v>2025-06-27</v>
      </c>
      <c r="M357" s="82" t="str">
        <f>VLOOKUP(A357,'PAI 2025 GPS rempl2)'!$A$4:$V$503,22,0)</f>
        <v>1000-DESPACHO DEL SUPERINTENDENTE DELEGADO PARA LA PROTECCIÓN DE LA COMPETENCIA</v>
      </c>
      <c r="N357" s="82"/>
      <c r="O357" s="82"/>
      <c r="P357" s="82"/>
      <c r="Q357" s="82"/>
      <c r="T357" s="81" t="s">
        <v>1232</v>
      </c>
      <c r="U357" s="81" t="str">
        <f>VLOOKUP(T357,'PAI 2025 Consolidado'!$A$7:$D$507,4,0)</f>
        <v>Actividad propia</v>
      </c>
      <c r="V357" s="82" t="s">
        <v>1647</v>
      </c>
      <c r="W357" s="30">
        <f>VLOOKUP(A357,'PAI 2025 GPS rempl2)'!$A$4:$P$503,16,0)</f>
        <v>20</v>
      </c>
      <c r="X357" s="163">
        <f>+(W357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57" s="30">
        <f>VLOOKUP(A357,'SEGUIMIENTO PLAN DE ACCIÓN'!$G$7:$AB$493,22,0)</f>
        <v>0</v>
      </c>
      <c r="Z357" s="164">
        <f t="shared" si="10"/>
        <v>0</v>
      </c>
      <c r="AA357" s="30" t="str">
        <f>VLOOKUP(A357,'SEGUIMIENTO PLAN DE ACCIÓN'!$G$7:$AC$493,20,0)</f>
        <v xml:space="preserve">Se realizó la entrega del primer borrador de la Matrices guía para identificar riesgos el 30 de abril de 2025, por parte de la contratista Jenith Linares a las funcionarias Juliana Feria y Laura Salazar para una revisión inicial. </v>
      </c>
    </row>
    <row r="358" spans="1:27" x14ac:dyDescent="0.25">
      <c r="A358" s="81" t="s">
        <v>1234</v>
      </c>
      <c r="B358" s="81" t="s">
        <v>517</v>
      </c>
      <c r="C358" s="82" t="s">
        <v>1647</v>
      </c>
      <c r="D358" s="82" t="s">
        <v>1651</v>
      </c>
      <c r="E358" s="82" t="s">
        <v>680</v>
      </c>
      <c r="F358" s="82"/>
      <c r="G358" s="82"/>
      <c r="H358" s="82" t="str">
        <f>VLOOKUP(A358,'PAI 2025 GPS rempl2)'!$A$4:$V$503,15,0)</f>
        <v>Socializar la matriz con los grupos de valor externos (Soportes de la socialización de la matriz con las entidades)</v>
      </c>
      <c r="I358" s="82">
        <f>VLOOKUP(A358,'PAI 2025 GPS rempl2)'!$A$4:$V$503,17,0)</f>
        <v>1</v>
      </c>
      <c r="J358" s="82" t="str">
        <f>VLOOKUP(A358,'PAI 2025 GPS rempl2)'!$A$4:$V$503,18,0)</f>
        <v>Númerica</v>
      </c>
      <c r="K358" s="160" t="str">
        <f>VLOOKUP(A358,'PAI 2025 GPS rempl2)'!$A$4:$V$503,20,0)</f>
        <v>2025-07-01</v>
      </c>
      <c r="L358" s="160" t="str">
        <f>VLOOKUP(A358,'PAI 2025 GPS rempl2)'!$A$4:$V$503,21,0)</f>
        <v>2025-12-12</v>
      </c>
      <c r="M358" s="82" t="str">
        <f>VLOOKUP(A358,'PAI 2025 GPS rempl2)'!$A$4:$V$503,22,0)</f>
        <v>1000-DESPACHO DEL SUPERINTENDENTE DELEGADO PARA LA PROTECCIÓN DE LA COMPETENCIA</v>
      </c>
      <c r="N358" s="82"/>
      <c r="O358" s="82"/>
      <c r="P358" s="82"/>
      <c r="Q358" s="82"/>
      <c r="T358" s="81" t="s">
        <v>1234</v>
      </c>
      <c r="U358" s="81" t="str">
        <f>VLOOKUP(T358,'PAI 2025 Consolidado'!$A$7:$D$507,4,0)</f>
        <v>Actividad propia</v>
      </c>
      <c r="V358" s="82" t="s">
        <v>1647</v>
      </c>
      <c r="W358" s="30">
        <f>VLOOKUP(A358,'PAI 2025 GPS rempl2)'!$A$4:$P$503,16,0)</f>
        <v>80</v>
      </c>
      <c r="X358" s="163">
        <f>+(W358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358" s="30">
        <f>VLOOKUP(A358,'SEGUIMIENTO PLAN DE ACCIÓN'!$G$7:$AB$493,22,0)</f>
        <v>0</v>
      </c>
      <c r="Z358" s="164">
        <f t="shared" si="10"/>
        <v>0</v>
      </c>
      <c r="AA358" s="30">
        <f>VLOOKUP(A358,'SEGUIMIENTO PLAN DE ACCIÓN'!$G$7:$AC$493,20,0)</f>
        <v>0</v>
      </c>
    </row>
    <row r="359" spans="1:27" x14ac:dyDescent="0.25">
      <c r="A359" s="81" t="s">
        <v>1236</v>
      </c>
      <c r="B359" s="81" t="s">
        <v>509</v>
      </c>
      <c r="C359" s="82" t="s">
        <v>1647</v>
      </c>
      <c r="D359" s="82" t="s">
        <v>1649</v>
      </c>
      <c r="E359" s="82" t="s">
        <v>639</v>
      </c>
      <c r="F359" s="82" t="s">
        <v>9</v>
      </c>
      <c r="G359" s="82" t="str">
        <f>VLOOKUP(A359,'PAI 2025 GPS rempl2)'!$E$4:$L$502,8,0)</f>
        <v>N/A</v>
      </c>
      <c r="H359" s="82" t="str">
        <f>VLOOKUP(A359,'PAI 2025 GPS rempl2)'!$A$4:$V$503,15,0)</f>
        <v>Herramienta de control y gestión de los tiempos de las actividades de los procedimientos de la Delegatura, diseñada y probada  (Matrices con el registro  de los tiempos de cada actividad entregado)</v>
      </c>
      <c r="I359" s="82">
        <f>VLOOKUP(A359,'PAI 2025 GPS rempl2)'!$A$4:$V$503,17,0)</f>
        <v>1</v>
      </c>
      <c r="J359" s="82" t="str">
        <f>VLOOKUP(A359,'PAI 2025 GPS rempl2)'!$A$4:$V$503,18,0)</f>
        <v>Númerica</v>
      </c>
      <c r="K359" s="160" t="str">
        <f>VLOOKUP(A359,'PAI 2025 GPS rempl2)'!$A$4:$V$503,20,0)</f>
        <v>2025-01-20</v>
      </c>
      <c r="L359" s="160" t="str">
        <f>VLOOKUP(A359,'PAI 2025 GPS rempl2)'!$A$4:$V$503,21,0)</f>
        <v>2025-12-12</v>
      </c>
      <c r="M359" s="82" t="str">
        <f>VLOOKUP(A359,'PAI 2025 GPS rempl2)'!$A$4:$V$503,22,0)</f>
        <v>1000-DESPACHO DEL SUPERINTENDENTE DELEGADO PARA LA PROTECCIÓN DE LA COMPETENCIA</v>
      </c>
      <c r="N359" s="82" t="s">
        <v>1522</v>
      </c>
      <c r="O359" s="82" t="s">
        <v>1560</v>
      </c>
      <c r="P359" s="82">
        <v>0</v>
      </c>
      <c r="Q359" s="82" t="s">
        <v>1615</v>
      </c>
      <c r="T359" s="81" t="s">
        <v>1236</v>
      </c>
      <c r="U359" s="81" t="str">
        <f>VLOOKUP(T359,'PAI 2025 Consolidado'!$A$7:$D$507,4,0)</f>
        <v>Producto</v>
      </c>
      <c r="V359" s="82" t="s">
        <v>1647</v>
      </c>
      <c r="W359" s="30">
        <f>VLOOKUP(A359,'PAI 2025 GPS rempl2)'!$A$4:$P$503,16,0)</f>
        <v>15</v>
      </c>
      <c r="X359" s="161">
        <f>(W359*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0.67264573991031396</v>
      </c>
      <c r="Y359" s="30">
        <f>VLOOKUP(A359,'SEGUIMIENTO PLAN DE ACCIÓN'!$G$7:$AB$493,22,0)</f>
        <v>0</v>
      </c>
      <c r="Z359" s="164">
        <f t="shared" si="10"/>
        <v>0</v>
      </c>
      <c r="AA359" s="30">
        <f>VLOOKUP(A359,'SEGUIMIENTO PLAN DE ACCIÓN'!$G$7:$AC$493,20,0)</f>
        <v>0</v>
      </c>
    </row>
    <row r="360" spans="1:27" x14ac:dyDescent="0.25">
      <c r="A360" s="81" t="s">
        <v>1238</v>
      </c>
      <c r="B360" s="81" t="s">
        <v>517</v>
      </c>
      <c r="C360" s="82" t="s">
        <v>1647</v>
      </c>
      <c r="D360" s="82" t="s">
        <v>1649</v>
      </c>
      <c r="E360" s="82" t="s">
        <v>639</v>
      </c>
      <c r="F360" s="82"/>
      <c r="G360" s="82"/>
      <c r="H360" s="82" t="str">
        <f>VLOOKUP(A360,'PAI 2025 GPS rempl2)'!$A$4:$V$503,15,0)</f>
        <v>Diseñar la herramienta de control y gestión de tiempos (Matrices por procedimiento)</v>
      </c>
      <c r="I360" s="82">
        <f>VLOOKUP(A360,'PAI 2025 GPS rempl2)'!$A$4:$V$503,17,0)</f>
        <v>4</v>
      </c>
      <c r="J360" s="82" t="str">
        <f>VLOOKUP(A360,'PAI 2025 GPS rempl2)'!$A$4:$V$503,18,0)</f>
        <v>Númerica</v>
      </c>
      <c r="K360" s="160" t="str">
        <f>VLOOKUP(A360,'PAI 2025 GPS rempl2)'!$A$4:$V$503,20,0)</f>
        <v>2025-01-20</v>
      </c>
      <c r="L360" s="160" t="str">
        <f>VLOOKUP(A360,'PAI 2025 GPS rempl2)'!$A$4:$V$503,21,0)</f>
        <v>2025-06-27</v>
      </c>
      <c r="M360" s="82" t="str">
        <f>VLOOKUP(A360,'PAI 2025 GPS rempl2)'!$A$4:$V$503,22,0)</f>
        <v>1000-DESPACHO DEL SUPERINTENDENTE DELEGADO PARA LA PROTECCIÓN DE LA COMPETENCIA</v>
      </c>
      <c r="N360" s="82"/>
      <c r="O360" s="82"/>
      <c r="P360" s="82"/>
      <c r="Q360" s="82"/>
      <c r="T360" s="81" t="s">
        <v>1238</v>
      </c>
      <c r="U360" s="81" t="str">
        <f>VLOOKUP(T360,'PAI 2025 Consolidado'!$A$7:$D$507,4,0)</f>
        <v>Actividad propia</v>
      </c>
      <c r="V360" s="82" t="s">
        <v>1647</v>
      </c>
      <c r="W360" s="30">
        <f>VLOOKUP(A360,'PAI 2025 GPS rempl2)'!$A$4:$P$503,16,0)</f>
        <v>20</v>
      </c>
      <c r="X360" s="163">
        <f>+(W360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60" s="30">
        <f>VLOOKUP(A360,'SEGUIMIENTO PLAN DE ACCIÓN'!$G$7:$AB$493,22,0)</f>
        <v>100</v>
      </c>
      <c r="Z360" s="164">
        <f t="shared" si="10"/>
        <v>2.4539877300613498E-3</v>
      </c>
      <c r="AA360" s="30" t="str">
        <f>VLOOKUP(A360,'SEGUIMIENTO PLAN DE ACCIÓN'!$G$7:$AC$493,20,0)</f>
        <v>El 30 de mayo de 2025 se remitieron las matrices con la descripción de las actividades de los procedimientos de la Delegatura, elaboradas por la profesional Laura Salazar, a la Delegada para la Protección de la Competencia.</v>
      </c>
    </row>
    <row r="361" spans="1:27" x14ac:dyDescent="0.25">
      <c r="A361" s="81" t="s">
        <v>1240</v>
      </c>
      <c r="B361" s="81" t="s">
        <v>517</v>
      </c>
      <c r="C361" s="82" t="s">
        <v>1647</v>
      </c>
      <c r="D361" s="82" t="s">
        <v>1649</v>
      </c>
      <c r="E361" s="82" t="s">
        <v>639</v>
      </c>
      <c r="F361" s="82"/>
      <c r="G361" s="82"/>
      <c r="H361" s="82" t="str">
        <f>VLOOKUP(A361,'PAI 2025 GPS rempl2)'!$A$4:$V$503,15,0)</f>
        <v>Establecer las metas de tiempos de atención de las actividades definidas en la herramienta, a partir del histórico de atención de los trámites activos  (Matrices con los tiempos registrados de los trámites de la vigencia 2024)</v>
      </c>
      <c r="I361" s="82">
        <f>VLOOKUP(A361,'PAI 2025 GPS rempl2)'!$A$4:$V$503,17,0)</f>
        <v>4</v>
      </c>
      <c r="J361" s="82" t="str">
        <f>VLOOKUP(A361,'PAI 2025 GPS rempl2)'!$A$4:$V$503,18,0)</f>
        <v>Númerica</v>
      </c>
      <c r="K361" s="160" t="str">
        <f>VLOOKUP(A361,'PAI 2025 GPS rempl2)'!$A$4:$V$503,20,0)</f>
        <v>2025-07-01</v>
      </c>
      <c r="L361" s="160" t="str">
        <f>VLOOKUP(A361,'PAI 2025 GPS rempl2)'!$A$4:$V$503,21,0)</f>
        <v>2025-11-14</v>
      </c>
      <c r="M361" s="82" t="str">
        <f>VLOOKUP(A361,'PAI 2025 GPS rempl2)'!$A$4:$V$503,22,0)</f>
        <v>1000-DESPACHO DEL SUPERINTENDENTE DELEGADO PARA LA PROTECCIÓN DE LA COMPETENCIA</v>
      </c>
      <c r="N361" s="82"/>
      <c r="O361" s="82"/>
      <c r="P361" s="82"/>
      <c r="Q361" s="82"/>
      <c r="T361" s="81" t="s">
        <v>1240</v>
      </c>
      <c r="U361" s="81" t="str">
        <f>VLOOKUP(T361,'PAI 2025 Consolidado'!$A$7:$D$507,4,0)</f>
        <v>Actividad propia</v>
      </c>
      <c r="V361" s="82" t="s">
        <v>1647</v>
      </c>
      <c r="W361" s="30">
        <f>VLOOKUP(A361,'PAI 2025 GPS rempl2)'!$A$4:$P$503,16,0)</f>
        <v>40</v>
      </c>
      <c r="X361" s="163">
        <f>+(W361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361" s="30">
        <f>VLOOKUP(A361,'SEGUIMIENTO PLAN DE ACCIÓN'!$G$7:$AB$493,22,0)</f>
        <v>0</v>
      </c>
      <c r="Z361" s="164">
        <f t="shared" si="10"/>
        <v>0</v>
      </c>
      <c r="AA361" s="30">
        <f>VLOOKUP(A361,'SEGUIMIENTO PLAN DE ACCIÓN'!$G$7:$AC$493,20,0)</f>
        <v>0</v>
      </c>
    </row>
    <row r="362" spans="1:27" x14ac:dyDescent="0.25">
      <c r="A362" s="81" t="s">
        <v>1242</v>
      </c>
      <c r="B362" s="81" t="s">
        <v>517</v>
      </c>
      <c r="C362" s="82" t="s">
        <v>1647</v>
      </c>
      <c r="D362" s="82" t="s">
        <v>1649</v>
      </c>
      <c r="E362" s="82" t="s">
        <v>639</v>
      </c>
      <c r="F362" s="82"/>
      <c r="G362" s="82"/>
      <c r="H362" s="82" t="str">
        <f>VLOOKUP(A362,'PAI 2025 GPS rempl2)'!$A$4:$V$503,15,0)</f>
        <v>Realizar prueba piloto de la herramienta de control y gestión (Informe de los resultados de la prueba piloto)</v>
      </c>
      <c r="I362" s="82">
        <f>VLOOKUP(A362,'PAI 2025 GPS rempl2)'!$A$4:$V$503,17,0)</f>
        <v>1</v>
      </c>
      <c r="J362" s="82" t="str">
        <f>VLOOKUP(A362,'PAI 2025 GPS rempl2)'!$A$4:$V$503,18,0)</f>
        <v>Númerica</v>
      </c>
      <c r="K362" s="160" t="str">
        <f>VLOOKUP(A362,'PAI 2025 GPS rempl2)'!$A$4:$V$503,20,0)</f>
        <v>2025-11-14</v>
      </c>
      <c r="L362" s="160" t="str">
        <f>VLOOKUP(A362,'PAI 2025 GPS rempl2)'!$A$4:$V$503,21,0)</f>
        <v>2025-12-12</v>
      </c>
      <c r="M362" s="82" t="str">
        <f>VLOOKUP(A362,'PAI 2025 GPS rempl2)'!$A$4:$V$503,22,0)</f>
        <v>1000-DESPACHO DEL SUPERINTENDENTE DELEGADO PARA LA PROTECCIÓN DE LA COMPETENCIA</v>
      </c>
      <c r="N362" s="82"/>
      <c r="O362" s="82"/>
      <c r="P362" s="82"/>
      <c r="Q362" s="82"/>
      <c r="T362" s="81" t="s">
        <v>1242</v>
      </c>
      <c r="U362" s="81" t="str">
        <f>VLOOKUP(T362,'PAI 2025 Consolidado'!$A$7:$D$507,4,0)</f>
        <v>Actividad propia</v>
      </c>
      <c r="V362" s="82" t="s">
        <v>1647</v>
      </c>
      <c r="W362" s="30">
        <f>VLOOKUP(A362,'PAI 2025 GPS rempl2)'!$A$4:$P$503,16,0)</f>
        <v>40</v>
      </c>
      <c r="X362" s="163">
        <f>+(W362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362" s="30">
        <f>VLOOKUP(A362,'SEGUIMIENTO PLAN DE ACCIÓN'!$G$7:$AB$493,22,0)</f>
        <v>0</v>
      </c>
      <c r="Z362" s="164">
        <f t="shared" si="10"/>
        <v>0</v>
      </c>
      <c r="AA362" s="30">
        <f>VLOOKUP(A362,'SEGUIMIENTO PLAN DE ACCIÓN'!$G$7:$AC$493,20,0)</f>
        <v>0</v>
      </c>
    </row>
    <row r="363" spans="1:27" x14ac:dyDescent="0.25">
      <c r="A363" s="81" t="s">
        <v>1245</v>
      </c>
      <c r="B363" s="81" t="s">
        <v>509</v>
      </c>
      <c r="C363" s="82" t="s">
        <v>1647</v>
      </c>
      <c r="D363" s="82" t="s">
        <v>1651</v>
      </c>
      <c r="E363" s="82" t="s">
        <v>680</v>
      </c>
      <c r="F363" s="82" t="s">
        <v>10</v>
      </c>
      <c r="G363" s="82" t="str">
        <f>VLOOKUP(A363,'PAI 2025 GPS rempl2)'!$E$4:$L$502,8,0)</f>
        <v>C-3599-0200-0005-53105b</v>
      </c>
      <c r="H363" s="82" t="str">
        <f>VLOOKUP(A363,'PAI 2025 GPS rempl2)'!$A$4:$V$503,15,0)</f>
        <v>Jornadas de Capacitación bajo la Estrategia Marcas de Paz, realizadas.
 (Informe consolidado de la ejecución de las jornadas)</v>
      </c>
      <c r="I363" s="82">
        <f>VLOOKUP(A363,'PAI 2025 GPS rempl2)'!$A$4:$V$503,17,0)</f>
        <v>100</v>
      </c>
      <c r="J363" s="82" t="str">
        <f>VLOOKUP(A363,'PAI 2025 GPS rempl2)'!$A$4:$V$503,18,0)</f>
        <v>Porcentual</v>
      </c>
      <c r="K363" s="160" t="str">
        <f>VLOOKUP(A363,'PAI 2025 GPS rempl2)'!$A$4:$V$503,20,0)</f>
        <v>2025-02-03</v>
      </c>
      <c r="L363" s="160" t="str">
        <f>VLOOKUP(A363,'PAI 2025 GPS rempl2)'!$A$4:$V$503,21,0)</f>
        <v>2025-12-19</v>
      </c>
      <c r="M363" s="82" t="str">
        <f>VLOOKUP(A363,'PAI 2025 GPS rempl2)'!$A$4:$V$503,22,0)</f>
        <v>71-GRUPO DE TRABAJO DE FORMACION</v>
      </c>
      <c r="N363" s="82" t="s">
        <v>1520</v>
      </c>
      <c r="O363" s="82" t="s">
        <v>1521</v>
      </c>
      <c r="P363" s="82">
        <v>0</v>
      </c>
      <c r="Q363" s="82" t="s">
        <v>1863</v>
      </c>
      <c r="T363" s="81" t="s">
        <v>1245</v>
      </c>
      <c r="U363" s="81" t="str">
        <f>VLOOKUP(T363,'PAI 2025 Consolidado'!$A$7:$D$507,4,0)</f>
        <v>Producto</v>
      </c>
      <c r="V363" s="82" t="s">
        <v>1647</v>
      </c>
      <c r="W363" s="30">
        <f>VLOOKUP(A363,'PAI 2025 GPS rempl2)'!$A$4:$P$503,16,0)</f>
        <v>30</v>
      </c>
      <c r="X363" s="161">
        <f>(W363*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1.3452914798206279</v>
      </c>
      <c r="Y363" s="30">
        <f>VLOOKUP(A363,'SEGUIMIENTO PLAN DE ACCIÓN'!$G$7:$AB$493,22,0)</f>
        <v>13</v>
      </c>
      <c r="Z363" s="164">
        <f t="shared" si="10"/>
        <v>1.7488789237668162E-3</v>
      </c>
      <c r="AA363" s="30" t="str">
        <f>VLOOKUP(A363,'SEGUIMIENTO PLAN DE ACCIÓN'!$G$7:$AC$493,20,0)</f>
        <v xml:space="preserve">Con corte del 31 de mayo de 2025, se han realizado 4 jornadas de capacitación, de las 30 establecidas. Esta jornadas se han dictado en la modalidad videoconferencia en las ciudades de Bogotá (2) y presencialmente en el corregimiento de Cupica, municipio de Bahía Solano, Chocó. (1) y en el municipio de San Andrés de Tumaco, Nariño (1) . Con la participación de 108 asistentes. </v>
      </c>
    </row>
    <row r="364" spans="1:27" x14ac:dyDescent="0.25">
      <c r="A364" s="81" t="s">
        <v>1247</v>
      </c>
      <c r="B364" s="81" t="s">
        <v>517</v>
      </c>
      <c r="C364" s="82" t="s">
        <v>1647</v>
      </c>
      <c r="D364" s="82" t="s">
        <v>1651</v>
      </c>
      <c r="E364" s="82" t="s">
        <v>680</v>
      </c>
      <c r="F364" s="82"/>
      <c r="G364" s="82"/>
      <c r="H364" s="82" t="str">
        <f>VLOOKUP(A364,'PAI 2025 GPS rempl2)'!$A$4:$V$503,15,0)</f>
        <v>Definir, en coordinación con el Despacho de la Superintendente de PI, el contenido temático que será abordado en las jornadas de capacitación y los aportes a la proyección mensual del número de jornadas a realizar. (Documento con las definiciones)</v>
      </c>
      <c r="I364" s="82">
        <f>VLOOKUP(A364,'PAI 2025 GPS rempl2)'!$A$4:$V$503,17,0)</f>
        <v>1</v>
      </c>
      <c r="J364" s="82" t="str">
        <f>VLOOKUP(A364,'PAI 2025 GPS rempl2)'!$A$4:$V$503,18,0)</f>
        <v>Númerica</v>
      </c>
      <c r="K364" s="160" t="str">
        <f>VLOOKUP(A364,'PAI 2025 GPS rempl2)'!$A$4:$V$503,20,0)</f>
        <v>2025-02-03</v>
      </c>
      <c r="L364" s="160" t="str">
        <f>VLOOKUP(A364,'PAI 2025 GPS rempl2)'!$A$4:$V$503,21,0)</f>
        <v>2025-03-28</v>
      </c>
      <c r="M364" s="82" t="str">
        <f>VLOOKUP(A364,'PAI 2025 GPS rempl2)'!$A$4:$V$503,22,0)</f>
        <v>71-GRUPO DE TRABAJO DE FORMACION</v>
      </c>
      <c r="N364" s="82"/>
      <c r="O364" s="82"/>
      <c r="P364" s="82"/>
      <c r="Q364" s="82"/>
      <c r="T364" s="81" t="s">
        <v>1247</v>
      </c>
      <c r="U364" s="81" t="str">
        <f>VLOOKUP(T364,'PAI 2025 Consolidado'!$A$7:$D$507,4,0)</f>
        <v>Actividad propia</v>
      </c>
      <c r="V364" s="82" t="s">
        <v>1647</v>
      </c>
      <c r="W364" s="30">
        <f>VLOOKUP(A364,'PAI 2025 GPS rempl2)'!$A$4:$P$503,16,0)</f>
        <v>30</v>
      </c>
      <c r="X364" s="163">
        <f>+(W364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64" s="30">
        <f>VLOOKUP(A364,'SEGUIMIENTO PLAN DE ACCIÓN'!$G$7:$AB$493,22,0)</f>
        <v>100</v>
      </c>
      <c r="Z364" s="164">
        <f t="shared" si="10"/>
        <v>3.6809815950920245E-3</v>
      </c>
      <c r="AA364" s="30" t="str">
        <f>VLOOKUP(A364,'SEGUIMIENTO PLAN DE ACCIÓN'!$G$7:$AC$493,20,0)</f>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v>
      </c>
    </row>
    <row r="365" spans="1:27" x14ac:dyDescent="0.25">
      <c r="A365" s="81" t="s">
        <v>1249</v>
      </c>
      <c r="B365" s="81" t="s">
        <v>517</v>
      </c>
      <c r="C365" s="82" t="s">
        <v>1647</v>
      </c>
      <c r="D365" s="82" t="s">
        <v>1651</v>
      </c>
      <c r="E365" s="82" t="s">
        <v>680</v>
      </c>
      <c r="F365" s="82"/>
      <c r="G365" s="82"/>
      <c r="H365" s="82" t="str">
        <f>VLOOKUP(A365,'PAI 2025 GPS rempl2)'!$A$4:$V$503,15,0)</f>
        <v>Realizar las jornadas de capacitación. (Matriz de gestión de jornadas realizadas)</v>
      </c>
      <c r="I365" s="82">
        <f>VLOOKUP(A365,'PAI 2025 GPS rempl2)'!$A$4:$V$503,17,0)</f>
        <v>30</v>
      </c>
      <c r="J365" s="82" t="str">
        <f>VLOOKUP(A365,'PAI 2025 GPS rempl2)'!$A$4:$V$503,18,0)</f>
        <v>Númerica</v>
      </c>
      <c r="K365" s="160" t="str">
        <f>VLOOKUP(A365,'PAI 2025 GPS rempl2)'!$A$4:$V$503,20,0)</f>
        <v>2025-04-01</v>
      </c>
      <c r="L365" s="160" t="str">
        <f>VLOOKUP(A365,'PAI 2025 GPS rempl2)'!$A$4:$V$503,21,0)</f>
        <v>2025-12-05</v>
      </c>
      <c r="M365" s="82" t="str">
        <f>VLOOKUP(A365,'PAI 2025 GPS rempl2)'!$A$4:$V$503,22,0)</f>
        <v>71-GRUPO DE TRABAJO DE FORMACION</v>
      </c>
      <c r="N365" s="82"/>
      <c r="O365" s="82"/>
      <c r="P365" s="82"/>
      <c r="Q365" s="82"/>
      <c r="T365" s="81" t="s">
        <v>1249</v>
      </c>
      <c r="U365" s="81" t="str">
        <f>VLOOKUP(T365,'PAI 2025 Consolidado'!$A$7:$D$507,4,0)</f>
        <v>Actividad propia</v>
      </c>
      <c r="V365" s="82" t="s">
        <v>1647</v>
      </c>
      <c r="W365" s="30">
        <f>VLOOKUP(A365,'PAI 2025 GPS rempl2)'!$A$4:$P$503,16,0)</f>
        <v>60</v>
      </c>
      <c r="X365" s="163">
        <f>+(W365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365" s="30">
        <f>VLOOKUP(A365,'SEGUIMIENTO PLAN DE ACCIÓN'!$G$7:$AB$493,22,0)</f>
        <v>13</v>
      </c>
      <c r="Z365" s="164">
        <f t="shared" si="10"/>
        <v>9.5705521472392641E-4</v>
      </c>
      <c r="AA365" s="30" t="str">
        <f>VLOOKUP(A365,'SEGUIMIENTO PLAN DE ACCIÓN'!$G$7:$AC$493,20,0)</f>
        <v xml:space="preserve">Con corte del 31 de mayo de 2025, se han realizado 4 jornadas de capacitación, de las 30 establecidas. Esta jornadas se han dictado en la modalidad videoconferencia en las ciudades de Bogotá (2) y presencialmente en el corregimiento de Cupica, municipio de Bahía Solano, Chocó. (1) y en el municipio de San Andrés de Tumaco, Nariño (1) . Con la participación de 108 asistentes.  </v>
      </c>
    </row>
    <row r="366" spans="1:27" x14ac:dyDescent="0.25">
      <c r="A366" s="81" t="s">
        <v>1250</v>
      </c>
      <c r="B366" s="81" t="s">
        <v>517</v>
      </c>
      <c r="C366" s="82" t="s">
        <v>1647</v>
      </c>
      <c r="D366" s="82" t="s">
        <v>1651</v>
      </c>
      <c r="E366" s="82" t="s">
        <v>680</v>
      </c>
      <c r="F366" s="82"/>
      <c r="G366" s="82"/>
      <c r="H366" s="82" t="str">
        <f>VLOOKUP(A366,'PAI 2025 GPS rempl2)'!$A$4:$V$503,15,0)</f>
        <v>Elaborar informes trimestrales de las jornadas de capacitación realizadas. (Informe)</v>
      </c>
      <c r="I366" s="82">
        <f>VLOOKUP(A366,'PAI 2025 GPS rempl2)'!$A$4:$V$503,17,0)</f>
        <v>3</v>
      </c>
      <c r="J366" s="82" t="str">
        <f>VLOOKUP(A366,'PAI 2025 GPS rempl2)'!$A$4:$V$503,18,0)</f>
        <v>Númerica</v>
      </c>
      <c r="K366" s="160" t="str">
        <f>VLOOKUP(A366,'PAI 2025 GPS rempl2)'!$A$4:$V$503,20,0)</f>
        <v>2025-04-01</v>
      </c>
      <c r="L366" s="160" t="str">
        <f>VLOOKUP(A366,'PAI 2025 GPS rempl2)'!$A$4:$V$503,21,0)</f>
        <v>2025-12-19</v>
      </c>
      <c r="M366" s="82" t="str">
        <f>VLOOKUP(A366,'PAI 2025 GPS rempl2)'!$A$4:$V$503,22,0)</f>
        <v>71-GRUPO DE TRABAJO DE FORMACION</v>
      </c>
      <c r="N366" s="82"/>
      <c r="O366" s="82"/>
      <c r="P366" s="82"/>
      <c r="Q366" s="82"/>
      <c r="T366" s="81" t="s">
        <v>1250</v>
      </c>
      <c r="U366" s="81" t="str">
        <f>VLOOKUP(T366,'PAI 2025 Consolidado'!$A$7:$D$507,4,0)</f>
        <v>Actividad propia</v>
      </c>
      <c r="V366" s="82" t="s">
        <v>1647</v>
      </c>
      <c r="W366" s="30">
        <f>VLOOKUP(A366,'PAI 2025 GPS rempl2)'!$A$4:$P$503,16,0)</f>
        <v>10</v>
      </c>
      <c r="X366" s="163">
        <f>+(W366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366" s="30">
        <f>VLOOKUP(A366,'SEGUIMIENTO PLAN DE ACCIÓN'!$G$7:$AB$493,22,0)</f>
        <v>0</v>
      </c>
      <c r="Z366" s="164">
        <f t="shared" si="10"/>
        <v>0</v>
      </c>
      <c r="AA366" s="30">
        <f>VLOOKUP(A366,'SEGUIMIENTO PLAN DE ACCIÓN'!$G$7:$AC$493,20,0)</f>
        <v>0</v>
      </c>
    </row>
    <row r="367" spans="1:27" x14ac:dyDescent="0.25">
      <c r="A367" s="81" t="s">
        <v>1252</v>
      </c>
      <c r="B367" s="81" t="s">
        <v>509</v>
      </c>
      <c r="C367" s="82" t="s">
        <v>1647</v>
      </c>
      <c r="D367" s="82" t="s">
        <v>1655</v>
      </c>
      <c r="E367" s="82" t="s">
        <v>766</v>
      </c>
      <c r="F367" s="82" t="s">
        <v>10</v>
      </c>
      <c r="G367" s="82" t="str">
        <f>VLOOKUP(A367,'PAI 2025 GPS rempl2)'!$E$4:$L$502,8,0)</f>
        <v>C-3599-0200-0005-53105b</v>
      </c>
      <c r="H367" s="82" t="str">
        <f>VLOOKUP(A367,'PAI 2025 GPS rempl2)'!$A$4:$V$503,15,0)</f>
        <v>Programa estratégico de enfoque diferencial para la Inclusión de población vulnerable en la oferta académica del Grupo de Formación, ejecutado (Informe consolidado de la ejecución del programa)</v>
      </c>
      <c r="I367" s="82">
        <f>VLOOKUP(A367,'PAI 2025 GPS rempl2)'!$A$4:$V$503,17,0)</f>
        <v>100</v>
      </c>
      <c r="J367" s="82" t="str">
        <f>VLOOKUP(A367,'PAI 2025 GPS rempl2)'!$A$4:$V$503,18,0)</f>
        <v>Porcentual</v>
      </c>
      <c r="K367" s="160" t="str">
        <f>VLOOKUP(A367,'PAI 2025 GPS rempl2)'!$A$4:$V$503,20,0)</f>
        <v>2025-02-03</v>
      </c>
      <c r="L367" s="160" t="str">
        <f>VLOOKUP(A367,'PAI 2025 GPS rempl2)'!$A$4:$V$503,21,0)</f>
        <v>2025-11-28</v>
      </c>
      <c r="M367" s="82" t="str">
        <f>VLOOKUP(A367,'PAI 2025 GPS rempl2)'!$A$4:$V$503,22,0)</f>
        <v>71-GRUPO DE TRABAJO DE FORMACION</v>
      </c>
      <c r="N367" s="82" t="s">
        <v>1520</v>
      </c>
      <c r="O367" s="82" t="s">
        <v>1521</v>
      </c>
      <c r="P367" s="82">
        <v>0</v>
      </c>
      <c r="Q367" s="82" t="s">
        <v>1617</v>
      </c>
      <c r="T367" s="81" t="s">
        <v>1252</v>
      </c>
      <c r="U367" s="81" t="str">
        <f>VLOOKUP(T367,'PAI 2025 Consolidado'!$A$7:$D$507,4,0)</f>
        <v>Producto</v>
      </c>
      <c r="V367" s="82" t="s">
        <v>1647</v>
      </c>
      <c r="W367" s="30">
        <f>VLOOKUP(A367,'PAI 2025 GPS rempl2)'!$A$4:$P$503,16,0)</f>
        <v>20</v>
      </c>
      <c r="X367" s="161">
        <f>(W367*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367" s="30">
        <f>VLOOKUP(A367,'SEGUIMIENTO PLAN DE ACCIÓN'!$G$7:$AB$493,22,0)</f>
        <v>22</v>
      </c>
      <c r="Z367" s="164">
        <f t="shared" si="10"/>
        <v>1.9730941704035874E-3</v>
      </c>
      <c r="AA367" s="30" t="str">
        <f>VLOOKUP(A367,'SEGUIMIENTO PLAN DE ACCIÓN'!$G$7:$AC$493,20,0)</f>
        <v>Se dio inicio a la ejecución de las actividades para la elaboración del programa en el mes de febrero. Al corte del 31 de marzo de 2025, ya se cuenta con el cumplimiento al 100% de la primera actividad 71.2.1.. Diseñando el documento titulado: Programa estratégico de enfoque diferencial para la Inclusión de población vulnerable en la oferta académica del Grupo de Trabajo de Formación, el cual se adjunta a este reporte.
Adicionalmente, se ha avanzado en el plan de trabajo propuesto para este producto en un 20%, finalizando con corte al 30 de abril las siguientes actividades: 1.1. Identificación de Población Objetivo y  1.2. Análisis de Necesidades Específicas.
El avance en el producto (32%) sale de la suma del ponderado del 30% de la actividad 71.2.1, la cuál ya se completó al 100%, más el 2%, de la actividad 71.2.3 que sale de multiplicar el 20% de avance del plan de trabajo por el 10% del ponderado de esa actividad como quedó establecido en el plan de acción.</v>
      </c>
    </row>
    <row r="368" spans="1:27" x14ac:dyDescent="0.25">
      <c r="A368" s="81" t="s">
        <v>1254</v>
      </c>
      <c r="B368" s="81" t="s">
        <v>517</v>
      </c>
      <c r="C368" s="82" t="s">
        <v>1647</v>
      </c>
      <c r="D368" s="82" t="s">
        <v>1655</v>
      </c>
      <c r="E368" s="82" t="s">
        <v>766</v>
      </c>
      <c r="F368" s="82"/>
      <c r="G368" s="82"/>
      <c r="H368" s="82" t="str">
        <f>VLOOKUP(A368,'PAI 2025 GPS rempl2)'!$A$4:$V$503,15,0)</f>
        <v>Diseñar el programa de enfoque diferencial  que incluya el plan de trabajo. (Documento de programa)</v>
      </c>
      <c r="I368" s="82">
        <f>VLOOKUP(A368,'PAI 2025 GPS rempl2)'!$A$4:$V$503,17,0)</f>
        <v>1</v>
      </c>
      <c r="J368" s="82" t="str">
        <f>VLOOKUP(A368,'PAI 2025 GPS rempl2)'!$A$4:$V$503,18,0)</f>
        <v>Númerica</v>
      </c>
      <c r="K368" s="160" t="str">
        <f>VLOOKUP(A368,'PAI 2025 GPS rempl2)'!$A$4:$V$503,20,0)</f>
        <v>2025-02-03</v>
      </c>
      <c r="L368" s="160" t="str">
        <f>VLOOKUP(A368,'PAI 2025 GPS rempl2)'!$A$4:$V$503,21,0)</f>
        <v>2025-03-31</v>
      </c>
      <c r="M368" s="82" t="str">
        <f>VLOOKUP(A368,'PAI 2025 GPS rempl2)'!$A$4:$V$503,22,0)</f>
        <v>71-GRUPO DE TRABAJO DE FORMACION</v>
      </c>
      <c r="N368" s="82"/>
      <c r="O368" s="82"/>
      <c r="P368" s="82"/>
      <c r="Q368" s="82"/>
      <c r="T368" s="81" t="s">
        <v>1254</v>
      </c>
      <c r="U368" s="81" t="str">
        <f>VLOOKUP(T368,'PAI 2025 Consolidado'!$A$7:$D$507,4,0)</f>
        <v>Actividad propia</v>
      </c>
      <c r="V368" s="82" t="s">
        <v>1647</v>
      </c>
      <c r="W368" s="30">
        <f>VLOOKUP(A368,'PAI 2025 GPS rempl2)'!$A$4:$P$503,16,0)</f>
        <v>30</v>
      </c>
      <c r="X368" s="163">
        <f>+(W368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68" s="30">
        <f>VLOOKUP(A368,'SEGUIMIENTO PLAN DE ACCIÓN'!$G$7:$AB$493,22,0)</f>
        <v>100</v>
      </c>
      <c r="Z368" s="164">
        <f t="shared" si="10"/>
        <v>3.6809815950920245E-3</v>
      </c>
      <c r="AA368" s="30" t="str">
        <f>VLOOKUP(A368,'SEGUIMIENTO PLAN DE ACCIÓN'!$G$7:$AC$493,20,0)</f>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v>
      </c>
    </row>
    <row r="369" spans="1:27" x14ac:dyDescent="0.25">
      <c r="A369" s="81" t="s">
        <v>1256</v>
      </c>
      <c r="B369" s="81" t="s">
        <v>517</v>
      </c>
      <c r="C369" s="82" t="s">
        <v>1647</v>
      </c>
      <c r="D369" s="82" t="s">
        <v>1655</v>
      </c>
      <c r="E369" s="82" t="s">
        <v>766</v>
      </c>
      <c r="F369" s="82"/>
      <c r="G369" s="82"/>
      <c r="H369" s="82" t="str">
        <f>VLOOKUP(A369,'PAI 2025 GPS rempl2)'!$A$4:$V$503,15,0)</f>
        <v>Elaborar e implementar un protocolo de  enfoque diferencial de la oferta académica (Protocolo elaborado)</v>
      </c>
      <c r="I369" s="82">
        <f>VLOOKUP(A369,'PAI 2025 GPS rempl2)'!$A$4:$V$503,17,0)</f>
        <v>1</v>
      </c>
      <c r="J369" s="82" t="str">
        <f>VLOOKUP(A369,'PAI 2025 GPS rempl2)'!$A$4:$V$503,18,0)</f>
        <v>Númerica</v>
      </c>
      <c r="K369" s="160" t="str">
        <f>VLOOKUP(A369,'PAI 2025 GPS rempl2)'!$A$4:$V$503,20,0)</f>
        <v>2025-04-01</v>
      </c>
      <c r="L369" s="160" t="str">
        <f>VLOOKUP(A369,'PAI 2025 GPS rempl2)'!$A$4:$V$503,21,0)</f>
        <v>2025-11-28</v>
      </c>
      <c r="M369" s="82" t="str">
        <f>VLOOKUP(A369,'PAI 2025 GPS rempl2)'!$A$4:$V$503,22,0)</f>
        <v>71-GRUPO DE TRABAJO DE FORMACION</v>
      </c>
      <c r="N369" s="82"/>
      <c r="O369" s="82"/>
      <c r="P369" s="82"/>
      <c r="Q369" s="82"/>
      <c r="T369" s="81" t="s">
        <v>1256</v>
      </c>
      <c r="U369" s="81" t="str">
        <f>VLOOKUP(T369,'PAI 2025 Consolidado'!$A$7:$D$507,4,0)</f>
        <v>Actividad propia</v>
      </c>
      <c r="V369" s="82" t="s">
        <v>1647</v>
      </c>
      <c r="W369" s="30">
        <f>VLOOKUP(A369,'PAI 2025 GPS rempl2)'!$A$4:$P$503,16,0)</f>
        <v>60</v>
      </c>
      <c r="X369" s="163">
        <f>+(W369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369" s="30">
        <f>VLOOKUP(A369,'SEGUIMIENTO PLAN DE ACCIÓN'!$G$7:$AB$493,22,0)</f>
        <v>0</v>
      </c>
      <c r="Z369" s="164">
        <f t="shared" si="10"/>
        <v>0</v>
      </c>
      <c r="AA369" s="30">
        <f>VLOOKUP(A369,'SEGUIMIENTO PLAN DE ACCIÓN'!$G$7:$AC$493,20,0)</f>
        <v>0</v>
      </c>
    </row>
    <row r="370" spans="1:27" x14ac:dyDescent="0.25">
      <c r="A370" s="81" t="s">
        <v>1258</v>
      </c>
      <c r="B370" s="81" t="s">
        <v>517</v>
      </c>
      <c r="C370" s="82" t="s">
        <v>1647</v>
      </c>
      <c r="D370" s="82" t="s">
        <v>1655</v>
      </c>
      <c r="E370" s="82" t="s">
        <v>766</v>
      </c>
      <c r="F370" s="82"/>
      <c r="G370" s="82"/>
      <c r="H370" s="82" t="str">
        <f>VLOOKUP(A370,'PAI 2025 GPS rempl2)'!$A$4:$V$503,15,0)</f>
        <v>Ejecutar el plan de trabajo del programa de enfoque diferencial.  (Informe de la ejecución del programa)</v>
      </c>
      <c r="I370" s="82">
        <f>VLOOKUP(A370,'PAI 2025 GPS rempl2)'!$A$4:$V$503,17,0)</f>
        <v>100</v>
      </c>
      <c r="J370" s="82" t="str">
        <f>VLOOKUP(A370,'PAI 2025 GPS rempl2)'!$A$4:$V$503,18,0)</f>
        <v>Porcentual</v>
      </c>
      <c r="K370" s="160" t="str">
        <f>VLOOKUP(A370,'PAI 2025 GPS rempl2)'!$A$4:$V$503,20,0)</f>
        <v>2025-04-01</v>
      </c>
      <c r="L370" s="160" t="str">
        <f>VLOOKUP(A370,'PAI 2025 GPS rempl2)'!$A$4:$V$503,21,0)</f>
        <v>2025-11-28</v>
      </c>
      <c r="M370" s="82" t="str">
        <f>VLOOKUP(A370,'PAI 2025 GPS rempl2)'!$A$4:$V$503,22,0)</f>
        <v>71-GRUPO DE TRABAJO DE FORMACION</v>
      </c>
      <c r="N370" s="82"/>
      <c r="O370" s="82"/>
      <c r="P370" s="82"/>
      <c r="Q370" s="82"/>
      <c r="T370" s="81" t="s">
        <v>1258</v>
      </c>
      <c r="U370" s="81" t="str">
        <f>VLOOKUP(T370,'PAI 2025 Consolidado'!$A$7:$D$507,4,0)</f>
        <v>Actividad propia</v>
      </c>
      <c r="V370" s="82" t="s">
        <v>1647</v>
      </c>
      <c r="W370" s="30">
        <f>VLOOKUP(A370,'PAI 2025 GPS rempl2)'!$A$4:$P$503,16,0)</f>
        <v>10</v>
      </c>
      <c r="X370" s="163">
        <f>+(W370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370" s="30">
        <f>VLOOKUP(A370,'SEGUIMIENTO PLAN DE ACCIÓN'!$G$7:$AB$493,22,0)</f>
        <v>22</v>
      </c>
      <c r="Z370" s="164">
        <f t="shared" si="10"/>
        <v>2.6993865030674845E-4</v>
      </c>
      <c r="AA370" s="30" t="str">
        <f>VLOOKUP(A370,'SEGUIMIENTO PLAN DE ACCIÓN'!$G$7:$AC$493,20,0)</f>
        <v>Con corte al 30 de abril de 2025, se han ejecutado las siguientes dos actividades del plan de trabajo propuesto, cumpliendo de esta forma con un avance del 20%, se adjunta las respectivas evidencias que dan cuenta de su cumplimiento:
1. Identificación de Población Objetivo
2. Análisis de Necesidades Específicas</v>
      </c>
    </row>
    <row r="371" spans="1:27" x14ac:dyDescent="0.25">
      <c r="A371" s="81" t="s">
        <v>1259</v>
      </c>
      <c r="B371" s="81" t="s">
        <v>509</v>
      </c>
      <c r="C371" s="82" t="s">
        <v>1647</v>
      </c>
      <c r="D371" s="82" t="s">
        <v>1651</v>
      </c>
      <c r="E371" s="82" t="s">
        <v>680</v>
      </c>
      <c r="F371" s="82" t="s">
        <v>11</v>
      </c>
      <c r="G371" s="82" t="str">
        <f>VLOOKUP(A371,'PAI 2025 GPS rempl2)'!$E$4:$L$502,8,0)</f>
        <v>C-3599-0200-0005-53105b</v>
      </c>
      <c r="H371" s="82" t="str">
        <f>VLOOKUP(A371,'PAI 2025 GPS rempl2)'!$A$4:$V$503,15,0)</f>
        <v>Campus Virtual Externo en accesibilidad e Interacción, actualizado  (Informe consolidado de la optimización)</v>
      </c>
      <c r="I371" s="82">
        <f>VLOOKUP(A371,'PAI 2025 GPS rempl2)'!$A$4:$V$503,17,0)</f>
        <v>100</v>
      </c>
      <c r="J371" s="82" t="str">
        <f>VLOOKUP(A371,'PAI 2025 GPS rempl2)'!$A$4:$V$503,18,0)</f>
        <v>Porcentual</v>
      </c>
      <c r="K371" s="160" t="str">
        <f>VLOOKUP(A371,'PAI 2025 GPS rempl2)'!$A$4:$V$503,20,0)</f>
        <v>2025-02-17</v>
      </c>
      <c r="L371" s="160" t="str">
        <f>VLOOKUP(A371,'PAI 2025 GPS rempl2)'!$A$4:$V$503,21,0)</f>
        <v>2025-12-12</v>
      </c>
      <c r="M371" s="82" t="str">
        <f>VLOOKUP(A371,'PAI 2025 GPS rempl2)'!$A$4:$V$503,22,0)</f>
        <v>71-GRUPO DE TRABAJO DE FORMACION</v>
      </c>
      <c r="N371" s="82" t="s">
        <v>1518</v>
      </c>
      <c r="O371" s="82" t="s">
        <v>1519</v>
      </c>
      <c r="P371" s="82">
        <v>0</v>
      </c>
      <c r="Q371" s="82" t="s">
        <v>1616</v>
      </c>
      <c r="T371" s="81" t="s">
        <v>1259</v>
      </c>
      <c r="U371" s="81" t="str">
        <f>VLOOKUP(T371,'PAI 2025 Consolidado'!$A$7:$D$507,4,0)</f>
        <v>Producto</v>
      </c>
      <c r="V371" s="82" t="s">
        <v>1647</v>
      </c>
      <c r="W371" s="30">
        <f>VLOOKUP(A371,'PAI 2025 GPS rempl2)'!$A$4:$P$503,16,0)</f>
        <v>20</v>
      </c>
      <c r="X371" s="161">
        <f>(W371*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371" s="30">
        <f>VLOOKUP(A371,'SEGUIMIENTO PLAN DE ACCIÓN'!$G$7:$AB$493,22,0)</f>
        <v>0</v>
      </c>
      <c r="Z371" s="164">
        <f t="shared" si="10"/>
        <v>0</v>
      </c>
      <c r="AA371" s="30">
        <f>VLOOKUP(A371,'SEGUIMIENTO PLAN DE ACCIÓN'!$G$7:$AC$493,20,0)</f>
        <v>0</v>
      </c>
    </row>
    <row r="372" spans="1:27" x14ac:dyDescent="0.25">
      <c r="A372" s="81" t="s">
        <v>1260</v>
      </c>
      <c r="B372" s="81" t="s">
        <v>517</v>
      </c>
      <c r="C372" s="82" t="s">
        <v>1647</v>
      </c>
      <c r="D372" s="82" t="s">
        <v>1651</v>
      </c>
      <c r="E372" s="82" t="s">
        <v>680</v>
      </c>
      <c r="F372" s="82"/>
      <c r="G372" s="82"/>
      <c r="H372" s="82" t="str">
        <f>VLOOKUP(A372,'PAI 2025 GPS rempl2)'!$A$4:$V$503,15,0)</f>
        <v>Elaborar un diagnóstico de los cursos que requieren ser optimizados. (Informe de diagnóstico)</v>
      </c>
      <c r="I372" s="82">
        <f>VLOOKUP(A372,'PAI 2025 GPS rempl2)'!$A$4:$V$503,17,0)</f>
        <v>100</v>
      </c>
      <c r="J372" s="82" t="str">
        <f>VLOOKUP(A372,'PAI 2025 GPS rempl2)'!$A$4:$V$503,18,0)</f>
        <v>Porcentual</v>
      </c>
      <c r="K372" s="160" t="str">
        <f>VLOOKUP(A372,'PAI 2025 GPS rempl2)'!$A$4:$V$503,20,0)</f>
        <v>2025-02-17</v>
      </c>
      <c r="L372" s="160" t="str">
        <f>VLOOKUP(A372,'PAI 2025 GPS rempl2)'!$A$4:$V$503,21,0)</f>
        <v>2025-06-27</v>
      </c>
      <c r="M372" s="82" t="str">
        <f>VLOOKUP(A372,'PAI 2025 GPS rempl2)'!$A$4:$V$503,22,0)</f>
        <v>71-GRUPO DE TRABAJO DE FORMACION</v>
      </c>
      <c r="N372" s="82"/>
      <c r="O372" s="82"/>
      <c r="P372" s="82"/>
      <c r="Q372" s="82"/>
      <c r="T372" s="81" t="s">
        <v>1260</v>
      </c>
      <c r="U372" s="81" t="str">
        <f>VLOOKUP(T372,'PAI 2025 Consolidado'!$A$7:$D$507,4,0)</f>
        <v>Actividad propia</v>
      </c>
      <c r="V372" s="82" t="s">
        <v>1647</v>
      </c>
      <c r="W372" s="30">
        <f>VLOOKUP(A372,'PAI 2025 GPS rempl2)'!$A$4:$P$503,16,0)</f>
        <v>30</v>
      </c>
      <c r="X372" s="163">
        <f>+(W372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72" s="30">
        <f>VLOOKUP(A372,'SEGUIMIENTO PLAN DE ACCIÓN'!$G$7:$AB$493,22,0)</f>
        <v>0</v>
      </c>
      <c r="Z372" s="164">
        <f t="shared" si="10"/>
        <v>0</v>
      </c>
      <c r="AA372" s="30">
        <f>VLOOKUP(A372,'SEGUIMIENTO PLAN DE ACCIÓN'!$G$7:$AC$493,20,0)</f>
        <v>0</v>
      </c>
    </row>
    <row r="373" spans="1:27" x14ac:dyDescent="0.25">
      <c r="A373" s="81" t="s">
        <v>1262</v>
      </c>
      <c r="B373" s="81" t="s">
        <v>517</v>
      </c>
      <c r="C373" s="82" t="s">
        <v>1647</v>
      </c>
      <c r="D373" s="82" t="s">
        <v>1651</v>
      </c>
      <c r="E373" s="82" t="s">
        <v>680</v>
      </c>
      <c r="F373" s="82"/>
      <c r="G373" s="82"/>
      <c r="H373" s="82" t="str">
        <f>VLOOKUP(A373,'PAI 2025 GPS rempl2)'!$A$4:$V$503,15,0)</f>
        <v>Elaborar un plan de trabajo de los cursos que requieren ser optimizados. (Plan de trabajo)</v>
      </c>
      <c r="I373" s="82">
        <f>VLOOKUP(A373,'PAI 2025 GPS rempl2)'!$A$4:$V$503,17,0)</f>
        <v>100</v>
      </c>
      <c r="J373" s="82" t="str">
        <f>VLOOKUP(A373,'PAI 2025 GPS rempl2)'!$A$4:$V$503,18,0)</f>
        <v>Porcentual</v>
      </c>
      <c r="K373" s="160" t="str">
        <f>VLOOKUP(A373,'PAI 2025 GPS rempl2)'!$A$4:$V$503,20,0)</f>
        <v>2025-03-17</v>
      </c>
      <c r="L373" s="160" t="str">
        <f>VLOOKUP(A373,'PAI 2025 GPS rempl2)'!$A$4:$V$503,21,0)</f>
        <v>2025-06-27</v>
      </c>
      <c r="M373" s="82" t="str">
        <f>VLOOKUP(A373,'PAI 2025 GPS rempl2)'!$A$4:$V$503,22,0)</f>
        <v>71-GRUPO DE TRABAJO DE FORMACION</v>
      </c>
      <c r="N373" s="82"/>
      <c r="O373" s="82"/>
      <c r="P373" s="82"/>
      <c r="Q373" s="82"/>
      <c r="T373" s="81" t="s">
        <v>1262</v>
      </c>
      <c r="U373" s="81" t="str">
        <f>VLOOKUP(T373,'PAI 2025 Consolidado'!$A$7:$D$507,4,0)</f>
        <v>Actividad propia</v>
      </c>
      <c r="V373" s="82" t="s">
        <v>1647</v>
      </c>
      <c r="W373" s="30">
        <f>VLOOKUP(A373,'PAI 2025 GPS rempl2)'!$A$4:$P$503,16,0)</f>
        <v>20</v>
      </c>
      <c r="X373" s="163">
        <f>+(W373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73" s="30">
        <f>VLOOKUP(A373,'SEGUIMIENTO PLAN DE ACCIÓN'!$G$7:$AB$493,22,0)</f>
        <v>0</v>
      </c>
      <c r="Z373" s="164">
        <f t="shared" si="10"/>
        <v>0</v>
      </c>
      <c r="AA373" s="30">
        <f>VLOOKUP(A373,'SEGUIMIENTO PLAN DE ACCIÓN'!$G$7:$AC$493,20,0)</f>
        <v>0</v>
      </c>
    </row>
    <row r="374" spans="1:27" x14ac:dyDescent="0.25">
      <c r="A374" s="81" t="s">
        <v>1264</v>
      </c>
      <c r="B374" s="81" t="s">
        <v>517</v>
      </c>
      <c r="C374" s="82" t="s">
        <v>1647</v>
      </c>
      <c r="D374" s="82" t="s">
        <v>1651</v>
      </c>
      <c r="E374" s="82" t="s">
        <v>680</v>
      </c>
      <c r="F374" s="82"/>
      <c r="G374" s="82"/>
      <c r="H374" s="82" t="str">
        <f>VLOOKUP(A374,'PAI 2025 GPS rempl2)'!$A$4:$V$503,15,0)</f>
        <v>Ejecutar el plan de trabajo de optimización del campus virtual. (Informe de ejecución del plan de trabajo)</v>
      </c>
      <c r="I374" s="82">
        <f>VLOOKUP(A374,'PAI 2025 GPS rempl2)'!$A$4:$V$503,17,0)</f>
        <v>3</v>
      </c>
      <c r="J374" s="82" t="str">
        <f>VLOOKUP(A374,'PAI 2025 GPS rempl2)'!$A$4:$V$503,18,0)</f>
        <v>Númerica</v>
      </c>
      <c r="K374" s="160" t="str">
        <f>VLOOKUP(A374,'PAI 2025 GPS rempl2)'!$A$4:$V$503,20,0)</f>
        <v>2025-04-01</v>
      </c>
      <c r="L374" s="160" t="str">
        <f>VLOOKUP(A374,'PAI 2025 GPS rempl2)'!$A$4:$V$503,21,0)</f>
        <v>2025-12-05</v>
      </c>
      <c r="M374" s="82" t="str">
        <f>VLOOKUP(A374,'PAI 2025 GPS rempl2)'!$A$4:$V$503,22,0)</f>
        <v>71-GRUPO DE TRABAJO DE FORMACION</v>
      </c>
      <c r="N374" s="82"/>
      <c r="O374" s="82"/>
      <c r="P374" s="82"/>
      <c r="Q374" s="82"/>
      <c r="T374" s="81" t="s">
        <v>1264</v>
      </c>
      <c r="U374" s="81" t="str">
        <f>VLOOKUP(T374,'PAI 2025 Consolidado'!$A$7:$D$507,4,0)</f>
        <v>Actividad propia</v>
      </c>
      <c r="V374" s="82" t="s">
        <v>1647</v>
      </c>
      <c r="W374" s="30">
        <f>VLOOKUP(A374,'PAI 2025 GPS rempl2)'!$A$4:$P$503,16,0)</f>
        <v>40</v>
      </c>
      <c r="X374" s="163">
        <f>+(W374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374" s="30">
        <f>VLOOKUP(A374,'SEGUIMIENTO PLAN DE ACCIÓN'!$G$7:$AB$493,22,0)</f>
        <v>0</v>
      </c>
      <c r="Z374" s="164">
        <f t="shared" si="10"/>
        <v>0</v>
      </c>
      <c r="AA374" s="30">
        <f>VLOOKUP(A374,'SEGUIMIENTO PLAN DE ACCIÓN'!$G$7:$AC$493,20,0)</f>
        <v>0</v>
      </c>
    </row>
    <row r="375" spans="1:27" x14ac:dyDescent="0.25">
      <c r="A375" s="81" t="s">
        <v>1266</v>
      </c>
      <c r="B375" s="81" t="s">
        <v>517</v>
      </c>
      <c r="C375" s="82" t="s">
        <v>1647</v>
      </c>
      <c r="D375" s="82" t="s">
        <v>1651</v>
      </c>
      <c r="E375" s="82" t="s">
        <v>680</v>
      </c>
      <c r="F375" s="82"/>
      <c r="G375" s="82"/>
      <c r="H375" s="82" t="str">
        <f>VLOOKUP(A375,'PAI 2025 GPS rempl2)'!$A$4:$V$503,15,0)</f>
        <v>Elaborar informe de resultados de la optimización del campus virtual. (Informe consolidado de la  optimización)</v>
      </c>
      <c r="I375" s="82">
        <f>VLOOKUP(A375,'PAI 2025 GPS rempl2)'!$A$4:$V$503,17,0)</f>
        <v>1</v>
      </c>
      <c r="J375" s="82" t="str">
        <f>VLOOKUP(A375,'PAI 2025 GPS rempl2)'!$A$4:$V$503,18,0)</f>
        <v>Númerica</v>
      </c>
      <c r="K375" s="160" t="str">
        <f>VLOOKUP(A375,'PAI 2025 GPS rempl2)'!$A$4:$V$503,20,0)</f>
        <v>2025-12-01</v>
      </c>
      <c r="L375" s="160" t="str">
        <f>VLOOKUP(A375,'PAI 2025 GPS rempl2)'!$A$4:$V$503,21,0)</f>
        <v>2025-12-12</v>
      </c>
      <c r="M375" s="82" t="str">
        <f>VLOOKUP(A375,'PAI 2025 GPS rempl2)'!$A$4:$V$503,22,0)</f>
        <v>71-GRUPO DE TRABAJO DE FORMACION</v>
      </c>
      <c r="N375" s="82"/>
      <c r="O375" s="82"/>
      <c r="P375" s="82"/>
      <c r="Q375" s="82"/>
      <c r="T375" s="81" t="s">
        <v>1266</v>
      </c>
      <c r="U375" s="81" t="str">
        <f>VLOOKUP(T375,'PAI 2025 Consolidado'!$A$7:$D$507,4,0)</f>
        <v>Actividad propia</v>
      </c>
      <c r="V375" s="82" t="s">
        <v>1647</v>
      </c>
      <c r="W375" s="30">
        <f>VLOOKUP(A375,'PAI 2025 GPS rempl2)'!$A$4:$P$503,16,0)</f>
        <v>10</v>
      </c>
      <c r="X375" s="163">
        <f>+(W375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375" s="30">
        <f>VLOOKUP(A375,'SEGUIMIENTO PLAN DE ACCIÓN'!$G$7:$AB$493,22,0)</f>
        <v>0</v>
      </c>
      <c r="Z375" s="164">
        <f t="shared" si="10"/>
        <v>0</v>
      </c>
      <c r="AA375" s="30">
        <f>VLOOKUP(A375,'SEGUIMIENTO PLAN DE ACCIÓN'!$G$7:$AC$493,20,0)</f>
        <v>0</v>
      </c>
    </row>
    <row r="376" spans="1:27" x14ac:dyDescent="0.25">
      <c r="A376" s="81" t="s">
        <v>1268</v>
      </c>
      <c r="B376" s="81" t="s">
        <v>509</v>
      </c>
      <c r="C376" s="82" t="s">
        <v>1647</v>
      </c>
      <c r="D376" s="82" t="s">
        <v>1651</v>
      </c>
      <c r="E376" s="82" t="s">
        <v>680</v>
      </c>
      <c r="F376" s="82" t="s">
        <v>10</v>
      </c>
      <c r="G376" s="82" t="str">
        <f>VLOOKUP(A376,'PAI 2025 GPS rempl2)'!$E$4:$L$502,8,0)</f>
        <v>C-3599-0200-0005-53105b</v>
      </c>
      <c r="H376" s="82" t="str">
        <f>VLOOKUP(A376,'PAI 2025 GPS rempl2)'!$A$4:$V$503,15,0)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76" s="82">
        <f>VLOOKUP(A376,'PAI 2025 GPS rempl2)'!$A$4:$V$503,17,0)</f>
        <v>290</v>
      </c>
      <c r="J376" s="82" t="str">
        <f>VLOOKUP(A376,'PAI 2025 GPS rempl2)'!$A$4:$V$503,18,0)</f>
        <v>Númerica</v>
      </c>
      <c r="K376" s="160" t="str">
        <f>VLOOKUP(A376,'PAI 2025 GPS rempl2)'!$A$4:$V$503,20,0)</f>
        <v>2025-03-01</v>
      </c>
      <c r="L376" s="160" t="str">
        <f>VLOOKUP(A376,'PAI 2025 GPS rempl2)'!$A$4:$V$503,21,0)</f>
        <v>2025-12-12</v>
      </c>
      <c r="M376" s="82" t="str">
        <f>VLOOKUP(A376,'PAI 2025 GPS rempl2)'!$A$4:$V$503,22,0)</f>
        <v>71-GRUPO DE TRABAJO DE FORMACION</v>
      </c>
      <c r="N376" s="82" t="s">
        <v>1520</v>
      </c>
      <c r="O376" s="82" t="s">
        <v>1521</v>
      </c>
      <c r="P376" s="82" t="s">
        <v>1690</v>
      </c>
      <c r="Q376" s="82" t="s">
        <v>1866</v>
      </c>
      <c r="T376" s="81" t="s">
        <v>1268</v>
      </c>
      <c r="U376" s="81" t="str">
        <f>VLOOKUP(T376,'PAI 2025 Consolidado'!$A$7:$D$507,4,0)</f>
        <v>Producto</v>
      </c>
      <c r="V376" s="82" t="s">
        <v>1647</v>
      </c>
      <c r="W376" s="30">
        <f>VLOOKUP(A376,'PAI 2025 GPS rempl2)'!$A$4:$P$503,16,0)</f>
        <v>30</v>
      </c>
      <c r="X376" s="161">
        <f>(W376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1.3452914798206279</v>
      </c>
      <c r="Y376" s="30">
        <f>VLOOKUP(A376,'SEGUIMIENTO PLAN DE ACCIÓN'!$G$7:$AB$493,22,0)</f>
        <v>37</v>
      </c>
      <c r="Z376" s="164">
        <f t="shared" si="10"/>
        <v>4.9775784753363231E-3</v>
      </c>
      <c r="AA376" s="30" t="str">
        <f>VLOOKUP(A376,'SEGUIMIENTO PLAN DE ACCIÓN'!$G$7:$AC$493,20,0)</f>
        <v xml:space="preserve">Con corte al 31 de mayo de 2025, se llevan acumuladas 108 Jornadas de Formación de las 290 establecidas. Se adjunta el reporte mensual con los resultados de las Jornadas de Formación del mes de mayo. </v>
      </c>
    </row>
    <row r="377" spans="1:27" x14ac:dyDescent="0.25">
      <c r="A377" s="81" t="s">
        <v>1269</v>
      </c>
      <c r="B377" s="81" t="s">
        <v>517</v>
      </c>
      <c r="C377" s="82" t="s">
        <v>1647</v>
      </c>
      <c r="D377" s="82" t="s">
        <v>1651</v>
      </c>
      <c r="E377" s="82" t="s">
        <v>680</v>
      </c>
      <c r="F377" s="82"/>
      <c r="G377" s="82"/>
      <c r="H377" s="82" t="str">
        <f>VLOOKUP(A377,'PAI 2025 GPS rempl2)'!$A$4:$V$503,15,0)</f>
        <v>Reportar las Jornadas de Formación (Capacitaciones, Sensibilizaciones, Jornada de Información) en Metrología Legal y Reglamentos Técnicos. (Reporte mensual de las jornadas de formación realizadas)</v>
      </c>
      <c r="I377" s="82">
        <f>VLOOKUP(A377,'PAI 2025 GPS rempl2)'!$A$4:$V$503,17,0)</f>
        <v>10</v>
      </c>
      <c r="J377" s="82" t="str">
        <f>VLOOKUP(A377,'PAI 2025 GPS rempl2)'!$A$4:$V$503,18,0)</f>
        <v>Númerica</v>
      </c>
      <c r="K377" s="160" t="str">
        <f>VLOOKUP(A377,'PAI 2025 GPS rempl2)'!$A$4:$V$503,20,0)</f>
        <v>2025-03-01</v>
      </c>
      <c r="L377" s="160" t="str">
        <f>VLOOKUP(A377,'PAI 2025 GPS rempl2)'!$A$4:$V$503,21,0)</f>
        <v>2025-12-12</v>
      </c>
      <c r="M377" s="82" t="str">
        <f>VLOOKUP(A377,'PAI 2025 GPS rempl2)'!$A$4:$V$503,22,0)</f>
        <v>71-GRUPO DE TRABAJO DE FORMACION</v>
      </c>
      <c r="N377" s="82"/>
      <c r="O377" s="82"/>
      <c r="P377" s="82"/>
      <c r="Q377" s="82"/>
      <c r="T377" s="81" t="s">
        <v>1269</v>
      </c>
      <c r="U377" s="81" t="str">
        <f>VLOOKUP(T377,'PAI 2025 Consolidado'!$A$7:$D$507,4,0)</f>
        <v>Actividad propia</v>
      </c>
      <c r="V377" s="82" t="s">
        <v>1647</v>
      </c>
      <c r="W377" s="30">
        <f>VLOOKUP(A377,'PAI 2025 GPS rempl2)'!$A$4:$P$503,16,0)</f>
        <v>70</v>
      </c>
      <c r="X377" s="163">
        <f>+(W377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0.85889570552147243</v>
      </c>
      <c r="Y377" s="30">
        <f>VLOOKUP(A377,'SEGUIMIENTO PLAN DE ACCIÓN'!$G$7:$AB$493,22,0)</f>
        <v>20</v>
      </c>
      <c r="Z377" s="164">
        <f t="shared" si="10"/>
        <v>1.7177914110429449E-3</v>
      </c>
      <c r="AA377" s="30" t="str">
        <f>VLOOKUP(A377,'SEGUIMIENTO PLAN DE ACCIÓN'!$G$7:$AC$493,20,0)</f>
        <v>Durante el mes de abril 2025, se realizaron 34  jornadas de  académicas,  que  contaron con una participación total de 114 personas, distribuidas en sesiones virtuales y presenciales. Dentro de las jornadas académicas se realizaron 4 capacitaciones en modalidad virtual,  estas contaron  con una 
participación de 84 personas,  y 30 personas de manera presencial, lo cual refleja un impacto mayor y el interés de las personas por conocer sobre esta temática</v>
      </c>
    </row>
    <row r="378" spans="1:27" x14ac:dyDescent="0.25">
      <c r="A378" s="81" t="s">
        <v>1270</v>
      </c>
      <c r="B378" s="81" t="s">
        <v>517</v>
      </c>
      <c r="C378" s="82" t="s">
        <v>1647</v>
      </c>
      <c r="D378" s="82" t="s">
        <v>1651</v>
      </c>
      <c r="E378" s="82" t="s">
        <v>680</v>
      </c>
      <c r="F378" s="82"/>
      <c r="G378" s="82"/>
      <c r="H378" s="82" t="str">
        <f>VLOOKUP(A378,'PAI 2025 GPS rempl2)'!$A$4:$V$503,15,0)</f>
        <v>Elaborar informe final de las Jornadas de Formación (Capacitaciones, Sensibilizaciones, Jornada de Información) en Metrología Legal y Reglamentos Técnicos. (Informe final con resultados de la actividad, elaborado).</v>
      </c>
      <c r="I378" s="82">
        <f>VLOOKUP(A378,'PAI 2025 GPS rempl2)'!$A$4:$V$503,17,0)</f>
        <v>1</v>
      </c>
      <c r="J378" s="82" t="str">
        <f>VLOOKUP(A378,'PAI 2025 GPS rempl2)'!$A$4:$V$503,18,0)</f>
        <v>Númerica</v>
      </c>
      <c r="K378" s="160" t="str">
        <f>VLOOKUP(A378,'PAI 2025 GPS rempl2)'!$A$4:$V$503,20,0)</f>
        <v>2025-12-01</v>
      </c>
      <c r="L378" s="160" t="str">
        <f>VLOOKUP(A378,'PAI 2025 GPS rempl2)'!$A$4:$V$503,21,0)</f>
        <v>2025-12-12</v>
      </c>
      <c r="M378" s="82" t="str">
        <f>VLOOKUP(A378,'PAI 2025 GPS rempl2)'!$A$4:$V$503,22,0)</f>
        <v>71-GRUPO DE TRABAJO DE FORMACION</v>
      </c>
      <c r="N378" s="82"/>
      <c r="O378" s="82"/>
      <c r="P378" s="82"/>
      <c r="Q378" s="82"/>
      <c r="T378" s="81" t="s">
        <v>1270</v>
      </c>
      <c r="U378" s="81" t="str">
        <f>VLOOKUP(T378,'PAI 2025 Consolidado'!$A$7:$D$507,4,0)</f>
        <v>Actividad propia</v>
      </c>
      <c r="V378" s="82" t="s">
        <v>1647</v>
      </c>
      <c r="W378" s="30">
        <f>VLOOKUP(A378,'PAI 2025 GPS rempl2)'!$A$4:$P$503,16,0)</f>
        <v>30</v>
      </c>
      <c r="X378" s="163">
        <f>+(W378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78" s="30">
        <f>VLOOKUP(A378,'SEGUIMIENTO PLAN DE ACCIÓN'!$G$7:$AB$493,22,0)</f>
        <v>0</v>
      </c>
      <c r="Z378" s="164">
        <f t="shared" si="10"/>
        <v>0</v>
      </c>
      <c r="AA378" s="30">
        <f>VLOOKUP(A378,'SEGUIMIENTO PLAN DE ACCIÓN'!$G$7:$AC$493,20,0)</f>
        <v>0</v>
      </c>
    </row>
    <row r="379" spans="1:27" x14ac:dyDescent="0.25">
      <c r="A379" s="81" t="s">
        <v>1272</v>
      </c>
      <c r="B379" s="81" t="s">
        <v>509</v>
      </c>
      <c r="C379" s="82" t="s">
        <v>1654</v>
      </c>
      <c r="D379" s="82" t="s">
        <v>1663</v>
      </c>
      <c r="E379" s="82" t="s">
        <v>1166</v>
      </c>
      <c r="F379" s="82" t="s">
        <v>61</v>
      </c>
      <c r="G379" s="82" t="str">
        <f>VLOOKUP(A379,'PAI 2025 GPS rempl2)'!$E$4:$L$502,8,0)</f>
        <v>N/A</v>
      </c>
      <c r="H379" s="82" t="str">
        <f>VLOOKUP(A379,'PAI 2025 GPS rempl2)'!$A$4:$V$503,15,0)</f>
        <v>Estrategia para incrementar los ingresos garantizando la sostenibilidad financiera de la Entidad, diseñada  (Documento de diseño de la estrategia para incrementar los ingresos)</v>
      </c>
      <c r="I379" s="82">
        <f>VLOOKUP(A379,'PAI 2025 GPS rempl2)'!$A$4:$V$503,17,0)</f>
        <v>1</v>
      </c>
      <c r="J379" s="82" t="str">
        <f>VLOOKUP(A379,'PAI 2025 GPS rempl2)'!$A$4:$V$503,18,0)</f>
        <v>Númerica</v>
      </c>
      <c r="K379" s="160" t="str">
        <f>VLOOKUP(A379,'PAI 2025 GPS rempl2)'!$A$4:$V$503,20,0)</f>
        <v>2025-02-17</v>
      </c>
      <c r="L379" s="160" t="str">
        <f>VLOOKUP(A379,'PAI 2025 GPS rempl2)'!$A$4:$V$503,21,0)</f>
        <v>2025-11-17</v>
      </c>
      <c r="M379" s="82" t="str">
        <f>VLOOKUP(A379,'PAI 2025 GPS rempl2)'!$A$4:$V$503,22,0)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9" s="82" t="s">
        <v>1861</v>
      </c>
      <c r="O379" s="82" t="s">
        <v>1515</v>
      </c>
      <c r="P379" s="82">
        <v>0</v>
      </c>
      <c r="Q379" s="82" t="s">
        <v>1615</v>
      </c>
      <c r="T379" s="81" t="s">
        <v>1272</v>
      </c>
      <c r="U379" s="81" t="str">
        <f>VLOOKUP(T379,'PAI 2025 Consolidado'!$A$7:$D$507,4,0)</f>
        <v>Producto</v>
      </c>
      <c r="V379" s="82" t="s">
        <v>1654</v>
      </c>
      <c r="W379" s="30">
        <f>VLOOKUP(A379,'PAI 2025 GPS rempl2)'!$A$4:$P$503,16,0)</f>
        <v>100</v>
      </c>
      <c r="X379" s="30">
        <f>+(W379*100)/($W$112+$W$327+$W$330+$W$338+$W$379)</f>
        <v>41.666666666666664</v>
      </c>
      <c r="Y379" s="30">
        <f>VLOOKUP(A379,'SEGUIMIENTO PLAN DE ACCIÓN'!$G$7:$AB$493,22,0)</f>
        <v>0</v>
      </c>
      <c r="Z379" s="164">
        <f t="shared" si="10"/>
        <v>0</v>
      </c>
      <c r="AA379" s="30">
        <f>VLOOKUP(A379,'SEGUIMIENTO PLAN DE ACCIÓN'!$G$7:$AC$493,20,0)</f>
        <v>0</v>
      </c>
    </row>
    <row r="380" spans="1:27" x14ac:dyDescent="0.25">
      <c r="A380" s="81" t="s">
        <v>1275</v>
      </c>
      <c r="B380" s="81" t="s">
        <v>517</v>
      </c>
      <c r="C380" s="82" t="s">
        <v>1654</v>
      </c>
      <c r="D380" s="82" t="s">
        <v>1663</v>
      </c>
      <c r="E380" s="82" t="s">
        <v>1166</v>
      </c>
      <c r="F380" s="82"/>
      <c r="G380" s="82"/>
      <c r="H380" s="82" t="str">
        <f>VLOOKUP(A380,'PAI 2025 GPS rempl2)'!$A$4:$V$503,15,0)</f>
        <v>Monitorear el comportamiento del recaudo por Delegatura y presentar reportes periódicos a los Delegados y al Secretario General (Tablero de control con el seguimiento del recaudo por delegatura  y Correos electrónicos)</v>
      </c>
      <c r="I380" s="82">
        <f>VLOOKUP(A380,'PAI 2025 GPS rempl2)'!$A$4:$V$503,17,0)</f>
        <v>6</v>
      </c>
      <c r="J380" s="82" t="str">
        <f>VLOOKUP(A380,'PAI 2025 GPS rempl2)'!$A$4:$V$503,18,0)</f>
        <v>Númerica</v>
      </c>
      <c r="K380" s="160" t="str">
        <f>VLOOKUP(A380,'PAI 2025 GPS rempl2)'!$A$4:$V$503,20,0)</f>
        <v>2025-02-17</v>
      </c>
      <c r="L380" s="160" t="str">
        <f>VLOOKUP(A380,'PAI 2025 GPS rempl2)'!$A$4:$V$503,21,0)</f>
        <v>2025-11-17</v>
      </c>
      <c r="M380" s="82" t="str">
        <f>VLOOKUP(A380,'PAI 2025 GPS rempl2)'!$A$4:$V$503,22,0)</f>
        <v>100-SECRETARIA GENERAL;
130-DIRECCIÓN FINANCIERA</v>
      </c>
      <c r="N380" s="82"/>
      <c r="O380" s="82"/>
      <c r="P380" s="82"/>
      <c r="Q380" s="82"/>
      <c r="T380" s="81" t="s">
        <v>1275</v>
      </c>
      <c r="U380" s="81" t="str">
        <f>VLOOKUP(T380,'PAI 2025 Consolidado'!$A$7:$D$507,4,0)</f>
        <v>Actividad propia</v>
      </c>
      <c r="V380" s="82" t="s">
        <v>1654</v>
      </c>
      <c r="W380" s="30">
        <f>VLOOKUP(A380,'PAI 2025 GPS rempl2)'!$A$4:$P$503,16,0)</f>
        <v>10</v>
      </c>
      <c r="X380" s="30">
        <f>+(W380*100)/($W$113+$W$328+$W$329+$W$331+$W$332+$W$333+$W$334+$W$339+$W$340+$W$380+$W$381+$W$383+$W$384)</f>
        <v>2</v>
      </c>
      <c r="Y380" s="30">
        <f>VLOOKUP(A380,'SEGUIMIENTO PLAN DE ACCIÓN'!$G$7:$AB$493,22,0)</f>
        <v>16</v>
      </c>
      <c r="Z380" s="164">
        <f t="shared" si="10"/>
        <v>3.2000000000000002E-3</v>
      </c>
      <c r="AA380" s="30" t="str">
        <f>VLOOKUP(A380,'SEGUIMIENTO PLAN DE ACCIÓN'!$G$7:$AC$493,20,0)</f>
        <v>Se generó tablero de control de ingresos con corte al mes de abril de 2025 y se efectuó el correspondiente envío de la información a las Delegaturas y a la Secretaría General, Por tanto se reporta un avance del 16% correspondiente a un (1) monitoreo efectuado de los seis (6) programados</v>
      </c>
    </row>
    <row r="381" spans="1:27" x14ac:dyDescent="0.25">
      <c r="A381" s="81" t="s">
        <v>1277</v>
      </c>
      <c r="B381" s="81" t="s">
        <v>517</v>
      </c>
      <c r="C381" s="82" t="s">
        <v>1654</v>
      </c>
      <c r="D381" s="82" t="s">
        <v>1663</v>
      </c>
      <c r="E381" s="82" t="s">
        <v>1166</v>
      </c>
      <c r="F381" s="82"/>
      <c r="G381" s="82"/>
      <c r="H381" s="82" t="str">
        <f>VLOOKUP(A381,'PAI 2025 GPS rempl2)'!$A$4:$V$503,15,0)</f>
        <v>Elaborar y presentar en comité directivo el estudio de análisis de nuevas fuentes de ingreso (Documento de estudio con identificación de nuevas fuentes de ingresos y Acta del Comité Directivo)</v>
      </c>
      <c r="I381" s="82">
        <f>VLOOKUP(A381,'PAI 2025 GPS rempl2)'!$A$4:$V$503,17,0)</f>
        <v>1</v>
      </c>
      <c r="J381" s="82" t="str">
        <f>VLOOKUP(A381,'PAI 2025 GPS rempl2)'!$A$4:$V$503,18,0)</f>
        <v>Númerica</v>
      </c>
      <c r="K381" s="160" t="str">
        <f>VLOOKUP(A381,'PAI 2025 GPS rempl2)'!$A$4:$V$503,20,0)</f>
        <v>2025-02-17</v>
      </c>
      <c r="L381" s="160" t="str">
        <f>VLOOKUP(A381,'PAI 2025 GPS rempl2)'!$A$4:$V$503,21,0)</f>
        <v>2025-09-30</v>
      </c>
      <c r="M381" s="82" t="str">
        <f>VLOOKUP(A381,'PAI 2025 GPS rempl2)'!$A$4:$V$503,22,0)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81" s="82"/>
      <c r="O381" s="82"/>
      <c r="P381" s="82"/>
      <c r="Q381" s="82"/>
      <c r="T381" s="81" t="s">
        <v>1277</v>
      </c>
      <c r="U381" s="81" t="str">
        <f>VLOOKUP(T381,'PAI 2025 Consolidado'!$A$7:$D$507,4,0)</f>
        <v>Actividad propia</v>
      </c>
      <c r="V381" s="82" t="s">
        <v>1654</v>
      </c>
      <c r="W381" s="30">
        <f>VLOOKUP(A381,'PAI 2025 GPS rempl2)'!$A$4:$P$503,16,0)</f>
        <v>30</v>
      </c>
      <c r="X381" s="30">
        <f>+(W381*100)/($W$113+$W$328+$W$329+$W$331+$W$332+$W$333+$W$334+$W$339+$W$340+$W$380+$W$381+$W$383+$W$384)</f>
        <v>6</v>
      </c>
      <c r="Y381" s="30">
        <f>VLOOKUP(A381,'SEGUIMIENTO PLAN DE ACCIÓN'!$G$7:$AB$493,22,0)</f>
        <v>0</v>
      </c>
      <c r="Z381" s="164">
        <f t="shared" si="10"/>
        <v>0</v>
      </c>
      <c r="AA381" s="30" t="str">
        <f>VLOOKUP(A381,'SEGUIMIENTO PLAN DE ACCIÓN'!$G$7:$AC$493,20,0)</f>
        <v>Se han realizado mesas de trabajo con la Delegatura de Protección al Consumidor y Secretaría General. A la fecha hemos recibido insumos de todas las áreas, quienes dieron respuesta al cuestionario radicado por la OAJ y el Grupo de Estudios Económicos sobre nuevas fuentes de ingreso. Adicionalmente, la OAJ con OSCAE se encuentra estudiando la viabilidad jurídica y económica de ofrecer educación no formal o diplomados como una nueva fuente de ingreso.</v>
      </c>
    </row>
    <row r="382" spans="1:27" x14ac:dyDescent="0.25">
      <c r="A382" s="81" t="s">
        <v>1280</v>
      </c>
      <c r="B382" s="81" t="s">
        <v>1641</v>
      </c>
      <c r="C382" s="82" t="s">
        <v>1654</v>
      </c>
      <c r="D382" s="82" t="s">
        <v>1663</v>
      </c>
      <c r="E382" s="82" t="s">
        <v>1166</v>
      </c>
      <c r="F382" s="82"/>
      <c r="G382" s="82"/>
      <c r="H382" s="82" t="str">
        <f>VLOOKUP(A382,'PAI 2025 GPS rempl2)'!$A$4:$V$503,15,0)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82" s="82">
        <f>VLOOKUP(A382,'PAI 2025 GPS rempl2)'!$A$4:$V$503,17,0)</f>
        <v>1</v>
      </c>
      <c r="J382" s="82" t="str">
        <f>VLOOKUP(A382,'PAI 2025 GPS rempl2)'!$A$4:$V$503,18,0)</f>
        <v>Númerica</v>
      </c>
      <c r="K382" s="160" t="str">
        <f>VLOOKUP(A382,'PAI 2025 GPS rempl2)'!$A$4:$V$503,20,0)</f>
        <v>2025-02-17</v>
      </c>
      <c r="L382" s="160" t="str">
        <f>VLOOKUP(A382,'PAI 2025 GPS rempl2)'!$A$4:$V$503,21,0)</f>
        <v>2025-10-31</v>
      </c>
      <c r="M382" s="82" t="str">
        <f>VLOOKUP(A382,'PAI 2025 GPS rempl2)'!$A$4:$V$503,22,0)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82" s="82"/>
      <c r="O382" s="82"/>
      <c r="P382" s="82"/>
      <c r="Q382" s="82"/>
      <c r="T382" s="81" t="s">
        <v>1280</v>
      </c>
      <c r="U382" s="81" t="str">
        <f>VLOOKUP(T382,'PAI 2025 Consolidado'!$A$7:$D$507,4,0)</f>
        <v>Actividad sin participaci�n</v>
      </c>
      <c r="V382" s="82" t="s">
        <v>1654</v>
      </c>
      <c r="W382" s="30">
        <f>VLOOKUP(A382,'PAI 2025 GPS rempl2)'!$A$4:$P$503,16,0)</f>
        <v>0</v>
      </c>
      <c r="Y382" s="30">
        <f>VLOOKUP(A382,'SEGUIMIENTO PLAN DE ACCIÓN'!$G$7:$AB$493,22,0)</f>
        <v>0</v>
      </c>
      <c r="Z382" s="164">
        <f t="shared" si="10"/>
        <v>0</v>
      </c>
      <c r="AA382" s="30" t="str">
        <f>VLOOKUP(A382,'SEGUIMIENTO PLAN DE ACCIÓN'!$G$7:$AC$493,20,0)</f>
        <v>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v>
      </c>
    </row>
    <row r="383" spans="1:27" x14ac:dyDescent="0.25">
      <c r="A383" s="81" t="s">
        <v>1282</v>
      </c>
      <c r="B383" s="81" t="s">
        <v>517</v>
      </c>
      <c r="C383" s="82" t="s">
        <v>1654</v>
      </c>
      <c r="D383" s="82" t="s">
        <v>1663</v>
      </c>
      <c r="E383" s="82" t="s">
        <v>1166</v>
      </c>
      <c r="F383" s="82"/>
      <c r="G383" s="82"/>
      <c r="H383" s="82" t="str">
        <f>VLOOKUP(A383,'PAI 2025 GPS rempl2)'!$A$4:$V$503,15,0)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83" s="82">
        <f>VLOOKUP(A383,'PAI 2025 GPS rempl2)'!$A$4:$V$503,17,0)</f>
        <v>1</v>
      </c>
      <c r="J383" s="82" t="str">
        <f>VLOOKUP(A383,'PAI 2025 GPS rempl2)'!$A$4:$V$503,18,0)</f>
        <v>Númerica</v>
      </c>
      <c r="K383" s="160" t="str">
        <f>VLOOKUP(A383,'PAI 2025 GPS rempl2)'!$A$4:$V$503,20,0)</f>
        <v>2025-02-17</v>
      </c>
      <c r="L383" s="160" t="str">
        <f>VLOOKUP(A383,'PAI 2025 GPS rempl2)'!$A$4:$V$503,21,0)</f>
        <v>2025-05-30</v>
      </c>
      <c r="M383" s="82" t="str">
        <f>VLOOKUP(A383,'PAI 2025 GPS rempl2)'!$A$4:$V$503,22,0)</f>
        <v>130-DIRECCIÓN FINANCIERA;
11-GRUPO DE TRABAJO DE COBRO COACTIVO</v>
      </c>
      <c r="N383" s="82"/>
      <c r="O383" s="82"/>
      <c r="P383" s="82"/>
      <c r="Q383" s="82"/>
      <c r="T383" s="81" t="s">
        <v>1282</v>
      </c>
      <c r="U383" s="81" t="str">
        <f>VLOOKUP(T383,'PAI 2025 Consolidado'!$A$7:$D$507,4,0)</f>
        <v>Actividad propia</v>
      </c>
      <c r="V383" s="82" t="s">
        <v>1654</v>
      </c>
      <c r="W383" s="30">
        <f>VLOOKUP(A383,'PAI 2025 GPS rempl2)'!$A$4:$P$503,16,0)</f>
        <v>30</v>
      </c>
      <c r="X383" s="30">
        <f>+(W383*100)/($W$113+$W$328+$W$329+$W$331+$W$332+$W$333+$W$334+$W$339+$W$340+$W$380+$W$381+$W$383+$W$384)</f>
        <v>6</v>
      </c>
      <c r="Y383" s="30">
        <f>VLOOKUP(A383,'SEGUIMIENTO PLAN DE ACCIÓN'!$G$7:$AB$493,22,0)</f>
        <v>100</v>
      </c>
      <c r="Z383" s="164">
        <f t="shared" si="10"/>
        <v>0.06</v>
      </c>
      <c r="AA383" s="30" t="str">
        <f>VLOOKUP(A383,'SEGUIMIENTO PLAN DE ACCIÓN'!$G$7:$AC$493,20,0)</f>
        <v>Se efectuaron mesas de trabajo conjuntas con el Grupo de Trabajo de Cobro Coactivo y la Dirección Financiera para establecer la metodología de análisis a implementar, posteriormente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v>
      </c>
    </row>
    <row r="384" spans="1:27" x14ac:dyDescent="0.25">
      <c r="A384" s="81" t="s">
        <v>1284</v>
      </c>
      <c r="B384" s="81" t="s">
        <v>517</v>
      </c>
      <c r="C384" s="82" t="s">
        <v>1654</v>
      </c>
      <c r="D384" s="82" t="s">
        <v>1663</v>
      </c>
      <c r="E384" s="82" t="s">
        <v>1166</v>
      </c>
      <c r="F384" s="82"/>
      <c r="G384" s="82"/>
      <c r="H384" s="82" t="str">
        <f>VLOOKUP(A384,'PAI 2025 GPS rempl2)'!$A$4:$V$503,15,0)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84" s="82">
        <f>VLOOKUP(A384,'PAI 2025 GPS rempl2)'!$A$4:$V$503,17,0)</f>
        <v>2</v>
      </c>
      <c r="J384" s="82" t="str">
        <f>VLOOKUP(A384,'PAI 2025 GPS rempl2)'!$A$4:$V$503,18,0)</f>
        <v>Númerica</v>
      </c>
      <c r="K384" s="160" t="str">
        <f>VLOOKUP(A384,'PAI 2025 GPS rempl2)'!$A$4:$V$503,20,0)</f>
        <v>2025-06-02</v>
      </c>
      <c r="L384" s="160" t="str">
        <f>VLOOKUP(A384,'PAI 2025 GPS rempl2)'!$A$4:$V$503,21,0)</f>
        <v>2025-11-17</v>
      </c>
      <c r="M384" s="82" t="str">
        <f>VLOOKUP(A384,'PAI 2025 GPS rempl2)'!$A$4:$V$503,22,0)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84" s="82"/>
      <c r="O384" s="82"/>
      <c r="P384" s="82"/>
      <c r="Q384" s="82"/>
      <c r="T384" s="81" t="s">
        <v>1284</v>
      </c>
      <c r="U384" s="81" t="str">
        <f>VLOOKUP(T384,'PAI 2025 Consolidado'!$A$7:$D$507,4,0)</f>
        <v>Actividad propia</v>
      </c>
      <c r="V384" s="82" t="s">
        <v>1654</v>
      </c>
      <c r="W384" s="30">
        <f>VLOOKUP(A384,'PAI 2025 GPS rempl2)'!$A$4:$P$503,16,0)</f>
        <v>30</v>
      </c>
      <c r="X384" s="30">
        <f>+(W384*100)/($W$113+$W$328+$W$329+$W$331+$W$332+$W$333+$W$334+$W$339+$W$340+$W$380+$W$381+$W$383+$W$384)</f>
        <v>6</v>
      </c>
      <c r="Y384" s="30">
        <f>VLOOKUP(A384,'SEGUIMIENTO PLAN DE ACCIÓN'!$G$7:$AB$493,22,0)</f>
        <v>0</v>
      </c>
      <c r="Z384" s="164">
        <f t="shared" si="10"/>
        <v>0</v>
      </c>
      <c r="AA384" s="30">
        <f>VLOOKUP(A384,'SEGUIMIENTO PLAN DE ACCIÓN'!$G$7:$AC$493,20,0)</f>
        <v>0</v>
      </c>
    </row>
    <row r="385" spans="1:27" x14ac:dyDescent="0.25">
      <c r="A385" s="81" t="s">
        <v>1288</v>
      </c>
      <c r="B385" s="81" t="s">
        <v>509</v>
      </c>
      <c r="C385" s="82" t="s">
        <v>1647</v>
      </c>
      <c r="D385" s="82" t="s">
        <v>1651</v>
      </c>
      <c r="E385" s="82" t="s">
        <v>680</v>
      </c>
      <c r="F385" s="82" t="s">
        <v>10</v>
      </c>
      <c r="G385" s="82" t="str">
        <f>VLOOKUP(A385,'PAI 2025 GPS rempl2)'!$E$4:$L$502,8,0)</f>
        <v>C-3503-0200-0016-40401c</v>
      </c>
      <c r="H385" s="82" t="str">
        <f>VLOOKUP(A385,'PAI 2025 GPS rempl2)'!$A$4:$V$503,15,0)</f>
        <v>Campañas de control preventivo en los sectores eléctrico, seguridad vial, hogar y construcción e hidrocarburos, realizadas</v>
      </c>
      <c r="I385" s="82">
        <f>VLOOKUP(A385,'PAI 2025 GPS rempl2)'!$A$4:$V$503,17,0)</f>
        <v>4</v>
      </c>
      <c r="J385" s="82" t="str">
        <f>VLOOKUP(A385,'PAI 2025 GPS rempl2)'!$A$4:$V$503,18,0)</f>
        <v>Númerica</v>
      </c>
      <c r="K385" s="160" t="str">
        <f>VLOOKUP(A385,'PAI 2025 GPS rempl2)'!$A$4:$V$503,20,0)</f>
        <v>2025-01-13</v>
      </c>
      <c r="L385" s="160" t="str">
        <f>VLOOKUP(A385,'PAI 2025 GPS rempl2)'!$A$4:$V$503,21,0)</f>
        <v>2025-12-31</v>
      </c>
      <c r="M385" s="82" t="str">
        <f>VLOOKUP(A385,'PAI 2025 GPS rempl2)'!$A$4:$V$503,22,0)</f>
        <v>6000-DESPACHO DEL SUPERINTENDENTE DELEGADO PARA EL CONTROL Y VERIFICACIÓN DE REGLAMENTOS TÉCNICOS Y METROLOGÍA LEGAL</v>
      </c>
      <c r="N385" s="82" t="s">
        <v>1520</v>
      </c>
      <c r="O385" s="82" t="s">
        <v>1521</v>
      </c>
      <c r="P385" s="82" t="s">
        <v>1691</v>
      </c>
      <c r="Q385" s="82" t="s">
        <v>1866</v>
      </c>
      <c r="T385" s="81" t="s">
        <v>1288</v>
      </c>
      <c r="U385" s="81" t="str">
        <f>VLOOKUP(T385,'PAI 2025 Consolidado'!$A$7:$D$507,4,0)</f>
        <v>Producto</v>
      </c>
      <c r="V385" s="82" t="s">
        <v>1647</v>
      </c>
      <c r="W385" s="30">
        <f>VLOOKUP(A385,'PAI 2025 GPS rempl2)'!$A$4:$P$503,16,0)</f>
        <v>14</v>
      </c>
      <c r="X385" s="161">
        <f>(W385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0.62780269058295968</v>
      </c>
      <c r="Y385" s="30">
        <f>VLOOKUP(A385,'SEGUIMIENTO PLAN DE ACCIÓN'!$G$7:$AB$493,22,0)</f>
        <v>0</v>
      </c>
      <c r="Z385" s="164">
        <f t="shared" si="10"/>
        <v>0</v>
      </c>
      <c r="AA385" s="30">
        <f>VLOOKUP(A385,'SEGUIMIENTO PLAN DE ACCIÓN'!$G$7:$AC$493,20,0)</f>
        <v>0</v>
      </c>
    </row>
    <row r="386" spans="1:27" x14ac:dyDescent="0.25">
      <c r="A386" s="81" t="s">
        <v>1290</v>
      </c>
      <c r="B386" s="81" t="s">
        <v>517</v>
      </c>
      <c r="C386" s="82" t="s">
        <v>1647</v>
      </c>
      <c r="D386" s="82" t="s">
        <v>1651</v>
      </c>
      <c r="E386" s="82" t="s">
        <v>680</v>
      </c>
      <c r="F386" s="82"/>
      <c r="G386" s="82"/>
      <c r="H386" s="82" t="str">
        <f>VLOOKUP(A386,'PAI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6" s="82">
        <f>VLOOKUP(A386,'PAI 2025 GPS rempl2)'!$A$4:$V$503,17,0)</f>
        <v>1</v>
      </c>
      <c r="J386" s="82" t="str">
        <f>VLOOKUP(A386,'PAI 2025 GPS rempl2)'!$A$4:$V$503,18,0)</f>
        <v>Númerica</v>
      </c>
      <c r="K386" s="160" t="str">
        <f>VLOOKUP(A386,'PAI 2025 GPS rempl2)'!$A$4:$V$503,20,0)</f>
        <v>2025-01-13</v>
      </c>
      <c r="L386" s="160" t="str">
        <f>VLOOKUP(A386,'PAI 2025 GPS rempl2)'!$A$4:$V$503,21,0)</f>
        <v>2025-08-28</v>
      </c>
      <c r="M386" s="82" t="str">
        <f>VLOOKUP(A386,'PAI 2025 GPS rempl2)'!$A$4:$V$503,22,0)</f>
        <v>6000-DESPACHO DEL SUPERINTENDENTE DELEGADO PARA EL CONTROL Y VERIFICACIÓN DE REGLAMENTOS TÉCNICOS Y METROLOGÍA LEGAL</v>
      </c>
      <c r="N386" s="82"/>
      <c r="O386" s="82"/>
      <c r="P386" s="82"/>
      <c r="Q386" s="82"/>
      <c r="T386" s="81" t="s">
        <v>1290</v>
      </c>
      <c r="U386" s="81" t="str">
        <f>VLOOKUP(T386,'PAI 2025 Consolidado'!$A$7:$D$507,4,0)</f>
        <v>Actividad propia</v>
      </c>
      <c r="V386" s="82" t="s">
        <v>1647</v>
      </c>
      <c r="W386" s="30">
        <f>VLOOKUP(A386,'PAI 2025 GPS rempl2)'!$A$4:$P$503,16,0)</f>
        <v>20</v>
      </c>
      <c r="X386" s="163">
        <f>+(W386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86" s="30">
        <f>VLOOKUP(A386,'SEGUIMIENTO PLAN DE ACCIÓN'!$G$7:$AB$493,22,0)</f>
        <v>0</v>
      </c>
      <c r="Z386" s="164">
        <f t="shared" si="10"/>
        <v>0</v>
      </c>
      <c r="AA386" s="30">
        <f>VLOOKUP(A386,'SEGUIMIENTO PLAN DE ACCIÓN'!$G$7:$AC$493,20,0)</f>
        <v>0</v>
      </c>
    </row>
    <row r="387" spans="1:27" x14ac:dyDescent="0.25">
      <c r="A387" s="81" t="s">
        <v>1292</v>
      </c>
      <c r="B387" s="81" t="s">
        <v>517</v>
      </c>
      <c r="C387" s="82" t="s">
        <v>1647</v>
      </c>
      <c r="D387" s="82" t="s">
        <v>1651</v>
      </c>
      <c r="E387" s="82" t="s">
        <v>680</v>
      </c>
      <c r="F387" s="82"/>
      <c r="G387" s="82"/>
      <c r="H387" s="82" t="str">
        <f>VLOOKUP(A387,'PAI 2025 GPS rempl2)'!$A$4:$V$503,15,0)</f>
        <v>Establecer el cronograma de visitas y requerimientos de cada una de las campañas en los sectores definidos (Cronograma)</v>
      </c>
      <c r="I387" s="82">
        <f>VLOOKUP(A387,'PAI 2025 GPS rempl2)'!$A$4:$V$503,17,0)</f>
        <v>1</v>
      </c>
      <c r="J387" s="82" t="str">
        <f>VLOOKUP(A387,'PAI 2025 GPS rempl2)'!$A$4:$V$503,18,0)</f>
        <v>Númerica</v>
      </c>
      <c r="K387" s="160" t="str">
        <f>VLOOKUP(A387,'PAI 2025 GPS rempl2)'!$A$4:$V$503,20,0)</f>
        <v>2025-01-13</v>
      </c>
      <c r="L387" s="160" t="str">
        <f>VLOOKUP(A387,'PAI 2025 GPS rempl2)'!$A$4:$V$503,21,0)</f>
        <v>2025-12-31</v>
      </c>
      <c r="M387" s="82" t="str">
        <f>VLOOKUP(A387,'PAI 2025 GPS rempl2)'!$A$4:$V$503,22,0)</f>
        <v>6000-DESPACHO DEL SUPERINTENDENTE DELEGADO PARA EL CONTROL Y VERIFICACIÓN DE REGLAMENTOS TÉCNICOS Y METROLOGÍA LEGAL</v>
      </c>
      <c r="N387" s="82"/>
      <c r="O387" s="82"/>
      <c r="P387" s="82"/>
      <c r="Q387" s="82"/>
      <c r="T387" s="81" t="s">
        <v>1292</v>
      </c>
      <c r="U387" s="81" t="str">
        <f>VLOOKUP(T387,'PAI 2025 Consolidado'!$A$7:$D$507,4,0)</f>
        <v>Actividad propia</v>
      </c>
      <c r="V387" s="82" t="s">
        <v>1647</v>
      </c>
      <c r="W387" s="30">
        <f>VLOOKUP(A387,'PAI 2025 GPS rempl2)'!$A$4:$P$503,16,0)</f>
        <v>20</v>
      </c>
      <c r="X387" s="163">
        <f>+(W387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87" s="30">
        <f>VLOOKUP(A387,'SEGUIMIENTO PLAN DE ACCIÓN'!$G$7:$AB$493,22,0)</f>
        <v>0</v>
      </c>
      <c r="Z387" s="164">
        <f t="shared" si="10"/>
        <v>0</v>
      </c>
      <c r="AA387" s="30">
        <f>VLOOKUP(A387,'SEGUIMIENTO PLAN DE ACCIÓN'!$G$7:$AC$493,20,0)</f>
        <v>0</v>
      </c>
    </row>
    <row r="388" spans="1:27" x14ac:dyDescent="0.25">
      <c r="A388" s="81" t="s">
        <v>1294</v>
      </c>
      <c r="B388" s="81" t="s">
        <v>517</v>
      </c>
      <c r="C388" s="82" t="s">
        <v>1647</v>
      </c>
      <c r="D388" s="82" t="s">
        <v>1651</v>
      </c>
      <c r="E388" s="82" t="s">
        <v>680</v>
      </c>
      <c r="F388" s="82"/>
      <c r="G388" s="82"/>
      <c r="H388" s="82" t="str">
        <f>VLOOKUP(A388,'PAI 2025 GPS rempl2)'!$A$4:$V$503,15,0)</f>
        <v>Ejecutar el cronograma de visitas y requerimientos (Seguimiento al cronograma y evidencias de ejecución)</v>
      </c>
      <c r="I388" s="82">
        <f>VLOOKUP(A388,'PAI 2025 GPS rempl2)'!$A$4:$V$503,17,0)</f>
        <v>100</v>
      </c>
      <c r="J388" s="82" t="str">
        <f>VLOOKUP(A388,'PAI 2025 GPS rempl2)'!$A$4:$V$503,18,0)</f>
        <v>Porcentual</v>
      </c>
      <c r="K388" s="160" t="str">
        <f>VLOOKUP(A388,'PAI 2025 GPS rempl2)'!$A$4:$V$503,20,0)</f>
        <v>2025-01-13</v>
      </c>
      <c r="L388" s="160" t="str">
        <f>VLOOKUP(A388,'PAI 2025 GPS rempl2)'!$A$4:$V$503,21,0)</f>
        <v>2025-12-31</v>
      </c>
      <c r="M388" s="82" t="str">
        <f>VLOOKUP(A388,'PAI 2025 GPS rempl2)'!$A$4:$V$503,22,0)</f>
        <v>6000-DESPACHO DEL SUPERINTENDENTE DELEGADO PARA EL CONTROL Y VERIFICACIÓN DE REGLAMENTOS TÉCNICOS Y METROLOGÍA LEGAL</v>
      </c>
      <c r="N388" s="82"/>
      <c r="O388" s="82"/>
      <c r="P388" s="82"/>
      <c r="Q388" s="82"/>
      <c r="T388" s="81" t="s">
        <v>1294</v>
      </c>
      <c r="U388" s="81" t="str">
        <f>VLOOKUP(T388,'PAI 2025 Consolidado'!$A$7:$D$507,4,0)</f>
        <v>Actividad propia</v>
      </c>
      <c r="V388" s="82" t="s">
        <v>1647</v>
      </c>
      <c r="W388" s="30">
        <f>VLOOKUP(A388,'PAI 2025 GPS rempl2)'!$A$4:$P$503,16,0)</f>
        <v>30</v>
      </c>
      <c r="X388" s="163">
        <f>+(W388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88" s="30">
        <f>VLOOKUP(A388,'SEGUIMIENTO PLAN DE ACCIÓN'!$G$7:$AB$493,22,0)</f>
        <v>0</v>
      </c>
      <c r="Z388" s="164">
        <f t="shared" ref="Z388:Z451" si="12">(Y388*X388)/10000</f>
        <v>0</v>
      </c>
      <c r="AA388" s="30">
        <f>VLOOKUP(A388,'SEGUIMIENTO PLAN DE ACCIÓN'!$G$7:$AC$493,20,0)</f>
        <v>0</v>
      </c>
    </row>
    <row r="389" spans="1:27" x14ac:dyDescent="0.25">
      <c r="A389" s="81" t="s">
        <v>1296</v>
      </c>
      <c r="B389" s="81" t="s">
        <v>517</v>
      </c>
      <c r="C389" s="82" t="s">
        <v>1647</v>
      </c>
      <c r="D389" s="82" t="s">
        <v>1651</v>
      </c>
      <c r="E389" s="82" t="s">
        <v>680</v>
      </c>
      <c r="F389" s="82"/>
      <c r="G389" s="82"/>
      <c r="H389" s="82" t="str">
        <f>VLOOKUP(A389,'PAI 2025 GPS rempl2)'!$A$4:$V$503,15,0)</f>
        <v>Evaluar el resultado de las campañas (Informe de resultados de la campaña)</v>
      </c>
      <c r="I389" s="82">
        <f>VLOOKUP(A389,'PAI 2025 GPS rempl2)'!$A$4:$V$503,17,0)</f>
        <v>1</v>
      </c>
      <c r="J389" s="82" t="str">
        <f>VLOOKUP(A389,'PAI 2025 GPS rempl2)'!$A$4:$V$503,18,0)</f>
        <v>Númerica</v>
      </c>
      <c r="K389" s="160" t="str">
        <f>VLOOKUP(A389,'PAI 2025 GPS rempl2)'!$A$4:$V$503,20,0)</f>
        <v>2025-01-13</v>
      </c>
      <c r="L389" s="160" t="str">
        <f>VLOOKUP(A389,'PAI 2025 GPS rempl2)'!$A$4:$V$503,21,0)</f>
        <v>2025-12-31</v>
      </c>
      <c r="M389" s="82" t="str">
        <f>VLOOKUP(A389,'PAI 2025 GPS rempl2)'!$A$4:$V$503,22,0)</f>
        <v>6000-DESPACHO DEL SUPERINTENDENTE DELEGADO PARA EL CONTROL Y VERIFICACIÓN DE REGLAMENTOS TÉCNICOS Y METROLOGÍA LEGAL</v>
      </c>
      <c r="N389" s="82"/>
      <c r="O389" s="82"/>
      <c r="P389" s="82"/>
      <c r="Q389" s="82"/>
      <c r="T389" s="81" t="s">
        <v>1296</v>
      </c>
      <c r="U389" s="81" t="str">
        <f>VLOOKUP(T389,'PAI 2025 Consolidado'!$A$7:$D$507,4,0)</f>
        <v>Actividad propia</v>
      </c>
      <c r="V389" s="82" t="s">
        <v>1647</v>
      </c>
      <c r="W389" s="30">
        <f>VLOOKUP(A389,'PAI 2025 GPS rempl2)'!$A$4:$P$503,16,0)</f>
        <v>30</v>
      </c>
      <c r="X389" s="163">
        <f>+(W389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89" s="30">
        <f>VLOOKUP(A389,'SEGUIMIENTO PLAN DE ACCIÓN'!$G$7:$AB$493,22,0)</f>
        <v>0</v>
      </c>
      <c r="Z389" s="164">
        <f t="shared" si="12"/>
        <v>0</v>
      </c>
      <c r="AA389" s="30">
        <f>VLOOKUP(A389,'SEGUIMIENTO PLAN DE ACCIÓN'!$G$7:$AC$493,20,0)</f>
        <v>0</v>
      </c>
    </row>
    <row r="390" spans="1:27" x14ac:dyDescent="0.25">
      <c r="A390" s="81" t="s">
        <v>1298</v>
      </c>
      <c r="B390" s="81" t="s">
        <v>509</v>
      </c>
      <c r="C390" s="82" t="s">
        <v>1647</v>
      </c>
      <c r="D390" s="82" t="s">
        <v>1651</v>
      </c>
      <c r="E390" s="82" t="s">
        <v>680</v>
      </c>
      <c r="F390" s="82" t="s">
        <v>10</v>
      </c>
      <c r="G390" s="82" t="str">
        <f>VLOOKUP(A390,'PAI 2025 GPS rempl2)'!$E$4:$L$502,8,0)</f>
        <v>C-3503-0200-0016-40401c</v>
      </c>
      <c r="H390" s="82" t="str">
        <f>VLOOKUP(A390,'PAI 2025 GPS rempl2)'!$A$4:$V$503,15,0)</f>
        <v>Campañas de control preventivo en surtidores de combustibles, balanzas, preempacados y alcoholímetros, realizadas</v>
      </c>
      <c r="I390" s="82">
        <f>VLOOKUP(A390,'PAI 2025 GPS rempl2)'!$A$4:$V$503,17,0)</f>
        <v>4</v>
      </c>
      <c r="J390" s="82" t="str">
        <f>VLOOKUP(A390,'PAI 2025 GPS rempl2)'!$A$4:$V$503,18,0)</f>
        <v>Númerica</v>
      </c>
      <c r="K390" s="160" t="str">
        <f>VLOOKUP(A390,'PAI 2025 GPS rempl2)'!$A$4:$V$503,20,0)</f>
        <v>2025-01-13</v>
      </c>
      <c r="L390" s="160" t="str">
        <f>VLOOKUP(A390,'PAI 2025 GPS rempl2)'!$A$4:$V$503,21,0)</f>
        <v>2025-12-31</v>
      </c>
      <c r="M390" s="82" t="str">
        <f>VLOOKUP(A390,'PAI 2025 GPS rempl2)'!$A$4:$V$503,22,0)</f>
        <v>6000-DESPACHO DEL SUPERINTENDENTE DELEGADO PARA EL CONTROL Y VERIFICACIÓN DE REGLAMENTOS TÉCNICOS Y METROLOGÍA LEGAL</v>
      </c>
      <c r="N390" s="82" t="s">
        <v>1520</v>
      </c>
      <c r="O390" s="82" t="s">
        <v>1521</v>
      </c>
      <c r="P390" s="82" t="s">
        <v>1691</v>
      </c>
      <c r="Q390" s="82" t="s">
        <v>1866</v>
      </c>
      <c r="T390" s="81" t="s">
        <v>1298</v>
      </c>
      <c r="U390" s="81" t="str">
        <f>VLOOKUP(T390,'PAI 2025 Consolidado'!$A$7:$D$507,4,0)</f>
        <v>Producto</v>
      </c>
      <c r="V390" s="82" t="s">
        <v>1647</v>
      </c>
      <c r="W390" s="30">
        <f>VLOOKUP(A390,'PAI 2025 GPS rempl2)'!$A$4:$P$503,16,0)</f>
        <v>14</v>
      </c>
      <c r="X390" s="161">
        <f>(W390*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0.62780269058295968</v>
      </c>
      <c r="Y390" s="30">
        <f>VLOOKUP(A390,'SEGUIMIENTO PLAN DE ACCIÓN'!$G$7:$AB$493,22,0)</f>
        <v>0</v>
      </c>
      <c r="Z390" s="164">
        <f t="shared" si="12"/>
        <v>0</v>
      </c>
      <c r="AA390" s="30">
        <f>VLOOKUP(A390,'SEGUIMIENTO PLAN DE ACCIÓN'!$G$7:$AC$493,20,0)</f>
        <v>0</v>
      </c>
    </row>
    <row r="391" spans="1:27" x14ac:dyDescent="0.25">
      <c r="A391" s="81" t="s">
        <v>1299</v>
      </c>
      <c r="B391" s="81" t="s">
        <v>517</v>
      </c>
      <c r="C391" s="82" t="s">
        <v>1647</v>
      </c>
      <c r="D391" s="82" t="s">
        <v>1651</v>
      </c>
      <c r="E391" s="82" t="s">
        <v>680</v>
      </c>
      <c r="F391" s="82"/>
      <c r="G391" s="82"/>
      <c r="H391" s="82" t="str">
        <f>VLOOKUP(A391,'PAI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91" s="82">
        <f>VLOOKUP(A391,'PAI 2025 GPS rempl2)'!$A$4:$V$503,17,0)</f>
        <v>1</v>
      </c>
      <c r="J391" s="82" t="str">
        <f>VLOOKUP(A391,'PAI 2025 GPS rempl2)'!$A$4:$V$503,18,0)</f>
        <v>Númerica</v>
      </c>
      <c r="K391" s="160" t="str">
        <f>VLOOKUP(A391,'PAI 2025 GPS rempl2)'!$A$4:$V$503,20,0)</f>
        <v>2025-01-13</v>
      </c>
      <c r="L391" s="160" t="str">
        <f>VLOOKUP(A391,'PAI 2025 GPS rempl2)'!$A$4:$V$503,21,0)</f>
        <v>2025-08-28</v>
      </c>
      <c r="M391" s="82" t="str">
        <f>VLOOKUP(A391,'PAI 2025 GPS rempl2)'!$A$4:$V$503,22,0)</f>
        <v>6000-DESPACHO DEL SUPERINTENDENTE DELEGADO PARA EL CONTROL Y VERIFICACIÓN DE REGLAMENTOS TÉCNICOS Y METROLOGÍA LEGAL</v>
      </c>
      <c r="N391" s="82"/>
      <c r="O391" s="82"/>
      <c r="P391" s="82"/>
      <c r="Q391" s="82"/>
      <c r="T391" s="81" t="s">
        <v>1299</v>
      </c>
      <c r="U391" s="81" t="str">
        <f>VLOOKUP(T391,'PAI 2025 Consolidado'!$A$7:$D$507,4,0)</f>
        <v>Actividad propia</v>
      </c>
      <c r="V391" s="82" t="s">
        <v>1647</v>
      </c>
      <c r="W391" s="30">
        <f>VLOOKUP(A391,'PAI 2025 GPS rempl2)'!$A$4:$P$503,16,0)</f>
        <v>20</v>
      </c>
      <c r="X391" s="163">
        <f>+(W391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91" s="30">
        <f>VLOOKUP(A391,'SEGUIMIENTO PLAN DE ACCIÓN'!$G$7:$AB$493,22,0)</f>
        <v>0</v>
      </c>
      <c r="Z391" s="164">
        <f t="shared" si="12"/>
        <v>0</v>
      </c>
      <c r="AA391" s="30">
        <f>VLOOKUP(A391,'SEGUIMIENTO PLAN DE ACCIÓN'!$G$7:$AC$493,20,0)</f>
        <v>0</v>
      </c>
    </row>
    <row r="392" spans="1:27" x14ac:dyDescent="0.25">
      <c r="A392" s="81" t="s">
        <v>1300</v>
      </c>
      <c r="B392" s="81" t="s">
        <v>517</v>
      </c>
      <c r="C392" s="82" t="s">
        <v>1647</v>
      </c>
      <c r="D392" s="82" t="s">
        <v>1651</v>
      </c>
      <c r="E392" s="82" t="s">
        <v>680</v>
      </c>
      <c r="F392" s="82"/>
      <c r="G392" s="82"/>
      <c r="H392" s="82" t="str">
        <f>VLOOKUP(A392,'PAI 2025 GPS rempl2)'!$A$4:$V$503,15,0)</f>
        <v>Establecer el cronograma de visitas y requerimientos de cada una de las campañas en los sectores definidos (Cronograma)</v>
      </c>
      <c r="I392" s="82">
        <f>VLOOKUP(A392,'PAI 2025 GPS rempl2)'!$A$4:$V$503,17,0)</f>
        <v>1</v>
      </c>
      <c r="J392" s="82" t="str">
        <f>VLOOKUP(A392,'PAI 2025 GPS rempl2)'!$A$4:$V$503,18,0)</f>
        <v>Númerica</v>
      </c>
      <c r="K392" s="160" t="str">
        <f>VLOOKUP(A392,'PAI 2025 GPS rempl2)'!$A$4:$V$503,20,0)</f>
        <v>2025-01-13</v>
      </c>
      <c r="L392" s="160" t="str">
        <f>VLOOKUP(A392,'PAI 2025 GPS rempl2)'!$A$4:$V$503,21,0)</f>
        <v>2025-12-31</v>
      </c>
      <c r="M392" s="82" t="str">
        <f>VLOOKUP(A392,'PAI 2025 GPS rempl2)'!$A$4:$V$503,22,0)</f>
        <v>6000-DESPACHO DEL SUPERINTENDENTE DELEGADO PARA EL CONTROL Y VERIFICACIÓN DE REGLAMENTOS TÉCNICOS Y METROLOGÍA LEGAL</v>
      </c>
      <c r="N392" s="82"/>
      <c r="O392" s="82"/>
      <c r="P392" s="82"/>
      <c r="Q392" s="82"/>
      <c r="T392" s="81" t="s">
        <v>1300</v>
      </c>
      <c r="U392" s="81" t="str">
        <f>VLOOKUP(T392,'PAI 2025 Consolidado'!$A$7:$D$507,4,0)</f>
        <v>Actividad propia</v>
      </c>
      <c r="V392" s="82" t="s">
        <v>1647</v>
      </c>
      <c r="W392" s="30">
        <f>VLOOKUP(A392,'PAI 2025 GPS rempl2)'!$A$4:$P$503,16,0)</f>
        <v>20</v>
      </c>
      <c r="X392" s="163">
        <f>+(W392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92" s="30">
        <f>VLOOKUP(A392,'SEGUIMIENTO PLAN DE ACCIÓN'!$G$7:$AB$493,22,0)</f>
        <v>0</v>
      </c>
      <c r="Z392" s="164">
        <f t="shared" si="12"/>
        <v>0</v>
      </c>
      <c r="AA392" s="30">
        <f>VLOOKUP(A392,'SEGUIMIENTO PLAN DE ACCIÓN'!$G$7:$AC$493,20,0)</f>
        <v>0</v>
      </c>
    </row>
    <row r="393" spans="1:27" x14ac:dyDescent="0.25">
      <c r="A393" s="81" t="s">
        <v>1301</v>
      </c>
      <c r="B393" s="81" t="s">
        <v>517</v>
      </c>
      <c r="C393" s="82" t="s">
        <v>1647</v>
      </c>
      <c r="D393" s="82" t="s">
        <v>1651</v>
      </c>
      <c r="E393" s="82" t="s">
        <v>680</v>
      </c>
      <c r="F393" s="82"/>
      <c r="G393" s="82"/>
      <c r="H393" s="82" t="str">
        <f>VLOOKUP(A393,'PAI 2025 GPS rempl2)'!$A$4:$V$503,15,0)</f>
        <v>Ejecutar el cronograma de visitas y requerimientos (Seguimiento al cronograma y evidencias de ejecución)</v>
      </c>
      <c r="I393" s="82">
        <f>VLOOKUP(A393,'PAI 2025 GPS rempl2)'!$A$4:$V$503,17,0)</f>
        <v>100</v>
      </c>
      <c r="J393" s="82" t="str">
        <f>VLOOKUP(A393,'PAI 2025 GPS rempl2)'!$A$4:$V$503,18,0)</f>
        <v>Porcentual</v>
      </c>
      <c r="K393" s="160" t="str">
        <f>VLOOKUP(A393,'PAI 2025 GPS rempl2)'!$A$4:$V$503,20,0)</f>
        <v>2025-01-13</v>
      </c>
      <c r="L393" s="160" t="str">
        <f>VLOOKUP(A393,'PAI 2025 GPS rempl2)'!$A$4:$V$503,21,0)</f>
        <v>2025-12-31</v>
      </c>
      <c r="M393" s="82" t="str">
        <f>VLOOKUP(A393,'PAI 2025 GPS rempl2)'!$A$4:$V$503,22,0)</f>
        <v>6000-DESPACHO DEL SUPERINTENDENTE DELEGADO PARA EL CONTROL Y VERIFICACIÓN DE REGLAMENTOS TÉCNICOS Y METROLOGÍA LEGAL</v>
      </c>
      <c r="N393" s="82"/>
      <c r="O393" s="82"/>
      <c r="P393" s="82"/>
      <c r="Q393" s="82"/>
      <c r="T393" s="81" t="s">
        <v>1301</v>
      </c>
      <c r="U393" s="81" t="str">
        <f>VLOOKUP(T393,'PAI 2025 Consolidado'!$A$7:$D$507,4,0)</f>
        <v>Actividad propia</v>
      </c>
      <c r="V393" s="82" t="s">
        <v>1647</v>
      </c>
      <c r="W393" s="30">
        <f>VLOOKUP(A393,'PAI 2025 GPS rempl2)'!$A$4:$P$503,16,0)</f>
        <v>30</v>
      </c>
      <c r="X393" s="163">
        <f>+(W393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93" s="30">
        <f>VLOOKUP(A393,'SEGUIMIENTO PLAN DE ACCIÓN'!$G$7:$AB$493,22,0)</f>
        <v>0</v>
      </c>
      <c r="Z393" s="164">
        <f t="shared" si="12"/>
        <v>0</v>
      </c>
      <c r="AA393" s="30">
        <f>VLOOKUP(A393,'SEGUIMIENTO PLAN DE ACCIÓN'!$G$7:$AC$493,20,0)</f>
        <v>0</v>
      </c>
    </row>
    <row r="394" spans="1:27" x14ac:dyDescent="0.25">
      <c r="A394" s="81" t="s">
        <v>1302</v>
      </c>
      <c r="B394" s="81" t="s">
        <v>517</v>
      </c>
      <c r="C394" s="82" t="s">
        <v>1647</v>
      </c>
      <c r="D394" s="82" t="s">
        <v>1651</v>
      </c>
      <c r="E394" s="82" t="s">
        <v>680</v>
      </c>
      <c r="F394" s="82"/>
      <c r="G394" s="82"/>
      <c r="H394" s="82" t="str">
        <f>VLOOKUP(A394,'PAI 2025 GPS rempl2)'!$A$4:$V$503,15,0)</f>
        <v>Evaluar el resultado de las campañas (Informe de resultados de la campaña)</v>
      </c>
      <c r="I394" s="82">
        <f>VLOOKUP(A394,'PAI 2025 GPS rempl2)'!$A$4:$V$503,17,0)</f>
        <v>1</v>
      </c>
      <c r="J394" s="82" t="str">
        <f>VLOOKUP(A394,'PAI 2025 GPS rempl2)'!$A$4:$V$503,18,0)</f>
        <v>Númerica</v>
      </c>
      <c r="K394" s="160" t="str">
        <f>VLOOKUP(A394,'PAI 2025 GPS rempl2)'!$A$4:$V$503,20,0)</f>
        <v>2025-01-13</v>
      </c>
      <c r="L394" s="160" t="str">
        <f>VLOOKUP(A394,'PAI 2025 GPS rempl2)'!$A$4:$V$503,21,0)</f>
        <v>2025-12-31</v>
      </c>
      <c r="M394" s="82" t="str">
        <f>VLOOKUP(A394,'PAI 2025 GPS rempl2)'!$A$4:$V$503,22,0)</f>
        <v>6000-DESPACHO DEL SUPERINTENDENTE DELEGADO PARA EL CONTROL Y VERIFICACIÓN DE REGLAMENTOS TÉCNICOS Y METROLOGÍA LEGAL</v>
      </c>
      <c r="N394" s="82"/>
      <c r="O394" s="82"/>
      <c r="P394" s="82"/>
      <c r="Q394" s="82"/>
      <c r="T394" s="81" t="s">
        <v>1302</v>
      </c>
      <c r="U394" s="81" t="str">
        <f>VLOOKUP(T394,'PAI 2025 Consolidado'!$A$7:$D$507,4,0)</f>
        <v>Actividad propia</v>
      </c>
      <c r="V394" s="82" t="s">
        <v>1647</v>
      </c>
      <c r="W394" s="30">
        <f>VLOOKUP(A394,'PAI 2025 GPS rempl2)'!$A$4:$P$503,16,0)</f>
        <v>30</v>
      </c>
      <c r="X394" s="163">
        <f>+(W394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94" s="30">
        <f>VLOOKUP(A394,'SEGUIMIENTO PLAN DE ACCIÓN'!$G$7:$AB$493,22,0)</f>
        <v>0</v>
      </c>
      <c r="Z394" s="164">
        <f t="shared" si="12"/>
        <v>0</v>
      </c>
      <c r="AA394" s="30">
        <f>VLOOKUP(A394,'SEGUIMIENTO PLAN DE ACCIÓN'!$G$7:$AC$493,20,0)</f>
        <v>0</v>
      </c>
    </row>
    <row r="395" spans="1:27" x14ac:dyDescent="0.25">
      <c r="A395" s="81" t="s">
        <v>1303</v>
      </c>
      <c r="B395" s="81" t="s">
        <v>509</v>
      </c>
      <c r="C395" s="82" t="s">
        <v>1647</v>
      </c>
      <c r="D395" s="82" t="s">
        <v>1651</v>
      </c>
      <c r="E395" s="82" t="s">
        <v>680</v>
      </c>
      <c r="F395" s="82" t="s">
        <v>10</v>
      </c>
      <c r="G395" s="82" t="str">
        <f>VLOOKUP(A395,'PAI 2025 GPS rempl2)'!$E$4:$L$502,8,0)</f>
        <v>C-3503-0200-0016-40401c</v>
      </c>
      <c r="H395" s="82" t="str">
        <f>VLOOKUP(A395,'PAI 2025 GPS rempl2)'!$A$4:$V$503,15,0)</f>
        <v>Campañas de control preventivo en control de precios de combustibles, medicamentos y leche cruda, realizadas</v>
      </c>
      <c r="I395" s="82">
        <f>VLOOKUP(A395,'PAI 2025 GPS rempl2)'!$A$4:$V$503,17,0)</f>
        <v>4</v>
      </c>
      <c r="J395" s="82" t="str">
        <f>VLOOKUP(A395,'PAI 2025 GPS rempl2)'!$A$4:$V$503,18,0)</f>
        <v>Númerica</v>
      </c>
      <c r="K395" s="160" t="str">
        <f>VLOOKUP(A395,'PAI 2025 GPS rempl2)'!$A$4:$V$503,20,0)</f>
        <v>2025-01-13</v>
      </c>
      <c r="L395" s="160" t="str">
        <f>VLOOKUP(A395,'PAI 2025 GPS rempl2)'!$A$4:$V$503,21,0)</f>
        <v>2025-12-31</v>
      </c>
      <c r="M395" s="82" t="str">
        <f>VLOOKUP(A395,'PAI 2025 GPS rempl2)'!$A$4:$V$503,22,0)</f>
        <v>6000-DESPACHO DEL SUPERINTENDENTE DELEGADO PARA EL CONTROL Y VERIFICACIÓN DE REGLAMENTOS TÉCNICOS Y METROLOGÍA LEGAL</v>
      </c>
      <c r="N395" s="82" t="s">
        <v>1520</v>
      </c>
      <c r="O395" s="82" t="s">
        <v>1521</v>
      </c>
      <c r="P395" s="82" t="s">
        <v>1691</v>
      </c>
      <c r="Q395" s="82" t="s">
        <v>1866</v>
      </c>
      <c r="T395" s="81" t="s">
        <v>1303</v>
      </c>
      <c r="U395" s="81" t="str">
        <f>VLOOKUP(T395,'PAI 2025 Consolidado'!$A$7:$D$507,4,0)</f>
        <v>Producto</v>
      </c>
      <c r="V395" s="82" t="s">
        <v>1647</v>
      </c>
      <c r="W395" s="30">
        <f>VLOOKUP(A395,'PAI 2025 GPS rempl2)'!$A$4:$P$503,16,0)</f>
        <v>14</v>
      </c>
      <c r="X395" s="161">
        <f>(W395*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0.62780269058295968</v>
      </c>
      <c r="Y395" s="30">
        <f>VLOOKUP(A395,'SEGUIMIENTO PLAN DE ACCIÓN'!$G$7:$AB$493,22,0)</f>
        <v>0</v>
      </c>
      <c r="Z395" s="164">
        <f t="shared" si="12"/>
        <v>0</v>
      </c>
      <c r="AA395" s="30">
        <f>VLOOKUP(A395,'SEGUIMIENTO PLAN DE ACCIÓN'!$G$7:$AC$493,20,0)</f>
        <v>0</v>
      </c>
    </row>
    <row r="396" spans="1:27" x14ac:dyDescent="0.25">
      <c r="A396" s="81" t="s">
        <v>1304</v>
      </c>
      <c r="B396" s="81" t="s">
        <v>517</v>
      </c>
      <c r="C396" s="82" t="s">
        <v>1647</v>
      </c>
      <c r="D396" s="82" t="s">
        <v>1651</v>
      </c>
      <c r="E396" s="82" t="s">
        <v>680</v>
      </c>
      <c r="F396" s="82"/>
      <c r="G396" s="82"/>
      <c r="H396" s="82" t="str">
        <f>VLOOKUP(A396,'PAI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96" s="82">
        <f>VLOOKUP(A396,'PAI 2025 GPS rempl2)'!$A$4:$V$503,17,0)</f>
        <v>1</v>
      </c>
      <c r="J396" s="82" t="str">
        <f>VLOOKUP(A396,'PAI 2025 GPS rempl2)'!$A$4:$V$503,18,0)</f>
        <v>Númerica</v>
      </c>
      <c r="K396" s="160" t="str">
        <f>VLOOKUP(A396,'PAI 2025 GPS rempl2)'!$A$4:$V$503,20,0)</f>
        <v>2025-01-13</v>
      </c>
      <c r="L396" s="160" t="str">
        <f>VLOOKUP(A396,'PAI 2025 GPS rempl2)'!$A$4:$V$503,21,0)</f>
        <v>2025-08-28</v>
      </c>
      <c r="M396" s="82" t="str">
        <f>VLOOKUP(A396,'PAI 2025 GPS rempl2)'!$A$4:$V$503,22,0)</f>
        <v>6000-DESPACHO DEL SUPERINTENDENTE DELEGADO PARA EL CONTROL Y VERIFICACIÓN DE REGLAMENTOS TÉCNICOS Y METROLOGÍA LEGAL</v>
      </c>
      <c r="N396" s="82"/>
      <c r="O396" s="82"/>
      <c r="P396" s="82"/>
      <c r="Q396" s="82"/>
      <c r="T396" s="81" t="s">
        <v>1304</v>
      </c>
      <c r="U396" s="81" t="str">
        <f>VLOOKUP(T396,'PAI 2025 Consolidado'!$A$7:$D$507,4,0)</f>
        <v>Actividad propia</v>
      </c>
      <c r="V396" s="82" t="s">
        <v>1647</v>
      </c>
      <c r="W396" s="30">
        <f>VLOOKUP(A396,'PAI 2025 GPS rempl2)'!$A$4:$P$503,16,0)</f>
        <v>20</v>
      </c>
      <c r="X396" s="163">
        <f>+(W396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96" s="30">
        <f>VLOOKUP(A396,'SEGUIMIENTO PLAN DE ACCIÓN'!$G$7:$AB$493,22,0)</f>
        <v>0</v>
      </c>
      <c r="Z396" s="164">
        <f t="shared" si="12"/>
        <v>0</v>
      </c>
      <c r="AA396" s="30">
        <f>VLOOKUP(A396,'SEGUIMIENTO PLAN DE ACCIÓN'!$G$7:$AC$493,20,0)</f>
        <v>0</v>
      </c>
    </row>
    <row r="397" spans="1:27" x14ac:dyDescent="0.25">
      <c r="A397" s="81" t="s">
        <v>1305</v>
      </c>
      <c r="B397" s="81" t="s">
        <v>517</v>
      </c>
      <c r="C397" s="82" t="s">
        <v>1647</v>
      </c>
      <c r="D397" s="82" t="s">
        <v>1651</v>
      </c>
      <c r="E397" s="82" t="s">
        <v>680</v>
      </c>
      <c r="F397" s="82"/>
      <c r="G397" s="82"/>
      <c r="H397" s="82" t="str">
        <f>VLOOKUP(A397,'PAI 2025 GPS rempl2)'!$A$4:$V$503,15,0)</f>
        <v>Establecer el cronograma de visitas y requerimientos de cada una de las campañas en los sectores definidos (Cronograma)</v>
      </c>
      <c r="I397" s="82">
        <f>VLOOKUP(A397,'PAI 2025 GPS rempl2)'!$A$4:$V$503,17,0)</f>
        <v>1</v>
      </c>
      <c r="J397" s="82" t="str">
        <f>VLOOKUP(A397,'PAI 2025 GPS rempl2)'!$A$4:$V$503,18,0)</f>
        <v>Númerica</v>
      </c>
      <c r="K397" s="160" t="str">
        <f>VLOOKUP(A397,'PAI 2025 GPS rempl2)'!$A$4:$V$503,20,0)</f>
        <v>2025-01-13</v>
      </c>
      <c r="L397" s="160" t="str">
        <f>VLOOKUP(A397,'PAI 2025 GPS rempl2)'!$A$4:$V$503,21,0)</f>
        <v>2025-12-31</v>
      </c>
      <c r="M397" s="82" t="str">
        <f>VLOOKUP(A397,'PAI 2025 GPS rempl2)'!$A$4:$V$503,22,0)</f>
        <v>6000-DESPACHO DEL SUPERINTENDENTE DELEGADO PARA EL CONTROL Y VERIFICACIÓN DE REGLAMENTOS TÉCNICOS Y METROLOGÍA LEGAL</v>
      </c>
      <c r="N397" s="82"/>
      <c r="O397" s="82"/>
      <c r="P397" s="82"/>
      <c r="Q397" s="82"/>
      <c r="T397" s="81" t="s">
        <v>1305</v>
      </c>
      <c r="U397" s="81" t="str">
        <f>VLOOKUP(T397,'PAI 2025 Consolidado'!$A$7:$D$507,4,0)</f>
        <v>Actividad propia</v>
      </c>
      <c r="V397" s="82" t="s">
        <v>1647</v>
      </c>
      <c r="W397" s="30">
        <f>VLOOKUP(A397,'PAI 2025 GPS rempl2)'!$A$4:$P$503,16,0)</f>
        <v>20</v>
      </c>
      <c r="X397" s="163">
        <f>+(W397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397" s="30">
        <f>VLOOKUP(A397,'SEGUIMIENTO PLAN DE ACCIÓN'!$G$7:$AB$493,22,0)</f>
        <v>0</v>
      </c>
      <c r="Z397" s="164">
        <f t="shared" si="12"/>
        <v>0</v>
      </c>
      <c r="AA397" s="30">
        <f>VLOOKUP(A397,'SEGUIMIENTO PLAN DE ACCIÓN'!$G$7:$AC$493,20,0)</f>
        <v>0</v>
      </c>
    </row>
    <row r="398" spans="1:27" x14ac:dyDescent="0.25">
      <c r="A398" s="81" t="s">
        <v>1306</v>
      </c>
      <c r="B398" s="81" t="s">
        <v>517</v>
      </c>
      <c r="C398" s="82" t="s">
        <v>1647</v>
      </c>
      <c r="D398" s="82" t="s">
        <v>1651</v>
      </c>
      <c r="E398" s="82" t="s">
        <v>680</v>
      </c>
      <c r="F398" s="82"/>
      <c r="G398" s="82"/>
      <c r="H398" s="82" t="str">
        <f>VLOOKUP(A398,'PAI 2025 GPS rempl2)'!$A$4:$V$503,15,0)</f>
        <v>Ejecutar el cronograma de visitas y requerimientos (Seguimiento al cronograma y evidencias de ejecución)</v>
      </c>
      <c r="I398" s="82">
        <f>VLOOKUP(A398,'PAI 2025 GPS rempl2)'!$A$4:$V$503,17,0)</f>
        <v>100</v>
      </c>
      <c r="J398" s="82" t="str">
        <f>VLOOKUP(A398,'PAI 2025 GPS rempl2)'!$A$4:$V$503,18,0)</f>
        <v>Porcentual</v>
      </c>
      <c r="K398" s="160" t="str">
        <f>VLOOKUP(A398,'PAI 2025 GPS rempl2)'!$A$4:$V$503,20,0)</f>
        <v>2025-01-13</v>
      </c>
      <c r="L398" s="160" t="str">
        <f>VLOOKUP(A398,'PAI 2025 GPS rempl2)'!$A$4:$V$503,21,0)</f>
        <v>2025-12-31</v>
      </c>
      <c r="M398" s="82" t="str">
        <f>VLOOKUP(A398,'PAI 2025 GPS rempl2)'!$A$4:$V$503,22,0)</f>
        <v>6000-DESPACHO DEL SUPERINTENDENTE DELEGADO PARA EL CONTROL Y VERIFICACIÓN DE REGLAMENTOS TÉCNICOS Y METROLOGÍA LEGAL</v>
      </c>
      <c r="N398" s="82"/>
      <c r="O398" s="82"/>
      <c r="P398" s="82"/>
      <c r="Q398" s="82"/>
      <c r="T398" s="81" t="s">
        <v>1306</v>
      </c>
      <c r="U398" s="81" t="str">
        <f>VLOOKUP(T398,'PAI 2025 Consolidado'!$A$7:$D$507,4,0)</f>
        <v>Actividad propia</v>
      </c>
      <c r="V398" s="82" t="s">
        <v>1647</v>
      </c>
      <c r="W398" s="30">
        <f>VLOOKUP(A398,'PAI 2025 GPS rempl2)'!$A$4:$P$503,16,0)</f>
        <v>30</v>
      </c>
      <c r="X398" s="163">
        <f>+(W398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98" s="30">
        <f>VLOOKUP(A398,'SEGUIMIENTO PLAN DE ACCIÓN'!$G$7:$AB$493,22,0)</f>
        <v>0</v>
      </c>
      <c r="Z398" s="164">
        <f t="shared" si="12"/>
        <v>0</v>
      </c>
      <c r="AA398" s="30">
        <f>VLOOKUP(A398,'SEGUIMIENTO PLAN DE ACCIÓN'!$G$7:$AC$493,20,0)</f>
        <v>0</v>
      </c>
    </row>
    <row r="399" spans="1:27" x14ac:dyDescent="0.25">
      <c r="A399" s="81" t="s">
        <v>1307</v>
      </c>
      <c r="B399" s="81" t="s">
        <v>517</v>
      </c>
      <c r="C399" s="82" t="s">
        <v>1647</v>
      </c>
      <c r="D399" s="82" t="s">
        <v>1651</v>
      </c>
      <c r="E399" s="82" t="s">
        <v>680</v>
      </c>
      <c r="F399" s="82"/>
      <c r="G399" s="82"/>
      <c r="H399" s="82" t="str">
        <f>VLOOKUP(A399,'PAI 2025 GPS rempl2)'!$A$4:$V$503,15,0)</f>
        <v>Evaluar el resultado de las campañas (Informe de resultados de la campaña)</v>
      </c>
      <c r="I399" s="82">
        <f>VLOOKUP(A399,'PAI 2025 GPS rempl2)'!$A$4:$V$503,17,0)</f>
        <v>1</v>
      </c>
      <c r="J399" s="82" t="str">
        <f>VLOOKUP(A399,'PAI 2025 GPS rempl2)'!$A$4:$V$503,18,0)</f>
        <v>Númerica</v>
      </c>
      <c r="K399" s="160" t="str">
        <f>VLOOKUP(A399,'PAI 2025 GPS rempl2)'!$A$4:$V$503,20,0)</f>
        <v>2025-01-13</v>
      </c>
      <c r="L399" s="160" t="str">
        <f>VLOOKUP(A399,'PAI 2025 GPS rempl2)'!$A$4:$V$503,21,0)</f>
        <v>2025-12-31</v>
      </c>
      <c r="M399" s="82" t="str">
        <f>VLOOKUP(A399,'PAI 2025 GPS rempl2)'!$A$4:$V$503,22,0)</f>
        <v>6000-DESPACHO DEL SUPERINTENDENTE DELEGADO PARA EL CONTROL Y VERIFICACIÓN DE REGLAMENTOS TÉCNICOS Y METROLOGÍA LEGAL</v>
      </c>
      <c r="N399" s="82"/>
      <c r="O399" s="82"/>
      <c r="P399" s="82"/>
      <c r="Q399" s="82"/>
      <c r="T399" s="81" t="s">
        <v>1307</v>
      </c>
      <c r="U399" s="81" t="str">
        <f>VLOOKUP(T399,'PAI 2025 Consolidado'!$A$7:$D$507,4,0)</f>
        <v>Actividad propia</v>
      </c>
      <c r="V399" s="82" t="s">
        <v>1647</v>
      </c>
      <c r="W399" s="30">
        <f>VLOOKUP(A399,'PAI 2025 GPS rempl2)'!$A$4:$P$503,16,0)</f>
        <v>30</v>
      </c>
      <c r="X399" s="163">
        <f>+(W399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399" s="30">
        <f>VLOOKUP(A399,'SEGUIMIENTO PLAN DE ACCIÓN'!$G$7:$AB$493,22,0)</f>
        <v>0</v>
      </c>
      <c r="Z399" s="164">
        <f t="shared" si="12"/>
        <v>0</v>
      </c>
      <c r="AA399" s="30">
        <f>VLOOKUP(A399,'SEGUIMIENTO PLAN DE ACCIÓN'!$G$7:$AC$493,20,0)</f>
        <v>0</v>
      </c>
    </row>
    <row r="400" spans="1:27" x14ac:dyDescent="0.25">
      <c r="A400" s="81" t="s">
        <v>1308</v>
      </c>
      <c r="B400" s="81" t="s">
        <v>509</v>
      </c>
      <c r="C400" s="82" t="s">
        <v>1647</v>
      </c>
      <c r="D400" s="82" t="s">
        <v>1658</v>
      </c>
      <c r="E400" s="82" t="s">
        <v>1563</v>
      </c>
      <c r="F400" s="82" t="s">
        <v>10</v>
      </c>
      <c r="G400" s="82" t="str">
        <f>VLOOKUP(A400,'PAI 2025 GPS rempl2)'!$E$4:$L$502,8,0)</f>
        <v>C-3503-0200-0016-40401c</v>
      </c>
      <c r="H400" s="82" t="str">
        <f>VLOOKUP(A400,'PAI 2025 GPS rempl2)'!$A$4:$V$503,15,0)</f>
        <v>Proyecto de Reglamento Técnico Metrológico de Medidores de Agua de uso residencial</v>
      </c>
      <c r="I400" s="82">
        <f>VLOOKUP(A400,'PAI 2025 GPS rempl2)'!$A$4:$V$503,17,0)</f>
        <v>100</v>
      </c>
      <c r="J400" s="82" t="str">
        <f>VLOOKUP(A400,'PAI 2025 GPS rempl2)'!$A$4:$V$503,18,0)</f>
        <v>Porcentual</v>
      </c>
      <c r="K400" s="160" t="str">
        <f>VLOOKUP(A400,'PAI 2025 GPS rempl2)'!$A$4:$V$503,20,0)</f>
        <v>2025-02-03</v>
      </c>
      <c r="L400" s="160" t="str">
        <f>VLOOKUP(A400,'PAI 2025 GPS rempl2)'!$A$4:$V$503,21,0)</f>
        <v>2025-10-17</v>
      </c>
      <c r="M400" s="82" t="str">
        <f>VLOOKUP(A400,'PAI 2025 GPS rempl2)'!$A$4:$V$503,22,0)</f>
        <v>6000-DESPACHO DEL SUPERINTENDENTE DELEGADO PARA EL CONTROL Y VERIFICACIÓN DE REGLAMENTOS TÉCNICOS Y METROLOGÍA LEGAL</v>
      </c>
      <c r="N400" s="82" t="s">
        <v>1520</v>
      </c>
      <c r="O400" s="82" t="s">
        <v>1521</v>
      </c>
      <c r="P400" s="82" t="s">
        <v>1692</v>
      </c>
      <c r="Q400" s="82" t="s">
        <v>1866</v>
      </c>
      <c r="T400" s="81" t="s">
        <v>1308</v>
      </c>
      <c r="U400" s="81" t="str">
        <f>VLOOKUP(T400,'PAI 2025 Consolidado'!$A$7:$D$507,4,0)</f>
        <v>Producto</v>
      </c>
      <c r="V400" s="82" t="s">
        <v>1647</v>
      </c>
      <c r="W400" s="30">
        <f>VLOOKUP(A400,'PAI 2025 GPS rempl2)'!$A$4:$P$503,16,0)</f>
        <v>14</v>
      </c>
      <c r="X400" s="161">
        <f>(W400*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0.62780269058295968</v>
      </c>
      <c r="Y400" s="30">
        <f>VLOOKUP(A400,'SEGUIMIENTO PLAN DE ACCIÓN'!$G$7:$AB$493,22,0)</f>
        <v>0</v>
      </c>
      <c r="Z400" s="164">
        <f t="shared" si="12"/>
        <v>0</v>
      </c>
      <c r="AA400" s="30">
        <f>VLOOKUP(A400,'SEGUIMIENTO PLAN DE ACCIÓN'!$G$7:$AC$493,20,0)</f>
        <v>0</v>
      </c>
    </row>
    <row r="401" spans="1:27" x14ac:dyDescent="0.25">
      <c r="A401" s="81" t="s">
        <v>1310</v>
      </c>
      <c r="B401" s="81" t="s">
        <v>517</v>
      </c>
      <c r="C401" s="82" t="s">
        <v>1647</v>
      </c>
      <c r="D401" s="82" t="s">
        <v>1658</v>
      </c>
      <c r="E401" s="82" t="s">
        <v>1563</v>
      </c>
      <c r="F401" s="82"/>
      <c r="G401" s="82"/>
      <c r="H401" s="82" t="str">
        <f>VLOOKUP(A401,'PAI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1" s="82">
        <f>VLOOKUP(A401,'PAI 2025 GPS rempl2)'!$A$4:$V$503,17,0)</f>
        <v>1</v>
      </c>
      <c r="J401" s="82" t="str">
        <f>VLOOKUP(A401,'PAI 2025 GPS rempl2)'!$A$4:$V$503,18,0)</f>
        <v>Númerica</v>
      </c>
      <c r="K401" s="160" t="str">
        <f>VLOOKUP(A401,'PAI 2025 GPS rempl2)'!$A$4:$V$503,20,0)</f>
        <v>2025-02-03</v>
      </c>
      <c r="L401" s="160" t="str">
        <f>VLOOKUP(A401,'PAI 2025 GPS rempl2)'!$A$4:$V$503,21,0)</f>
        <v>2025-03-14</v>
      </c>
      <c r="M401" s="82" t="str">
        <f>VLOOKUP(A401,'PAI 2025 GPS rempl2)'!$A$4:$V$503,22,0)</f>
        <v>6000-DESPACHO DEL SUPERINTENDENTE DELEGADO PARA EL CONTROL Y VERIFICACIÓN DE REGLAMENTOS TÉCNICOS Y METROLOGÍA LEGAL</v>
      </c>
      <c r="N401" s="82"/>
      <c r="O401" s="82"/>
      <c r="P401" s="82"/>
      <c r="Q401" s="82"/>
      <c r="T401" s="81" t="s">
        <v>1310</v>
      </c>
      <c r="U401" s="81" t="str">
        <f>VLOOKUP(T401,'PAI 2025 Consolidado'!$A$7:$D$507,4,0)</f>
        <v>Actividad propia</v>
      </c>
      <c r="V401" s="82" t="s">
        <v>1647</v>
      </c>
      <c r="W401" s="30">
        <f>VLOOKUP(A401,'PAI 2025 GPS rempl2)'!$A$4:$P$503,16,0)</f>
        <v>20</v>
      </c>
      <c r="X401" s="163">
        <f>+(W401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01" s="30">
        <f>VLOOKUP(A401,'SEGUIMIENTO PLAN DE ACCIÓN'!$G$7:$AB$493,22,0)</f>
        <v>100</v>
      </c>
      <c r="Z401" s="164">
        <f t="shared" si="12"/>
        <v>2.4539877300613498E-3</v>
      </c>
      <c r="AA401" s="30" t="str">
        <f>VLOOKUP(A401,'SEGUIMIENTO PLAN DE ACCIÓN'!$G$7:$AC$493,20,0)</f>
        <v>Se presenta como evidencia el correo electrónico de remisión, junto con la matriz de comentarios para el Reglamento Técnico de Medidores de Agua.</v>
      </c>
    </row>
    <row r="402" spans="1:27" x14ac:dyDescent="0.25">
      <c r="A402" s="81" t="s">
        <v>1312</v>
      </c>
      <c r="B402" s="81" t="s">
        <v>517</v>
      </c>
      <c r="C402" s="82" t="s">
        <v>1647</v>
      </c>
      <c r="D402" s="82" t="s">
        <v>1658</v>
      </c>
      <c r="E402" s="82" t="s">
        <v>1563</v>
      </c>
      <c r="F402" s="82"/>
      <c r="G402" s="82"/>
      <c r="H402" s="82" t="str">
        <f>VLOOKUP(A402,'PAI 2025 GPS rempl2)'!$A$4:$V$503,15,0)</f>
        <v>Remitir el proyecto de acto administrativo a la Dirección de Regulación del Ministerio de Comercio, Industria y Turismo para obtener concepto previo. (correo electrónico de remisión (o memo de traslado) y proyecto de acto administrativo  / Único entregable)</v>
      </c>
      <c r="I402" s="82">
        <f>VLOOKUP(A402,'PAI 2025 GPS rempl2)'!$A$4:$V$503,17,0)</f>
        <v>1</v>
      </c>
      <c r="J402" s="82" t="str">
        <f>VLOOKUP(A402,'PAI 2025 GPS rempl2)'!$A$4:$V$503,18,0)</f>
        <v>Númerica</v>
      </c>
      <c r="K402" s="160" t="str">
        <f>VLOOKUP(A402,'PAI 2025 GPS rempl2)'!$A$4:$V$503,20,0)</f>
        <v>2025-03-17</v>
      </c>
      <c r="L402" s="160" t="str">
        <f>VLOOKUP(A402,'PAI 2025 GPS rempl2)'!$A$4:$V$503,21,0)</f>
        <v>2025-04-04</v>
      </c>
      <c r="M402" s="82" t="str">
        <f>VLOOKUP(A402,'PAI 2025 GPS rempl2)'!$A$4:$V$503,22,0)</f>
        <v>6000-DESPACHO DEL SUPERINTENDENTE DELEGADO PARA EL CONTROL Y VERIFICACIÓN DE REGLAMENTOS TÉCNICOS Y METROLOGÍA LEGAL</v>
      </c>
      <c r="N402" s="82"/>
      <c r="O402" s="82"/>
      <c r="P402" s="82"/>
      <c r="Q402" s="82"/>
      <c r="T402" s="81" t="s">
        <v>1312</v>
      </c>
      <c r="U402" s="81" t="str">
        <f>VLOOKUP(T402,'PAI 2025 Consolidado'!$A$7:$D$507,4,0)</f>
        <v>Actividad propia</v>
      </c>
      <c r="V402" s="82" t="s">
        <v>1647</v>
      </c>
      <c r="W402" s="30">
        <f>VLOOKUP(A402,'PAI 2025 GPS rempl2)'!$A$4:$P$503,16,0)</f>
        <v>20</v>
      </c>
      <c r="X402" s="163">
        <f>+(W402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02" s="30">
        <f>VLOOKUP(A402,'SEGUIMIENTO PLAN DE ACCIÓN'!$G$7:$AB$493,22,0)</f>
        <v>100</v>
      </c>
      <c r="Z402" s="164">
        <f t="shared" si="12"/>
        <v>2.4539877300613498E-3</v>
      </c>
      <c r="AA402" s="30" t="str">
        <f>VLOOKUP(A402,'SEGUIMIENTO PLAN DE ACCIÓN'!$G$7:$AC$493,20,0)</f>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v>
      </c>
    </row>
    <row r="403" spans="1:27" x14ac:dyDescent="0.25">
      <c r="A403" s="81" t="s">
        <v>1314</v>
      </c>
      <c r="B403" s="81" t="s">
        <v>517</v>
      </c>
      <c r="C403" s="82" t="s">
        <v>1647</v>
      </c>
      <c r="D403" s="82" t="s">
        <v>1658</v>
      </c>
      <c r="E403" s="82" t="s">
        <v>1563</v>
      </c>
      <c r="F403" s="82"/>
      <c r="G403" s="82"/>
      <c r="H403" s="82" t="str">
        <f>VLOOKUP(A403,'PAI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3" s="82">
        <f>VLOOKUP(A403,'PAI 2025 GPS rempl2)'!$A$4:$V$503,17,0)</f>
        <v>1</v>
      </c>
      <c r="J403" s="82" t="str">
        <f>VLOOKUP(A403,'PAI 2025 GPS rempl2)'!$A$4:$V$503,18,0)</f>
        <v>Númerica</v>
      </c>
      <c r="K403" s="160" t="str">
        <f>VLOOKUP(A403,'PAI 2025 GPS rempl2)'!$A$4:$V$503,20,0)</f>
        <v>2025-04-07</v>
      </c>
      <c r="L403" s="160" t="str">
        <f>VLOOKUP(A403,'PAI 2025 GPS rempl2)'!$A$4:$V$503,21,0)</f>
        <v>2025-05-02</v>
      </c>
      <c r="M403" s="82" t="str">
        <f>VLOOKUP(A403,'PAI 2025 GPS rempl2)'!$A$4:$V$503,22,0)</f>
        <v>6000-DESPACHO DEL SUPERINTENDENTE DELEGADO PARA EL CONTROL Y VERIFICACIÓN DE REGLAMENTOS TÉCNICOS Y METROLOGÍA LEGAL</v>
      </c>
      <c r="N403" s="82"/>
      <c r="O403" s="82"/>
      <c r="P403" s="82"/>
      <c r="Q403" s="82"/>
      <c r="T403" s="81" t="s">
        <v>1314</v>
      </c>
      <c r="U403" s="81" t="str">
        <f>VLOOKUP(T403,'PAI 2025 Consolidado'!$A$7:$D$507,4,0)</f>
        <v>Actividad propia</v>
      </c>
      <c r="V403" s="82" t="s">
        <v>1647</v>
      </c>
      <c r="W403" s="30">
        <f>VLOOKUP(A403,'PAI 2025 GPS rempl2)'!$A$4:$P$503,16,0)</f>
        <v>20</v>
      </c>
      <c r="X403" s="163">
        <f>+(W403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03" s="30">
        <f>VLOOKUP(A403,'SEGUIMIENTO PLAN DE ACCIÓN'!$G$7:$AB$493,22,0)</f>
        <v>100</v>
      </c>
      <c r="Z403" s="164">
        <f t="shared" si="12"/>
        <v>2.4539877300613498E-3</v>
      </c>
      <c r="AA403" s="30" t="str">
        <f>VLOOKUP(A403,'SEGUIMIENTO PLAN DE ACCIÓN'!$G$7:$AC$493,20,0)</f>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v>
      </c>
    </row>
    <row r="404" spans="1:27" x14ac:dyDescent="0.25">
      <c r="A404" s="81" t="s">
        <v>1316</v>
      </c>
      <c r="B404" s="81" t="s">
        <v>517</v>
      </c>
      <c r="C404" s="82" t="s">
        <v>1647</v>
      </c>
      <c r="D404" s="82" t="s">
        <v>1658</v>
      </c>
      <c r="E404" s="82" t="s">
        <v>1563</v>
      </c>
      <c r="F404" s="82"/>
      <c r="G404" s="82"/>
      <c r="H404" s="82" t="str">
        <f>VLOOKUP(A404,'PAI 2025 GPS rempl2)'!$A$4:$V$503,15,0)</f>
        <v>Remitir el proyecto de acto administrativo a abogacía de la competencia. (correo electrónico de remisión (o memo de traslado) y proyecto de acto administrativo  / Único entregable)</v>
      </c>
      <c r="I404" s="82">
        <f>VLOOKUP(A404,'PAI 2025 GPS rempl2)'!$A$4:$V$503,17,0)</f>
        <v>1</v>
      </c>
      <c r="J404" s="82" t="str">
        <f>VLOOKUP(A404,'PAI 2025 GPS rempl2)'!$A$4:$V$503,18,0)</f>
        <v>Númerica</v>
      </c>
      <c r="K404" s="160" t="str">
        <f>VLOOKUP(A404,'PAI 2025 GPS rempl2)'!$A$4:$V$503,20,0)</f>
        <v>2025-05-05</v>
      </c>
      <c r="L404" s="160" t="str">
        <f>VLOOKUP(A404,'PAI 2025 GPS rempl2)'!$A$4:$V$503,21,0)</f>
        <v>2025-05-23</v>
      </c>
      <c r="M404" s="82" t="str">
        <f>VLOOKUP(A404,'PAI 2025 GPS rempl2)'!$A$4:$V$503,22,0)</f>
        <v>6000-DESPACHO DEL SUPERINTENDENTE DELEGADO PARA EL CONTROL Y VERIFICACIÓN DE REGLAMENTOS TÉCNICOS Y METROLOGÍA LEGAL</v>
      </c>
      <c r="N404" s="82"/>
      <c r="O404" s="82"/>
      <c r="P404" s="82"/>
      <c r="Q404" s="82"/>
      <c r="T404" s="81" t="s">
        <v>1316</v>
      </c>
      <c r="U404" s="81" t="str">
        <f>VLOOKUP(T404,'PAI 2025 Consolidado'!$A$7:$D$507,4,0)</f>
        <v>Actividad propia</v>
      </c>
      <c r="V404" s="82" t="s">
        <v>1647</v>
      </c>
      <c r="W404" s="30">
        <f>VLOOKUP(A404,'PAI 2025 GPS rempl2)'!$A$4:$P$503,16,0)</f>
        <v>20</v>
      </c>
      <c r="X404" s="163">
        <f>+(W404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04" s="30">
        <f>VLOOKUP(A404,'SEGUIMIENTO PLAN DE ACCIÓN'!$G$7:$AB$493,22,0)</f>
        <v>100</v>
      </c>
      <c r="Z404" s="164">
        <f t="shared" si="12"/>
        <v>2.4539877300613498E-3</v>
      </c>
      <c r="AA404" s="30" t="str">
        <f>VLOOKUP(A404,'SEGUIMIENTO PLAN DE ACCIÓN'!$G$7:$AC$493,20,0)</f>
        <v>Se anexa memorando de solicitud de concepto de abogacía de la competencia, con radicado 25-120355, junto con (i) proyecto de acto administrativo; (ir) cuestionario de incidencia sobre la libre competencia; (iii) análisis de impacto normativo ex ante completo y (iv) matriz de comentarios de la consulta pública y análisis de impacto normativo del anteproyecto.</v>
      </c>
    </row>
    <row r="405" spans="1:27" x14ac:dyDescent="0.25">
      <c r="A405" s="81" t="s">
        <v>1318</v>
      </c>
      <c r="B405" s="81" t="s">
        <v>517</v>
      </c>
      <c r="C405" s="82" t="s">
        <v>1647</v>
      </c>
      <c r="D405" s="82" t="s">
        <v>1658</v>
      </c>
      <c r="E405" s="82" t="s">
        <v>1563</v>
      </c>
      <c r="F405" s="82"/>
      <c r="G405" s="82"/>
      <c r="H405" s="82" t="str">
        <f>VLOOKUP(A405,'PAI 2025 GPS rempl2)'!$A$4:$V$503,15,0)</f>
        <v>Ajustar el proyecto de acto administrativo acorde con comentarios, si hubiere lugar y enviar al Grupo de regulación para su expedición. (Correo electrónico de remisión y proyecto de acto administrativo ajustado / Único entregable)</v>
      </c>
      <c r="I405" s="82">
        <f>VLOOKUP(A405,'PAI 2025 GPS rempl2)'!$A$4:$V$503,17,0)</f>
        <v>1</v>
      </c>
      <c r="J405" s="82" t="str">
        <f>VLOOKUP(A405,'PAI 2025 GPS rempl2)'!$A$4:$V$503,18,0)</f>
        <v>Númerica</v>
      </c>
      <c r="K405" s="160" t="str">
        <f>VLOOKUP(A405,'PAI 2025 GPS rempl2)'!$A$4:$V$503,20,0)</f>
        <v>2025-06-20</v>
      </c>
      <c r="L405" s="160" t="str">
        <f>VLOOKUP(A405,'PAI 2025 GPS rempl2)'!$A$4:$V$503,21,0)</f>
        <v>2025-10-17</v>
      </c>
      <c r="M405" s="82" t="str">
        <f>VLOOKUP(A405,'PAI 2025 GPS rempl2)'!$A$4:$V$503,22,0)</f>
        <v>6000-DESPACHO DEL SUPERINTENDENTE DELEGADO PARA EL CONTROL Y VERIFICACIÓN DE REGLAMENTOS TÉCNICOS Y METROLOGÍA LEGAL</v>
      </c>
      <c r="N405" s="82"/>
      <c r="O405" s="82"/>
      <c r="P405" s="82"/>
      <c r="Q405" s="82"/>
      <c r="T405" s="81" t="s">
        <v>1318</v>
      </c>
      <c r="U405" s="81" t="str">
        <f>VLOOKUP(T405,'PAI 2025 Consolidado'!$A$7:$D$507,4,0)</f>
        <v>Actividad propia</v>
      </c>
      <c r="V405" s="82" t="s">
        <v>1647</v>
      </c>
      <c r="W405" s="30">
        <f>VLOOKUP(A405,'PAI 2025 GPS rempl2)'!$A$4:$P$503,16,0)</f>
        <v>20</v>
      </c>
      <c r="X405" s="163">
        <f>+(W405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05" s="30">
        <f>VLOOKUP(A405,'SEGUIMIENTO PLAN DE ACCIÓN'!$G$7:$AB$493,22,0)</f>
        <v>0</v>
      </c>
      <c r="Z405" s="164">
        <f t="shared" si="12"/>
        <v>0</v>
      </c>
      <c r="AA405" s="30">
        <f>VLOOKUP(A405,'SEGUIMIENTO PLAN DE ACCIÓN'!$G$7:$AC$493,20,0)</f>
        <v>0</v>
      </c>
    </row>
    <row r="406" spans="1:27" x14ac:dyDescent="0.25">
      <c r="A406" s="81" t="s">
        <v>1319</v>
      </c>
      <c r="B406" s="81" t="s">
        <v>509</v>
      </c>
      <c r="C406" s="82" t="s">
        <v>1647</v>
      </c>
      <c r="D406" s="82" t="s">
        <v>1658</v>
      </c>
      <c r="E406" s="82" t="s">
        <v>1563</v>
      </c>
      <c r="F406" s="82" t="s">
        <v>10</v>
      </c>
      <c r="G406" s="82" t="str">
        <f>VLOOKUP(A406,'PAI 2025 GPS rempl2)'!$E$4:$L$502,8,0)</f>
        <v>C-3503-0200-0016-40401c</v>
      </c>
      <c r="H406" s="82" t="str">
        <f>VLOOKUP(A406,'PAI 2025 GPS rempl2)'!$A$4:$V$503,15,0)</f>
        <v>Proyecto de Reglamento Técnico Metrológico de Medidores de Gas de uso residencial</v>
      </c>
      <c r="I406" s="82">
        <f>VLOOKUP(A406,'PAI 2025 GPS rempl2)'!$A$4:$V$503,17,0)</f>
        <v>85</v>
      </c>
      <c r="J406" s="82" t="str">
        <f>VLOOKUP(A406,'PAI 2025 GPS rempl2)'!$A$4:$V$503,18,0)</f>
        <v>Porcentual</v>
      </c>
      <c r="K406" s="160" t="str">
        <f>VLOOKUP(A406,'PAI 2025 GPS rempl2)'!$A$4:$V$503,20,0)</f>
        <v>2025-02-19</v>
      </c>
      <c r="L406" s="160" t="str">
        <f>VLOOKUP(A406,'PAI 2025 GPS rempl2)'!$A$4:$V$503,21,0)</f>
        <v>2025-10-31</v>
      </c>
      <c r="M406" s="82" t="str">
        <f>VLOOKUP(A406,'PAI 2025 GPS rempl2)'!$A$4:$V$503,22,0)</f>
        <v>6000-DESPACHO DEL SUPERINTENDENTE DELEGADO PARA EL CONTROL Y VERIFICACIÓN DE REGLAMENTOS TÉCNICOS Y METROLOGÍA LEGAL</v>
      </c>
      <c r="N406" s="82" t="s">
        <v>1520</v>
      </c>
      <c r="O406" s="82" t="s">
        <v>1521</v>
      </c>
      <c r="P406" s="82" t="s">
        <v>1692</v>
      </c>
      <c r="Q406" s="82" t="s">
        <v>1866</v>
      </c>
      <c r="T406" s="81" t="s">
        <v>1319</v>
      </c>
      <c r="U406" s="81" t="str">
        <f>VLOOKUP(T406,'PAI 2025 Consolidado'!$A$7:$D$507,4,0)</f>
        <v>Producto</v>
      </c>
      <c r="V406" s="82" t="s">
        <v>1647</v>
      </c>
      <c r="W406" s="30">
        <f>VLOOKUP(A406,'PAI 2025 GPS rempl2)'!$A$4:$P$503,16,0)</f>
        <v>14</v>
      </c>
      <c r="X406" s="161">
        <f>(W406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0.62780269058295968</v>
      </c>
      <c r="Y406" s="30">
        <f>VLOOKUP(A406,'SEGUIMIENTO PLAN DE ACCIÓN'!$G$7:$AB$493,22,0)</f>
        <v>0</v>
      </c>
      <c r="Z406" s="164">
        <f t="shared" si="12"/>
        <v>0</v>
      </c>
      <c r="AA406" s="30">
        <f>VLOOKUP(A406,'SEGUIMIENTO PLAN DE ACCIÓN'!$G$7:$AC$493,20,0)</f>
        <v>0</v>
      </c>
    </row>
    <row r="407" spans="1:27" x14ac:dyDescent="0.25">
      <c r="A407" s="81" t="s">
        <v>1321</v>
      </c>
      <c r="B407" s="81" t="s">
        <v>517</v>
      </c>
      <c r="C407" s="82" t="s">
        <v>1647</v>
      </c>
      <c r="D407" s="82" t="s">
        <v>1658</v>
      </c>
      <c r="E407" s="82" t="s">
        <v>1563</v>
      </c>
      <c r="F407" s="82"/>
      <c r="G407" s="82"/>
      <c r="H407" s="82" t="str">
        <f>VLOOKUP(A407,'PAI 2025 GPS rempl2)'!$A$4:$V$503,15,0)</f>
        <v>Enviar proyecto de resolución al Grupo de Regulación para revisión. (Correo electrónico de remisión y proyecto de acto administrativo / Único entregable)</v>
      </c>
      <c r="I407" s="82">
        <f>VLOOKUP(A407,'PAI 2025 GPS rempl2)'!$A$4:$V$503,17,0)</f>
        <v>1</v>
      </c>
      <c r="J407" s="82" t="str">
        <f>VLOOKUP(A407,'PAI 2025 GPS rempl2)'!$A$4:$V$503,18,0)</f>
        <v>Númerica</v>
      </c>
      <c r="K407" s="160" t="str">
        <f>VLOOKUP(A407,'PAI 2025 GPS rempl2)'!$A$4:$V$503,20,0)</f>
        <v>2025-02-19</v>
      </c>
      <c r="L407" s="160" t="str">
        <f>VLOOKUP(A407,'PAI 2025 GPS rempl2)'!$A$4:$V$503,21,0)</f>
        <v>2025-03-05</v>
      </c>
      <c r="M407" s="82" t="str">
        <f>VLOOKUP(A407,'PAI 2025 GPS rempl2)'!$A$4:$V$503,22,0)</f>
        <v>6000-DESPACHO DEL SUPERINTENDENTE DELEGADO PARA EL CONTROL Y VERIFICACIÓN DE REGLAMENTOS TÉCNICOS Y METROLOGÍA LEGAL</v>
      </c>
      <c r="N407" s="82"/>
      <c r="O407" s="82"/>
      <c r="P407" s="82"/>
      <c r="Q407" s="82"/>
      <c r="T407" s="81" t="s">
        <v>1321</v>
      </c>
      <c r="U407" s="81" t="str">
        <f>VLOOKUP(T407,'PAI 2025 Consolidado'!$A$7:$D$507,4,0)</f>
        <v>Actividad propia</v>
      </c>
      <c r="V407" s="82" t="s">
        <v>1647</v>
      </c>
      <c r="W407" s="30">
        <f>VLOOKUP(A407,'PAI 2025 GPS rempl2)'!$A$4:$P$503,16,0)</f>
        <v>10</v>
      </c>
      <c r="X407" s="163">
        <f t="shared" ref="X407:X413" si="13">+(W407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407" s="30">
        <f>VLOOKUP(A407,'SEGUIMIENTO PLAN DE ACCIÓN'!$G$7:$AB$493,22,0)</f>
        <v>100</v>
      </c>
      <c r="Z407" s="164">
        <f t="shared" si="12"/>
        <v>1.2269938650306749E-3</v>
      </c>
      <c r="AA407" s="30" t="str">
        <f>VLOOKUP(A407,'SEGUIMIENTO PLAN DE ACCIÓN'!$G$7:$AC$493,20,0)</f>
        <v>Se cumple la actividad con el envío del correo del proyecto: Técnico de Medidores de Gas.</v>
      </c>
    </row>
    <row r="408" spans="1:27" x14ac:dyDescent="0.25">
      <c r="A408" s="81" t="s">
        <v>1323</v>
      </c>
      <c r="B408" s="81" t="s">
        <v>517</v>
      </c>
      <c r="C408" s="82" t="s">
        <v>1647</v>
      </c>
      <c r="D408" s="82" t="s">
        <v>1658</v>
      </c>
      <c r="E408" s="82" t="s">
        <v>1563</v>
      </c>
      <c r="F408" s="82"/>
      <c r="G408" s="82"/>
      <c r="H408" s="82" t="str">
        <f>VLOOKUP(A408,'PAI 2025 GPS rempl2)'!$A$4:$V$503,15,0)</f>
        <v>Revisar jurídicamente el proyecto de resolución y enviarlo a la dependencia solicitante. (Proyecto de resolución con observaciones y memorando y/o  correo electrónico de remisión a la dependencia solicitante)</v>
      </c>
      <c r="I408" s="82">
        <f>VLOOKUP(A408,'PAI 2025 GPS rempl2)'!$A$4:$V$503,17,0)</f>
        <v>1</v>
      </c>
      <c r="J408" s="82" t="str">
        <f>VLOOKUP(A408,'PAI 2025 GPS rempl2)'!$A$4:$V$503,18,0)</f>
        <v>Númerica</v>
      </c>
      <c r="K408" s="160" t="str">
        <f>VLOOKUP(A408,'PAI 2025 GPS rempl2)'!$A$4:$V$503,20,0)</f>
        <v>2025-03-06</v>
      </c>
      <c r="L408" s="160" t="str">
        <f>VLOOKUP(A408,'PAI 2025 GPS rempl2)'!$A$4:$V$503,21,0)</f>
        <v>2025-03-20</v>
      </c>
      <c r="M408" s="82" t="str">
        <f>VLOOKUP(A408,'PAI 2025 GPS rempl2)'!$A$4:$V$503,22,0)</f>
        <v>6000-DESPACHO DEL SUPERINTENDENTE DELEGADO PARA EL CONTROL Y VERIFICACIÓN DE REGLAMENTOS TÉCNICOS Y METROLOGÍA LEGAL</v>
      </c>
      <c r="N408" s="82"/>
      <c r="O408" s="82"/>
      <c r="P408" s="82"/>
      <c r="Q408" s="82"/>
      <c r="T408" s="81" t="s">
        <v>1323</v>
      </c>
      <c r="U408" s="81" t="str">
        <f>VLOOKUP(T408,'PAI 2025 Consolidado'!$A$7:$D$507,4,0)</f>
        <v>Actividad propia</v>
      </c>
      <c r="V408" s="82" t="s">
        <v>1647</v>
      </c>
      <c r="W408" s="30">
        <f>VLOOKUP(A408,'PAI 2025 GPS rempl2)'!$A$4:$P$503,16,0)</f>
        <v>10</v>
      </c>
      <c r="X408" s="163">
        <f t="shared" si="13"/>
        <v>0.12269938650306748</v>
      </c>
      <c r="Y408" s="30">
        <f>VLOOKUP(A408,'SEGUIMIENTO PLAN DE ACCIÓN'!$G$7:$AB$493,22,0)</f>
        <v>100</v>
      </c>
      <c r="Z408" s="164">
        <f t="shared" si="12"/>
        <v>1.2269938650306749E-3</v>
      </c>
      <c r="AA408" s="30" t="str">
        <f>VLOOKUP(A408,'SEGUIMIENTO PLAN DE ACCIÓN'!$G$7:$AC$493,20,0)</f>
        <v>Se anexa correo emitido por el Grupo de Regulación, con los comentarios y observaciones jurídicas, junto con el proyecto de acto administrativo.</v>
      </c>
    </row>
    <row r="409" spans="1:27" x14ac:dyDescent="0.25">
      <c r="A409" s="81" t="s">
        <v>1325</v>
      </c>
      <c r="B409" s="81" t="s">
        <v>517</v>
      </c>
      <c r="C409" s="82" t="s">
        <v>1647</v>
      </c>
      <c r="D409" s="82" t="s">
        <v>1658</v>
      </c>
      <c r="E409" s="82" t="s">
        <v>1563</v>
      </c>
      <c r="F409" s="82"/>
      <c r="G409" s="82"/>
      <c r="H409" s="82" t="str">
        <f>VLOOKUP(A409,'PAI 2025 GPS rempl2)'!$A$4:$V$503,15,0)</f>
        <v>Ajustar el proyecto de resolución según los comentarios y remitir al Grupo de Regulación para publicación. (Correo electrónico de remisión y proyecto de acto administrativo ajustado / Único entregable)</v>
      </c>
      <c r="I409" s="82">
        <f>VLOOKUP(A409,'PAI 2025 GPS rempl2)'!$A$4:$V$503,17,0)</f>
        <v>1</v>
      </c>
      <c r="J409" s="82" t="str">
        <f>VLOOKUP(A409,'PAI 2025 GPS rempl2)'!$A$4:$V$503,18,0)</f>
        <v>Númerica</v>
      </c>
      <c r="K409" s="160" t="str">
        <f>VLOOKUP(A409,'PAI 2025 GPS rempl2)'!$A$4:$V$503,20,0)</f>
        <v>2025-03-21</v>
      </c>
      <c r="L409" s="160" t="str">
        <f>VLOOKUP(A409,'PAI 2025 GPS rempl2)'!$A$4:$V$503,21,0)</f>
        <v>2025-04-25</v>
      </c>
      <c r="M409" s="82" t="str">
        <f>VLOOKUP(A409,'PAI 2025 GPS rempl2)'!$A$4:$V$503,22,0)</f>
        <v>6000-DESPACHO DEL SUPERINTENDENTE DELEGADO PARA EL CONTROL Y VERIFICACIÓN DE REGLAMENTOS TÉCNICOS Y METROLOGÍA LEGAL</v>
      </c>
      <c r="N409" s="82"/>
      <c r="O409" s="82"/>
      <c r="P409" s="82"/>
      <c r="Q409" s="82"/>
      <c r="T409" s="81" t="s">
        <v>1325</v>
      </c>
      <c r="U409" s="81" t="str">
        <f>VLOOKUP(T409,'PAI 2025 Consolidado'!$A$7:$D$507,4,0)</f>
        <v>Actividad propia</v>
      </c>
      <c r="V409" s="82" t="s">
        <v>1647</v>
      </c>
      <c r="W409" s="30">
        <f>VLOOKUP(A409,'PAI 2025 GPS rempl2)'!$A$4:$P$503,16,0)</f>
        <v>10</v>
      </c>
      <c r="X409" s="163">
        <f t="shared" si="13"/>
        <v>0.12269938650306748</v>
      </c>
      <c r="Y409" s="30">
        <f>VLOOKUP(A409,'SEGUIMIENTO PLAN DE ACCIÓN'!$G$7:$AB$493,22,0)</f>
        <v>100</v>
      </c>
      <c r="Z409" s="164">
        <f t="shared" si="12"/>
        <v>1.2269938650306749E-3</v>
      </c>
      <c r="AA409" s="30" t="str">
        <f>VLOOKUP(A409,'SEGUIMIENTO PLAN DE ACCIÓN'!$G$7:$AC$493,20,0)</f>
        <v>Se anexa correo de solicitud de publicación para consulta pública del proyecto de acto administrativo ajustado, dirigido al grupo de regulación y aportando la versión definitiva de este documento.</v>
      </c>
    </row>
    <row r="410" spans="1:27" x14ac:dyDescent="0.25">
      <c r="A410" s="81" t="s">
        <v>1326</v>
      </c>
      <c r="B410" s="81" t="s">
        <v>517</v>
      </c>
      <c r="C410" s="82" t="s">
        <v>1647</v>
      </c>
      <c r="D410" s="82" t="s">
        <v>1658</v>
      </c>
      <c r="E410" s="82" t="s">
        <v>1563</v>
      </c>
      <c r="F410" s="82"/>
      <c r="G410" s="82"/>
      <c r="H410" s="82" t="str">
        <f>VLOOKUP(A410,'PAI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10" s="82">
        <f>VLOOKUP(A410,'PAI 2025 GPS rempl2)'!$A$4:$V$503,17,0)</f>
        <v>1</v>
      </c>
      <c r="J410" s="82" t="str">
        <f>VLOOKUP(A410,'PAI 2025 GPS rempl2)'!$A$4:$V$503,18,0)</f>
        <v>Númerica</v>
      </c>
      <c r="K410" s="160" t="str">
        <f>VLOOKUP(A410,'PAI 2025 GPS rempl2)'!$A$4:$V$503,20,0)</f>
        <v>2025-05-26</v>
      </c>
      <c r="L410" s="160" t="str">
        <f>VLOOKUP(A410,'PAI 2025 GPS rempl2)'!$A$4:$V$503,21,0)</f>
        <v>2025-07-18</v>
      </c>
      <c r="M410" s="82" t="str">
        <f>VLOOKUP(A410,'PAI 2025 GPS rempl2)'!$A$4:$V$503,22,0)</f>
        <v>6000-DESPACHO DEL SUPERINTENDENTE DELEGADO PARA EL CONTROL Y VERIFICACIÓN DE REGLAMENTOS TÉCNICOS Y METROLOGÍA LEGAL</v>
      </c>
      <c r="N410" s="82"/>
      <c r="O410" s="82"/>
      <c r="P410" s="82"/>
      <c r="Q410" s="82"/>
      <c r="T410" s="81" t="s">
        <v>1326</v>
      </c>
      <c r="U410" s="81" t="str">
        <f>VLOOKUP(T410,'PAI 2025 Consolidado'!$A$7:$D$507,4,0)</f>
        <v>Actividad propia</v>
      </c>
      <c r="V410" s="82" t="s">
        <v>1647</v>
      </c>
      <c r="W410" s="30">
        <f>VLOOKUP(A410,'PAI 2025 GPS rempl2)'!$A$4:$P$503,16,0)</f>
        <v>10</v>
      </c>
      <c r="X410" s="163">
        <f t="shared" si="13"/>
        <v>0.12269938650306748</v>
      </c>
      <c r="Y410" s="30">
        <f>VLOOKUP(A410,'SEGUIMIENTO PLAN DE ACCIÓN'!$G$7:$AB$493,22,0)</f>
        <v>0</v>
      </c>
      <c r="Z410" s="164">
        <f t="shared" si="12"/>
        <v>0</v>
      </c>
      <c r="AA410" s="30">
        <f>VLOOKUP(A410,'SEGUIMIENTO PLAN DE ACCIÓN'!$G$7:$AC$493,20,0)</f>
        <v>0</v>
      </c>
    </row>
    <row r="411" spans="1:27" x14ac:dyDescent="0.25">
      <c r="A411" s="81" t="s">
        <v>1327</v>
      </c>
      <c r="B411" s="81" t="s">
        <v>517</v>
      </c>
      <c r="C411" s="82" t="s">
        <v>1647</v>
      </c>
      <c r="D411" s="82" t="s">
        <v>1658</v>
      </c>
      <c r="E411" s="82" t="s">
        <v>1563</v>
      </c>
      <c r="F411" s="82"/>
      <c r="G411" s="82"/>
      <c r="H411" s="82" t="str">
        <f>VLOOKUP(A411,'PAI 2025 GPS rempl2)'!$A$4:$V$503,15,0)</f>
        <v>Remitir el proyecto de acto administrativo a la Dirección de Regulación del Ministerio de Comercio, Industria y Turismo para obtener concepto previo. (correo electrónico de remisión (o memo de traslado) y proyecto de acto administrativo  / Único entregable)</v>
      </c>
      <c r="I411" s="82">
        <f>VLOOKUP(A411,'PAI 2025 GPS rempl2)'!$A$4:$V$503,17,0)</f>
        <v>1</v>
      </c>
      <c r="J411" s="82" t="str">
        <f>VLOOKUP(A411,'PAI 2025 GPS rempl2)'!$A$4:$V$503,18,0)</f>
        <v>Númerica</v>
      </c>
      <c r="K411" s="160" t="str">
        <f>VLOOKUP(A411,'PAI 2025 GPS rempl2)'!$A$4:$V$503,20,0)</f>
        <v>2025-07-21</v>
      </c>
      <c r="L411" s="160" t="str">
        <f>VLOOKUP(A411,'PAI 2025 GPS rempl2)'!$A$4:$V$503,21,0)</f>
        <v>2025-08-15</v>
      </c>
      <c r="M411" s="82" t="str">
        <f>VLOOKUP(A411,'PAI 2025 GPS rempl2)'!$A$4:$V$503,22,0)</f>
        <v>6000-DESPACHO DEL SUPERINTENDENTE DELEGADO PARA EL CONTROL Y VERIFICACIÓN DE REGLAMENTOS TÉCNICOS Y METROLOGÍA LEGAL</v>
      </c>
      <c r="N411" s="82"/>
      <c r="O411" s="82"/>
      <c r="P411" s="82"/>
      <c r="Q411" s="82"/>
      <c r="T411" s="81" t="s">
        <v>1327</v>
      </c>
      <c r="U411" s="81" t="str">
        <f>VLOOKUP(T411,'PAI 2025 Consolidado'!$A$7:$D$507,4,0)</f>
        <v>Actividad propia</v>
      </c>
      <c r="V411" s="82" t="s">
        <v>1647</v>
      </c>
      <c r="W411" s="30">
        <f>VLOOKUP(A411,'PAI 2025 GPS rempl2)'!$A$4:$P$503,16,0)</f>
        <v>10</v>
      </c>
      <c r="X411" s="163">
        <f t="shared" si="13"/>
        <v>0.12269938650306748</v>
      </c>
      <c r="Y411" s="30">
        <f>VLOOKUP(A411,'SEGUIMIENTO PLAN DE ACCIÓN'!$G$7:$AB$493,22,0)</f>
        <v>0</v>
      </c>
      <c r="Z411" s="164">
        <f t="shared" si="12"/>
        <v>0</v>
      </c>
      <c r="AA411" s="30">
        <f>VLOOKUP(A411,'SEGUIMIENTO PLAN DE ACCIÓN'!$G$7:$AC$493,20,0)</f>
        <v>0</v>
      </c>
    </row>
    <row r="412" spans="1:27" x14ac:dyDescent="0.25">
      <c r="A412" s="81" t="s">
        <v>1328</v>
      </c>
      <c r="B412" s="81" t="s">
        <v>517</v>
      </c>
      <c r="C412" s="82" t="s">
        <v>1647</v>
      </c>
      <c r="D412" s="82" t="s">
        <v>1658</v>
      </c>
      <c r="E412" s="82" t="s">
        <v>1563</v>
      </c>
      <c r="F412" s="82"/>
      <c r="G412" s="82"/>
      <c r="H412" s="82" t="str">
        <f>VLOOKUP(A412,'PAI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12" s="82">
        <f>VLOOKUP(A412,'PAI 2025 GPS rempl2)'!$A$4:$V$503,17,0)</f>
        <v>1</v>
      </c>
      <c r="J412" s="82" t="str">
        <f>VLOOKUP(A412,'PAI 2025 GPS rempl2)'!$A$4:$V$503,18,0)</f>
        <v>Númerica</v>
      </c>
      <c r="K412" s="160" t="str">
        <f>VLOOKUP(A412,'PAI 2025 GPS rempl2)'!$A$4:$V$503,20,0)</f>
        <v>2025-09-01</v>
      </c>
      <c r="L412" s="160" t="str">
        <f>VLOOKUP(A412,'PAI 2025 GPS rempl2)'!$A$4:$V$503,21,0)</f>
        <v>2025-10-03</v>
      </c>
      <c r="M412" s="82" t="str">
        <f>VLOOKUP(A412,'PAI 2025 GPS rempl2)'!$A$4:$V$503,22,0)</f>
        <v>6000-DESPACHO DEL SUPERINTENDENTE DELEGADO PARA EL CONTROL Y VERIFICACIÓN DE REGLAMENTOS TÉCNICOS Y METROLOGÍA LEGAL</v>
      </c>
      <c r="N412" s="82"/>
      <c r="O412" s="82"/>
      <c r="P412" s="82"/>
      <c r="Q412" s="82"/>
      <c r="T412" s="81" t="s">
        <v>1328</v>
      </c>
      <c r="U412" s="81" t="str">
        <f>VLOOKUP(T412,'PAI 2025 Consolidado'!$A$7:$D$507,4,0)</f>
        <v>Actividad propia</v>
      </c>
      <c r="V412" s="82" t="s">
        <v>1647</v>
      </c>
      <c r="W412" s="30">
        <f>VLOOKUP(A412,'PAI 2025 GPS rempl2)'!$A$4:$P$503,16,0)</f>
        <v>25</v>
      </c>
      <c r="X412" s="163">
        <f t="shared" si="13"/>
        <v>0.30674846625766872</v>
      </c>
      <c r="Y412" s="30">
        <f>VLOOKUP(A412,'SEGUIMIENTO PLAN DE ACCIÓN'!$G$7:$AB$493,22,0)</f>
        <v>0</v>
      </c>
      <c r="Z412" s="164">
        <f t="shared" si="12"/>
        <v>0</v>
      </c>
      <c r="AA412" s="30">
        <f>VLOOKUP(A412,'SEGUIMIENTO PLAN DE ACCIÓN'!$G$7:$AC$493,20,0)</f>
        <v>0</v>
      </c>
    </row>
    <row r="413" spans="1:27" x14ac:dyDescent="0.25">
      <c r="A413" s="81" t="s">
        <v>1329</v>
      </c>
      <c r="B413" s="81" t="s">
        <v>517</v>
      </c>
      <c r="C413" s="82" t="s">
        <v>1647</v>
      </c>
      <c r="D413" s="82" t="s">
        <v>1658</v>
      </c>
      <c r="E413" s="82" t="s">
        <v>1563</v>
      </c>
      <c r="F413" s="82"/>
      <c r="G413" s="82"/>
      <c r="H413" s="82" t="str">
        <f>VLOOKUP(A413,'PAI 2025 GPS rempl2)'!$A$4:$V$503,15,0)</f>
        <v>Remitir el proyecto de acto administrativo a abogacía de la competencia. (correo electrónico de remisión (o memo de traslado) y proyecto de acto administrativo  / Único entregable)</v>
      </c>
      <c r="I413" s="82">
        <f>VLOOKUP(A413,'PAI 2025 GPS rempl2)'!$A$4:$V$503,17,0)</f>
        <v>1</v>
      </c>
      <c r="J413" s="82" t="str">
        <f>VLOOKUP(A413,'PAI 2025 GPS rempl2)'!$A$4:$V$503,18,0)</f>
        <v>Númerica</v>
      </c>
      <c r="K413" s="160" t="str">
        <f>VLOOKUP(A413,'PAI 2025 GPS rempl2)'!$A$4:$V$503,20,0)</f>
        <v>2025-10-06</v>
      </c>
      <c r="L413" s="160" t="str">
        <f>VLOOKUP(A413,'PAI 2025 GPS rempl2)'!$A$4:$V$503,21,0)</f>
        <v>2025-10-31</v>
      </c>
      <c r="M413" s="82" t="str">
        <f>VLOOKUP(A413,'PAI 2025 GPS rempl2)'!$A$4:$V$503,22,0)</f>
        <v>6000-DESPACHO DEL SUPERINTENDENTE DELEGADO PARA EL CONTROL Y VERIFICACIÓN DE REGLAMENTOS TÉCNICOS Y METROLOGÍA LEGAL</v>
      </c>
      <c r="N413" s="82"/>
      <c r="O413" s="82"/>
      <c r="P413" s="82"/>
      <c r="Q413" s="82"/>
      <c r="T413" s="81" t="s">
        <v>1329</v>
      </c>
      <c r="U413" s="81" t="str">
        <f>VLOOKUP(T413,'PAI 2025 Consolidado'!$A$7:$D$507,4,0)</f>
        <v>Actividad propia</v>
      </c>
      <c r="V413" s="82" t="s">
        <v>1647</v>
      </c>
      <c r="W413" s="30">
        <f>VLOOKUP(A413,'PAI 2025 GPS rempl2)'!$A$4:$P$503,16,0)</f>
        <v>25</v>
      </c>
      <c r="X413" s="163">
        <f t="shared" si="13"/>
        <v>0.30674846625766872</v>
      </c>
      <c r="Y413" s="30">
        <f>VLOOKUP(A413,'SEGUIMIENTO PLAN DE ACCIÓN'!$G$7:$AB$493,22,0)</f>
        <v>0</v>
      </c>
      <c r="Z413" s="164">
        <f t="shared" si="12"/>
        <v>0</v>
      </c>
      <c r="AA413" s="30">
        <f>VLOOKUP(A413,'SEGUIMIENTO PLAN DE ACCIÓN'!$G$7:$AC$493,20,0)</f>
        <v>0</v>
      </c>
    </row>
    <row r="414" spans="1:27" x14ac:dyDescent="0.25">
      <c r="A414" s="81" t="s">
        <v>1330</v>
      </c>
      <c r="B414" s="81" t="s">
        <v>509</v>
      </c>
      <c r="C414" s="82" t="s">
        <v>1647</v>
      </c>
      <c r="D414" s="82" t="s">
        <v>1658</v>
      </c>
      <c r="E414" s="82" t="s">
        <v>1563</v>
      </c>
      <c r="F414" s="82" t="s">
        <v>10</v>
      </c>
      <c r="G414" s="82" t="str">
        <f>VLOOKUP(A414,'PAI 2025 GPS rempl2)'!$E$4:$L$502,8,0)</f>
        <v>C-3503-0200-0016-40401c</v>
      </c>
      <c r="H414" s="82" t="str">
        <f>VLOOKUP(A414,'PAI 2025 GPS rempl2)'!$A$4:$V$503,15,0)</f>
        <v>Análisis de Impacto Normativo -AIN Ex post del Reglamento Técnico Metrológico aplicable a Preempacados. Etapas 5 a 6.</v>
      </c>
      <c r="I414" s="82">
        <f>VLOOKUP(A414,'PAI 2025 GPS rempl2)'!$A$4:$V$503,17,0)</f>
        <v>75</v>
      </c>
      <c r="J414" s="82" t="str">
        <f>VLOOKUP(A414,'PAI 2025 GPS rempl2)'!$A$4:$V$503,18,0)</f>
        <v>Porcentual</v>
      </c>
      <c r="K414" s="160" t="str">
        <f>VLOOKUP(A414,'PAI 2025 GPS rempl2)'!$A$4:$V$503,20,0)</f>
        <v>2025-07-01</v>
      </c>
      <c r="L414" s="160" t="str">
        <f>VLOOKUP(A414,'PAI 2025 GPS rempl2)'!$A$4:$V$503,21,0)</f>
        <v>2025-12-12</v>
      </c>
      <c r="M414" s="82" t="str">
        <f>VLOOKUP(A414,'PAI 2025 GPS rempl2)'!$A$4:$V$503,22,0)</f>
        <v>6000-DESPACHO DEL SUPERINTENDENTE DELEGADO PARA EL CONTROL Y VERIFICACIÓN DE REGLAMENTOS TÉCNICOS Y METROLOGÍA LEGAL</v>
      </c>
      <c r="N414" s="82" t="s">
        <v>1520</v>
      </c>
      <c r="O414" s="82" t="s">
        <v>1521</v>
      </c>
      <c r="P414" s="82" t="s">
        <v>1693</v>
      </c>
      <c r="Q414" s="82" t="s">
        <v>1866</v>
      </c>
      <c r="T414" s="81" t="s">
        <v>1330</v>
      </c>
      <c r="U414" s="81" t="str">
        <f>VLOOKUP(T414,'PAI 2025 Consolidado'!$A$7:$D$507,4,0)</f>
        <v>Producto</v>
      </c>
      <c r="V414" s="82" t="s">
        <v>1647</v>
      </c>
      <c r="W414" s="30">
        <f>VLOOKUP(A414,'PAI 2025 GPS rempl2)'!$A$4:$P$503,16,0)</f>
        <v>14</v>
      </c>
      <c r="X414" s="161">
        <f>(W414*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0.62780269058295968</v>
      </c>
      <c r="Y414" s="30">
        <f>VLOOKUP(A414,'SEGUIMIENTO PLAN DE ACCIÓN'!$G$7:$AB$493,22,0)</f>
        <v>0</v>
      </c>
      <c r="Z414" s="164">
        <f t="shared" si="12"/>
        <v>0</v>
      </c>
      <c r="AA414" s="30">
        <f>VLOOKUP(A414,'SEGUIMIENTO PLAN DE ACCIÓN'!$G$7:$AC$493,20,0)</f>
        <v>0</v>
      </c>
    </row>
    <row r="415" spans="1:27" x14ac:dyDescent="0.25">
      <c r="A415" s="81" t="s">
        <v>1332</v>
      </c>
      <c r="B415" s="81" t="s">
        <v>517</v>
      </c>
      <c r="C415" s="82" t="s">
        <v>1647</v>
      </c>
      <c r="D415" s="82" t="s">
        <v>1658</v>
      </c>
      <c r="E415" s="82" t="s">
        <v>1563</v>
      </c>
      <c r="F415" s="82"/>
      <c r="G415" s="82"/>
      <c r="H415" s="82" t="str">
        <f>VLOOKUP(A415,'PAI 2025 GPS rempl2)'!$A$4:$V$503,15,0)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15" s="82">
        <f>VLOOKUP(A415,'PAI 2025 GPS rempl2)'!$A$4:$V$503,17,0)</f>
        <v>1</v>
      </c>
      <c r="J415" s="82" t="str">
        <f>VLOOKUP(A415,'PAI 2025 GPS rempl2)'!$A$4:$V$503,18,0)</f>
        <v>Númerica</v>
      </c>
      <c r="K415" s="160" t="str">
        <f>VLOOKUP(A415,'PAI 2025 GPS rempl2)'!$A$4:$V$503,20,0)</f>
        <v>2025-07-01</v>
      </c>
      <c r="L415" s="160" t="str">
        <f>VLOOKUP(A415,'PAI 2025 GPS rempl2)'!$A$4:$V$503,21,0)</f>
        <v>2025-10-30</v>
      </c>
      <c r="M415" s="82" t="str">
        <f>VLOOKUP(A415,'PAI 2025 GPS rempl2)'!$A$4:$V$503,22,0)</f>
        <v>6000-DESPACHO DEL SUPERINTENDENTE DELEGADO PARA EL CONTROL Y VERIFICACIÓN DE REGLAMENTOS TÉCNICOS Y METROLOGÍA LEGAL</v>
      </c>
      <c r="N415" s="82"/>
      <c r="O415" s="82"/>
      <c r="P415" s="82"/>
      <c r="Q415" s="82"/>
      <c r="T415" s="81" t="s">
        <v>1332</v>
      </c>
      <c r="U415" s="81" t="str">
        <f>VLOOKUP(T415,'PAI 2025 Consolidado'!$A$7:$D$507,4,0)</f>
        <v>Actividad propia</v>
      </c>
      <c r="V415" s="82" t="s">
        <v>1647</v>
      </c>
      <c r="W415" s="30">
        <f>VLOOKUP(A415,'PAI 2025 GPS rempl2)'!$A$4:$P$503,16,0)</f>
        <v>20</v>
      </c>
      <c r="X415" s="163">
        <f>+(W415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15" s="30">
        <f>VLOOKUP(A415,'SEGUIMIENTO PLAN DE ACCIÓN'!$G$7:$AB$493,22,0)</f>
        <v>0</v>
      </c>
      <c r="Z415" s="164">
        <f t="shared" si="12"/>
        <v>0</v>
      </c>
      <c r="AA415" s="30">
        <f>VLOOKUP(A415,'SEGUIMIENTO PLAN DE ACCIÓN'!$G$7:$AC$493,20,0)</f>
        <v>0</v>
      </c>
    </row>
    <row r="416" spans="1:27" x14ac:dyDescent="0.25">
      <c r="A416" s="81" t="s">
        <v>1334</v>
      </c>
      <c r="B416" s="81" t="s">
        <v>517</v>
      </c>
      <c r="C416" s="82" t="s">
        <v>1647</v>
      </c>
      <c r="D416" s="82" t="s">
        <v>1658</v>
      </c>
      <c r="E416" s="82" t="s">
        <v>1563</v>
      </c>
      <c r="F416" s="82"/>
      <c r="G416" s="82"/>
      <c r="H416" s="82" t="str">
        <f>VLOOKUP(A416,'PAI 2025 GPS rempl2)'!$A$4:$V$503,15,0)</f>
        <v>Revisar jurídicamente el documento de los pasos 5 al 6 y enviarlo a la dependencia solicitante. (Documento de los pasos 5 al 6 con observaciones y correo electrónico de remisión a la dependencia solicitante / Único entregable)</v>
      </c>
      <c r="I416" s="82">
        <f>VLOOKUP(A416,'PAI 2025 GPS rempl2)'!$A$4:$V$503,17,0)</f>
        <v>1</v>
      </c>
      <c r="J416" s="82" t="str">
        <f>VLOOKUP(A416,'PAI 2025 GPS rempl2)'!$A$4:$V$503,18,0)</f>
        <v>Númerica</v>
      </c>
      <c r="K416" s="160" t="str">
        <f>VLOOKUP(A416,'PAI 2025 GPS rempl2)'!$A$4:$V$503,20,0)</f>
        <v>2025-11-04</v>
      </c>
      <c r="L416" s="160" t="str">
        <f>VLOOKUP(A416,'PAI 2025 GPS rempl2)'!$A$4:$V$503,21,0)</f>
        <v>2025-11-21</v>
      </c>
      <c r="M416" s="82" t="str">
        <f>VLOOKUP(A416,'PAI 2025 GPS rempl2)'!$A$4:$V$503,22,0)</f>
        <v>6000-DESPACHO DEL SUPERINTENDENTE DELEGADO PARA EL CONTROL Y VERIFICACIÓN DE REGLAMENTOS TÉCNICOS Y METROLOGÍA LEGAL</v>
      </c>
      <c r="N416" s="82"/>
      <c r="O416" s="82"/>
      <c r="P416" s="82"/>
      <c r="Q416" s="82"/>
      <c r="T416" s="81" t="s">
        <v>1334</v>
      </c>
      <c r="U416" s="81" t="str">
        <f>VLOOKUP(T416,'PAI 2025 Consolidado'!$A$7:$D$507,4,0)</f>
        <v>Actividad propia</v>
      </c>
      <c r="V416" s="82" t="s">
        <v>1647</v>
      </c>
      <c r="W416" s="30">
        <f>VLOOKUP(A416,'PAI 2025 GPS rempl2)'!$A$4:$P$503,16,0)</f>
        <v>30</v>
      </c>
      <c r="X416" s="163">
        <f>+(W416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416" s="30">
        <f>VLOOKUP(A416,'SEGUIMIENTO PLAN DE ACCIÓN'!$G$7:$AB$493,22,0)</f>
        <v>0</v>
      </c>
      <c r="Z416" s="164">
        <f t="shared" si="12"/>
        <v>0</v>
      </c>
      <c r="AA416" s="30">
        <f>VLOOKUP(A416,'SEGUIMIENTO PLAN DE ACCIÓN'!$G$7:$AC$493,20,0)</f>
        <v>0</v>
      </c>
    </row>
    <row r="417" spans="1:27" x14ac:dyDescent="0.25">
      <c r="A417" s="81" t="s">
        <v>1336</v>
      </c>
      <c r="B417" s="81" t="s">
        <v>517</v>
      </c>
      <c r="C417" s="82" t="s">
        <v>1647</v>
      </c>
      <c r="D417" s="82" t="s">
        <v>1658</v>
      </c>
      <c r="E417" s="82" t="s">
        <v>1563</v>
      </c>
      <c r="F417" s="82"/>
      <c r="G417" s="82"/>
      <c r="H417" s="82" t="str">
        <f>VLOOKUP(A417,'PAI 2025 GPS rempl2)'!$A$4:$V$503,15,0)</f>
        <v>Ajustar el documento de los pasos 5 al 6  y remitirlo al Grupo de Trabajo de Regulación.  (Documento  de los pasos 5 al 6  ajustado y correo electrónico de remisión  al Grupo de Trabajo de Regulación / Único entregable)</v>
      </c>
      <c r="I417" s="82">
        <f>VLOOKUP(A417,'PAI 2025 GPS rempl2)'!$A$4:$V$503,17,0)</f>
        <v>1</v>
      </c>
      <c r="J417" s="82" t="str">
        <f>VLOOKUP(A417,'PAI 2025 GPS rempl2)'!$A$4:$V$503,18,0)</f>
        <v>Númerica</v>
      </c>
      <c r="K417" s="160" t="str">
        <f>VLOOKUP(A417,'PAI 2025 GPS rempl2)'!$A$4:$V$503,20,0)</f>
        <v>2025-11-24</v>
      </c>
      <c r="L417" s="160" t="str">
        <f>VLOOKUP(A417,'PAI 2025 GPS rempl2)'!$A$4:$V$503,21,0)</f>
        <v>2025-12-12</v>
      </c>
      <c r="M417" s="82" t="str">
        <f>VLOOKUP(A417,'PAI 2025 GPS rempl2)'!$A$4:$V$503,22,0)</f>
        <v>6000-DESPACHO DEL SUPERINTENDENTE DELEGADO PARA EL CONTROL Y VERIFICACIÓN DE REGLAMENTOS TÉCNICOS Y METROLOGÍA LEGAL</v>
      </c>
      <c r="N417" s="82"/>
      <c r="O417" s="82"/>
      <c r="P417" s="82"/>
      <c r="Q417" s="82"/>
      <c r="T417" s="81" t="s">
        <v>1336</v>
      </c>
      <c r="U417" s="81" t="str">
        <f>VLOOKUP(T417,'PAI 2025 Consolidado'!$A$7:$D$507,4,0)</f>
        <v>Actividad propia</v>
      </c>
      <c r="V417" s="82" t="s">
        <v>1647</v>
      </c>
      <c r="W417" s="30">
        <f>VLOOKUP(A417,'PAI 2025 GPS rempl2)'!$A$4:$P$503,16,0)</f>
        <v>50</v>
      </c>
      <c r="X417" s="163">
        <f>+(W417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417" s="30">
        <f>VLOOKUP(A417,'SEGUIMIENTO PLAN DE ACCIÓN'!$G$7:$AB$493,22,0)</f>
        <v>0</v>
      </c>
      <c r="Z417" s="164">
        <f t="shared" si="12"/>
        <v>0</v>
      </c>
      <c r="AA417" s="30">
        <f>VLOOKUP(A417,'SEGUIMIENTO PLAN DE ACCIÓN'!$G$7:$AC$493,20,0)</f>
        <v>0</v>
      </c>
    </row>
    <row r="418" spans="1:27" x14ac:dyDescent="0.25">
      <c r="A418" s="81" t="s">
        <v>1338</v>
      </c>
      <c r="B418" s="81" t="s">
        <v>509</v>
      </c>
      <c r="C418" s="82" t="s">
        <v>1647</v>
      </c>
      <c r="D418" s="82" t="s">
        <v>1658</v>
      </c>
      <c r="E418" s="82" t="s">
        <v>1563</v>
      </c>
      <c r="F418" s="82" t="s">
        <v>10</v>
      </c>
      <c r="G418" s="82" t="str">
        <f>VLOOKUP(A418,'PAI 2025 GPS rempl2)'!$E$4:$L$502,8,0)</f>
        <v>C-3503-0200-0016-40401c</v>
      </c>
      <c r="H418" s="82" t="str">
        <f>VLOOKUP(A418,'PAI 2025 GPS rempl2)'!$A$4:$V$503,15,0)</f>
        <v>Análisis de Impacto Normativo -AIN ex ante de Cinemómetros (Definición del Problema)</v>
      </c>
      <c r="I418" s="82">
        <f>VLOOKUP(A418,'PAI 2025 GPS rempl2)'!$A$4:$V$503,17,0)</f>
        <v>50</v>
      </c>
      <c r="J418" s="82" t="str">
        <f>VLOOKUP(A418,'PAI 2025 GPS rempl2)'!$A$4:$V$503,18,0)</f>
        <v>Porcentual</v>
      </c>
      <c r="K418" s="160" t="str">
        <f>VLOOKUP(A418,'PAI 2025 GPS rempl2)'!$A$4:$V$503,20,0)</f>
        <v>2025-03-10</v>
      </c>
      <c r="L418" s="160" t="str">
        <f>VLOOKUP(A418,'PAI 2025 GPS rempl2)'!$A$4:$V$503,21,0)</f>
        <v>2025-11-07</v>
      </c>
      <c r="M418" s="82" t="str">
        <f>VLOOKUP(A418,'PAI 2025 GPS rempl2)'!$A$4:$V$503,22,0)</f>
        <v>6000-DESPACHO DEL SUPERINTENDENTE DELEGADO PARA EL CONTROL Y VERIFICACIÓN DE REGLAMENTOS TÉCNICOS Y METROLOGÍA LEGAL</v>
      </c>
      <c r="N418" s="82" t="s">
        <v>1520</v>
      </c>
      <c r="O418" s="82" t="s">
        <v>1521</v>
      </c>
      <c r="P418" s="82" t="s">
        <v>1693</v>
      </c>
      <c r="Q418" s="82" t="s">
        <v>1866</v>
      </c>
      <c r="T418" s="81" t="s">
        <v>1338</v>
      </c>
      <c r="U418" s="81" t="str">
        <f>VLOOKUP(T418,'PAI 2025 Consolidado'!$A$7:$D$507,4,0)</f>
        <v>Producto</v>
      </c>
      <c r="V418" s="82" t="s">
        <v>1647</v>
      </c>
      <c r="W418" s="30">
        <f>VLOOKUP(A418,'PAI 2025 GPS rempl2)'!$A$4:$P$503,16,0)</f>
        <v>16</v>
      </c>
      <c r="X418" s="161">
        <f>(W418*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0.71748878923766812</v>
      </c>
      <c r="Y418" s="30">
        <f>VLOOKUP(A418,'SEGUIMIENTO PLAN DE ACCIÓN'!$G$7:$AB$493,22,0)</f>
        <v>0</v>
      </c>
      <c r="Z418" s="164">
        <f t="shared" si="12"/>
        <v>0</v>
      </c>
      <c r="AA418" s="30">
        <f>VLOOKUP(A418,'SEGUIMIENTO PLAN DE ACCIÓN'!$G$7:$AC$493,20,0)</f>
        <v>0</v>
      </c>
    </row>
    <row r="419" spans="1:27" x14ac:dyDescent="0.25">
      <c r="A419" s="81" t="s">
        <v>1340</v>
      </c>
      <c r="B419" s="81" t="s">
        <v>517</v>
      </c>
      <c r="C419" s="82" t="s">
        <v>1647</v>
      </c>
      <c r="D419" s="82" t="s">
        <v>1658</v>
      </c>
      <c r="E419" s="82" t="s">
        <v>1563</v>
      </c>
      <c r="F419" s="82"/>
      <c r="G419" s="82"/>
      <c r="H419" s="82" t="str">
        <f>VLOOKUP(A419,'PAI 2025 GPS rempl2)'!$A$4:$V$503,15,0)</f>
        <v>Elaborar y enviar al Grupo de Trabajo de Regulación el documento de definición del problema. (Documento de definición del problema y correo electrónico de remisión al Grupo de Trabajo de Regulación / Único entregable)</v>
      </c>
      <c r="I419" s="82">
        <f>VLOOKUP(A419,'PAI 2025 GPS rempl2)'!$A$4:$V$503,17,0)</f>
        <v>1</v>
      </c>
      <c r="J419" s="82" t="str">
        <f>VLOOKUP(A419,'PAI 2025 GPS rempl2)'!$A$4:$V$503,18,0)</f>
        <v>Númerica</v>
      </c>
      <c r="K419" s="160" t="str">
        <f>VLOOKUP(A419,'PAI 2025 GPS rempl2)'!$A$4:$V$503,20,0)</f>
        <v>2025-03-10</v>
      </c>
      <c r="L419" s="160" t="str">
        <f>VLOOKUP(A419,'PAI 2025 GPS rempl2)'!$A$4:$V$503,21,0)</f>
        <v>2025-08-29</v>
      </c>
      <c r="M419" s="82" t="str">
        <f>VLOOKUP(A419,'PAI 2025 GPS rempl2)'!$A$4:$V$503,22,0)</f>
        <v>6000-DESPACHO DEL SUPERINTENDENTE DELEGADO PARA EL CONTROL Y VERIFICACIÓN DE REGLAMENTOS TÉCNICOS Y METROLOGÍA LEGAL</v>
      </c>
      <c r="N419" s="82"/>
      <c r="O419" s="82"/>
      <c r="P419" s="82"/>
      <c r="Q419" s="82"/>
      <c r="T419" s="81" t="s">
        <v>1340</v>
      </c>
      <c r="U419" s="81" t="str">
        <f>VLOOKUP(T419,'PAI 2025 Consolidado'!$A$7:$D$507,4,0)</f>
        <v>Actividad propia</v>
      </c>
      <c r="V419" s="82" t="s">
        <v>1647</v>
      </c>
      <c r="W419" s="30">
        <f>VLOOKUP(A419,'PAI 2025 GPS rempl2)'!$A$4:$P$503,16,0)</f>
        <v>20</v>
      </c>
      <c r="X419" s="163">
        <f>+(W419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19" s="30">
        <f>VLOOKUP(A419,'SEGUIMIENTO PLAN DE ACCIÓN'!$G$7:$AB$493,22,0)</f>
        <v>0</v>
      </c>
      <c r="Z419" s="164">
        <f t="shared" si="12"/>
        <v>0</v>
      </c>
      <c r="AA419" s="30">
        <f>VLOOKUP(A419,'SEGUIMIENTO PLAN DE ACCIÓN'!$G$7:$AC$493,20,0)</f>
        <v>0</v>
      </c>
    </row>
    <row r="420" spans="1:27" x14ac:dyDescent="0.25">
      <c r="A420" s="81" t="s">
        <v>1342</v>
      </c>
      <c r="B420" s="81" t="s">
        <v>517</v>
      </c>
      <c r="C420" s="82" t="s">
        <v>1647</v>
      </c>
      <c r="D420" s="82" t="s">
        <v>1658</v>
      </c>
      <c r="E420" s="82" t="s">
        <v>1563</v>
      </c>
      <c r="F420" s="82"/>
      <c r="G420" s="82"/>
      <c r="H420" s="82" t="str">
        <f>VLOOKUP(A420,'PAI 2025 GPS rempl2)'!$A$4:$V$503,15,0)</f>
        <v>Revisar jurídicamente el documento de definición del problema y enviarlo a la dependencia solicitante. (Documento de definición del problema con observaciones y correo electrónico de remisión a la dependencia solicitante / Único entregable)</v>
      </c>
      <c r="I420" s="82">
        <f>VLOOKUP(A420,'PAI 2025 GPS rempl2)'!$A$4:$V$503,17,0)</f>
        <v>1</v>
      </c>
      <c r="J420" s="82" t="str">
        <f>VLOOKUP(A420,'PAI 2025 GPS rempl2)'!$A$4:$V$503,18,0)</f>
        <v>Númerica</v>
      </c>
      <c r="K420" s="160" t="str">
        <f>VLOOKUP(A420,'PAI 2025 GPS rempl2)'!$A$4:$V$503,20,0)</f>
        <v>2025-09-01</v>
      </c>
      <c r="L420" s="160" t="str">
        <f>VLOOKUP(A420,'PAI 2025 GPS rempl2)'!$A$4:$V$503,21,0)</f>
        <v>2025-09-26</v>
      </c>
      <c r="M420" s="82" t="str">
        <f>VLOOKUP(A420,'PAI 2025 GPS rempl2)'!$A$4:$V$503,22,0)</f>
        <v>6000-DESPACHO DEL SUPERINTENDENTE DELEGADO PARA EL CONTROL Y VERIFICACIÓN DE REGLAMENTOS TÉCNICOS Y METROLOGÍA LEGAL</v>
      </c>
      <c r="N420" s="82"/>
      <c r="O420" s="82"/>
      <c r="P420" s="82"/>
      <c r="Q420" s="82"/>
      <c r="T420" s="81" t="s">
        <v>1342</v>
      </c>
      <c r="U420" s="81" t="str">
        <f>VLOOKUP(T420,'PAI 2025 Consolidado'!$A$7:$D$507,4,0)</f>
        <v>Actividad propia</v>
      </c>
      <c r="V420" s="82" t="s">
        <v>1647</v>
      </c>
      <c r="W420" s="30">
        <f>VLOOKUP(A420,'PAI 2025 GPS rempl2)'!$A$4:$P$503,16,0)</f>
        <v>20</v>
      </c>
      <c r="X420" s="163">
        <f>+(W420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20" s="30">
        <f>VLOOKUP(A420,'SEGUIMIENTO PLAN DE ACCIÓN'!$G$7:$AB$493,22,0)</f>
        <v>0</v>
      </c>
      <c r="Z420" s="164">
        <f t="shared" si="12"/>
        <v>0</v>
      </c>
      <c r="AA420" s="30">
        <f>VLOOKUP(A420,'SEGUIMIENTO PLAN DE ACCIÓN'!$G$7:$AC$493,20,0)</f>
        <v>0</v>
      </c>
    </row>
    <row r="421" spans="1:27" x14ac:dyDescent="0.25">
      <c r="A421" s="81" t="s">
        <v>1344</v>
      </c>
      <c r="B421" s="81" t="s">
        <v>517</v>
      </c>
      <c r="C421" s="82" t="s">
        <v>1647</v>
      </c>
      <c r="D421" s="82" t="s">
        <v>1658</v>
      </c>
      <c r="E421" s="82" t="s">
        <v>1563</v>
      </c>
      <c r="F421" s="82"/>
      <c r="G421" s="82"/>
      <c r="H421" s="82" t="str">
        <f>VLOOKUP(A421,'PAI 2025 GPS rempl2)'!$A$4:$V$503,15,0)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21" s="82">
        <f>VLOOKUP(A421,'PAI 2025 GPS rempl2)'!$A$4:$V$503,17,0)</f>
        <v>1</v>
      </c>
      <c r="J421" s="82" t="str">
        <f>VLOOKUP(A421,'PAI 2025 GPS rempl2)'!$A$4:$V$503,18,0)</f>
        <v>Númerica</v>
      </c>
      <c r="K421" s="160" t="str">
        <f>VLOOKUP(A421,'PAI 2025 GPS rempl2)'!$A$4:$V$503,20,0)</f>
        <v>2025-09-29</v>
      </c>
      <c r="L421" s="160" t="str">
        <f>VLOOKUP(A421,'PAI 2025 GPS rempl2)'!$A$4:$V$503,21,0)</f>
        <v>2025-10-03</v>
      </c>
      <c r="M421" s="82" t="str">
        <f>VLOOKUP(A421,'PAI 2025 GPS rempl2)'!$A$4:$V$503,22,0)</f>
        <v>6000-DESPACHO DEL SUPERINTENDENTE DELEGADO PARA EL CONTROL Y VERIFICACIÓN DE REGLAMENTOS TÉCNICOS Y METROLOGÍA LEGAL</v>
      </c>
      <c r="N421" s="82"/>
      <c r="O421" s="82"/>
      <c r="P421" s="82"/>
      <c r="Q421" s="82"/>
      <c r="T421" s="81" t="s">
        <v>1344</v>
      </c>
      <c r="U421" s="81" t="str">
        <f>VLOOKUP(T421,'PAI 2025 Consolidado'!$A$7:$D$507,4,0)</f>
        <v>Actividad propia</v>
      </c>
      <c r="V421" s="82" t="s">
        <v>1647</v>
      </c>
      <c r="W421" s="30">
        <f>VLOOKUP(A421,'PAI 2025 GPS rempl2)'!$A$4:$P$503,16,0)</f>
        <v>30</v>
      </c>
      <c r="X421" s="163">
        <f>+(W421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421" s="30">
        <f>VLOOKUP(A421,'SEGUIMIENTO PLAN DE ACCIÓN'!$G$7:$AB$493,22,0)</f>
        <v>0</v>
      </c>
      <c r="Z421" s="164">
        <f t="shared" si="12"/>
        <v>0</v>
      </c>
      <c r="AA421" s="30">
        <f>VLOOKUP(A421,'SEGUIMIENTO PLAN DE ACCIÓN'!$G$7:$AC$493,20,0)</f>
        <v>0</v>
      </c>
    </row>
    <row r="422" spans="1:27" x14ac:dyDescent="0.25">
      <c r="A422" s="81" t="s">
        <v>1346</v>
      </c>
      <c r="B422" s="81" t="s">
        <v>517</v>
      </c>
      <c r="C422" s="82" t="s">
        <v>1647</v>
      </c>
      <c r="D422" s="82" t="s">
        <v>1658</v>
      </c>
      <c r="E422" s="82" t="s">
        <v>1563</v>
      </c>
      <c r="F422" s="82"/>
      <c r="G422" s="82"/>
      <c r="H422" s="82" t="str">
        <f>VLOOKUP(A422,'PAI 2025 GPS rempl2)'!$A$4:$V$503,15,0)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22" s="82">
        <f>VLOOKUP(A422,'PAI 2025 GPS rempl2)'!$A$4:$V$503,17,0)</f>
        <v>1</v>
      </c>
      <c r="J422" s="82" t="str">
        <f>VLOOKUP(A422,'PAI 2025 GPS rempl2)'!$A$4:$V$503,18,0)</f>
        <v>Númerica</v>
      </c>
      <c r="K422" s="160" t="str">
        <f>VLOOKUP(A422,'PAI 2025 GPS rempl2)'!$A$4:$V$503,20,0)</f>
        <v>2025-10-20</v>
      </c>
      <c r="L422" s="160" t="str">
        <f>VLOOKUP(A422,'PAI 2025 GPS rempl2)'!$A$4:$V$503,21,0)</f>
        <v>2025-11-07</v>
      </c>
      <c r="M422" s="82" t="str">
        <f>VLOOKUP(A422,'PAI 2025 GPS rempl2)'!$A$4:$V$503,22,0)</f>
        <v>6000-DESPACHO DEL SUPERINTENDENTE DELEGADO PARA EL CONTROL Y VERIFICACIÓN DE REGLAMENTOS TÉCNICOS Y METROLOGÍA LEGAL</v>
      </c>
      <c r="N422" s="82"/>
      <c r="O422" s="82"/>
      <c r="P422" s="82"/>
      <c r="Q422" s="82"/>
      <c r="T422" s="81" t="s">
        <v>1346</v>
      </c>
      <c r="U422" s="81" t="str">
        <f>VLOOKUP(T422,'PAI 2025 Consolidado'!$A$7:$D$507,4,0)</f>
        <v>Actividad propia</v>
      </c>
      <c r="V422" s="82" t="s">
        <v>1647</v>
      </c>
      <c r="W422" s="30">
        <f>VLOOKUP(A422,'PAI 2025 GPS rempl2)'!$A$4:$P$503,16,0)</f>
        <v>30</v>
      </c>
      <c r="X422" s="163">
        <f>+(W422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422" s="30">
        <f>VLOOKUP(A422,'SEGUIMIENTO PLAN DE ACCIÓN'!$G$7:$AB$493,22,0)</f>
        <v>0</v>
      </c>
      <c r="Z422" s="164">
        <f t="shared" si="12"/>
        <v>0</v>
      </c>
      <c r="AA422" s="30">
        <f>VLOOKUP(A422,'SEGUIMIENTO PLAN DE ACCIÓN'!$G$7:$AC$493,20,0)</f>
        <v>0</v>
      </c>
    </row>
    <row r="423" spans="1:27" x14ac:dyDescent="0.25">
      <c r="A423" s="81" t="s">
        <v>1350</v>
      </c>
      <c r="B423" s="81" t="s">
        <v>509</v>
      </c>
      <c r="C423" s="82" t="s">
        <v>1647</v>
      </c>
      <c r="D423" s="82" t="s">
        <v>1651</v>
      </c>
      <c r="E423" s="82" t="s">
        <v>680</v>
      </c>
      <c r="F423" s="82" t="s">
        <v>10</v>
      </c>
      <c r="G423" s="82" t="str">
        <f>VLOOKUP(A423,'PAI 2025 GPS rempl2)'!$E$4:$L$502,8,0)</f>
        <v>C-3503-0200-0009-40401c</v>
      </c>
      <c r="H423" s="82" t="str">
        <f>VLOOKUP(A423,'PAI 2025 GPS rempl2)'!$A$4:$V$503,15,0)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23" s="82">
        <f>VLOOKUP(A423,'PAI 2025 GPS rempl2)'!$A$4:$V$503,17,0)</f>
        <v>100</v>
      </c>
      <c r="J423" s="82" t="str">
        <f>VLOOKUP(A423,'PAI 2025 GPS rempl2)'!$A$4:$V$503,18,0)</f>
        <v>Porcentual</v>
      </c>
      <c r="K423" s="160" t="str">
        <f>VLOOKUP(A423,'PAI 2025 GPS rempl2)'!$A$4:$V$503,20,0)</f>
        <v>2025-01-13</v>
      </c>
      <c r="L423" s="160" t="str">
        <f>VLOOKUP(A423,'PAI 2025 GPS rempl2)'!$A$4:$V$503,21,0)</f>
        <v>2025-12-31</v>
      </c>
      <c r="M423" s="82" t="str">
        <f>VLOOKUP(A423,'PAI 2025 GPS rempl2)'!$A$4:$V$503,22,0)</f>
        <v>3000-DESPACHO DEL SUPERINTENDENTE DELEGADO PARA LA PROTECCIÓN DEL CONSUMIDOR;
3003-GRUPO DE TRABAJO DE APOYO A LA RED NACIONAL DE PROTECCIÓN  AL CONSUMIDOR</v>
      </c>
      <c r="N423" s="82" t="s">
        <v>1520</v>
      </c>
      <c r="O423" s="82" t="s">
        <v>1521</v>
      </c>
      <c r="P423" s="82" t="s">
        <v>1694</v>
      </c>
      <c r="Q423" s="82" t="s">
        <v>1617</v>
      </c>
      <c r="T423" s="81" t="s">
        <v>1350</v>
      </c>
      <c r="U423" s="81" t="str">
        <f>VLOOKUP(T423,'PAI 2025 Consolidado'!$A$7:$D$507,4,0)</f>
        <v>Producto</v>
      </c>
      <c r="V423" s="82" t="s">
        <v>1647</v>
      </c>
      <c r="W423" s="30">
        <f>VLOOKUP(A423,'PAI 2025 GPS rempl2)'!$A$4:$P$503,16,0)</f>
        <v>20</v>
      </c>
      <c r="X423" s="161">
        <f>(W423*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423" s="30">
        <f>VLOOKUP(A423,'SEGUIMIENTO PLAN DE ACCIÓN'!$G$7:$AB$493,22,0)</f>
        <v>13</v>
      </c>
      <c r="Z423" s="164">
        <f t="shared" si="12"/>
        <v>1.1659192825112107E-3</v>
      </c>
      <c r="AA423" s="30" t="str">
        <f>VLOOKUP(A423,'SEGUIMIENTO PLAN DE ACCIÓN'!$G$7:$AC$493,20,0)</f>
        <v xml:space="preserve">El presente informe contiene el seguimiento detallado de los servicios de atención, capacitación, sensibilización y divulgación llevadas a cabo durante el primer trimestre de 2025 en la Red Nacional de Protección al Consumidor. Se refleja un avance porcentual ponderado del 13% (ver Plan de trabajo Actividad 3003.1.3) </v>
      </c>
    </row>
    <row r="424" spans="1:27" x14ac:dyDescent="0.25">
      <c r="A424" s="81" t="s">
        <v>1353</v>
      </c>
      <c r="B424" s="81" t="s">
        <v>517</v>
      </c>
      <c r="C424" s="82" t="s">
        <v>1647</v>
      </c>
      <c r="D424" s="82" t="s">
        <v>1651</v>
      </c>
      <c r="E424" s="82" t="s">
        <v>680</v>
      </c>
      <c r="F424" s="82"/>
      <c r="G424" s="82"/>
      <c r="H424" s="82" t="str">
        <f>VLOOKUP(A424,'PAI 2025 GPS rempl2)'!$A$4:$V$503,15,0)</f>
        <v>Definir el Plan de difusión (incluye actividades, responsables, fechas y las metas de atenciones, divulgaciones, capacitaciones, sensibilizaciones y campañas .) (Documento Plan de difusión)</v>
      </c>
      <c r="I424" s="82">
        <f>VLOOKUP(A424,'PAI 2025 GPS rempl2)'!$A$4:$V$503,17,0)</f>
        <v>1</v>
      </c>
      <c r="J424" s="82" t="str">
        <f>VLOOKUP(A424,'PAI 2025 GPS rempl2)'!$A$4:$V$503,18,0)</f>
        <v>Númerica</v>
      </c>
      <c r="K424" s="160" t="str">
        <f>VLOOKUP(A424,'PAI 2025 GPS rempl2)'!$A$4:$V$503,20,0)</f>
        <v>2025-01-13</v>
      </c>
      <c r="L424" s="160" t="str">
        <f>VLOOKUP(A424,'PAI 2025 GPS rempl2)'!$A$4:$V$503,21,0)</f>
        <v>2025-02-03</v>
      </c>
      <c r="M424" s="82" t="str">
        <f>VLOOKUP(A424,'PAI 2025 GPS rempl2)'!$A$4:$V$503,22,0)</f>
        <v>3003-GRUPO DE TRABAJO DE APOYO A LA RED NACIONAL DE PROTECCIÓN  AL CONSUMIDOR</v>
      </c>
      <c r="N424" s="82"/>
      <c r="O424" s="82"/>
      <c r="P424" s="82"/>
      <c r="Q424" s="82"/>
      <c r="T424" s="81" t="s">
        <v>1353</v>
      </c>
      <c r="U424" s="81" t="str">
        <f>VLOOKUP(T424,'PAI 2025 Consolidado'!$A$7:$D$507,4,0)</f>
        <v>Actividad propia</v>
      </c>
      <c r="V424" s="82" t="s">
        <v>1647</v>
      </c>
      <c r="W424" s="30">
        <f>VLOOKUP(A424,'PAI 2025 GPS rempl2)'!$A$4:$P$503,16,0)</f>
        <v>30</v>
      </c>
      <c r="X424" s="163">
        <f>+(W424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424" s="30">
        <f>VLOOKUP(A424,'SEGUIMIENTO PLAN DE ACCIÓN'!$G$7:$AB$493,22,0)</f>
        <v>100</v>
      </c>
      <c r="Z424" s="164">
        <f t="shared" si="12"/>
        <v>3.6809815950920245E-3</v>
      </c>
      <c r="AA424" s="30" t="str">
        <f>VLOOKUP(A424,'SEGUIMIENTO PLAN DE ACCIÓN'!$G$7:$AC$493,20,0)</f>
        <v xml:space="preserve">Se presenta documento de Estrategia de Difusión el cual incluye actividades, responsables fechas y las metas de atenciones, capacitaciones, divulgaciones, para revisión, comentarios y aprobación </v>
      </c>
    </row>
    <row r="425" spans="1:27" x14ac:dyDescent="0.25">
      <c r="A425" s="81" t="s">
        <v>1355</v>
      </c>
      <c r="B425" s="81" t="s">
        <v>1641</v>
      </c>
      <c r="C425" s="82" t="s">
        <v>1647</v>
      </c>
      <c r="D425" s="82" t="s">
        <v>1651</v>
      </c>
      <c r="E425" s="82" t="s">
        <v>680</v>
      </c>
      <c r="F425" s="82"/>
      <c r="G425" s="82"/>
      <c r="H425" s="82" t="str">
        <f>VLOOKUP(A425,'PAI 2025 GPS rempl2)'!$A$4:$V$503,15,0)</f>
        <v>Aprobar el Plan de difusión (Plan Estratégico y Cronograma aprobado por el Coordinador de la RNPC Y/o otras áreas participantes de requerirse.)</v>
      </c>
      <c r="I425" s="82">
        <f>VLOOKUP(A425,'PAI 2025 GPS rempl2)'!$A$4:$V$503,17,0)</f>
        <v>1</v>
      </c>
      <c r="J425" s="82" t="str">
        <f>VLOOKUP(A425,'PAI 2025 GPS rempl2)'!$A$4:$V$503,18,0)</f>
        <v>Númerica</v>
      </c>
      <c r="K425" s="160" t="str">
        <f>VLOOKUP(A425,'PAI 2025 GPS rempl2)'!$A$4:$V$503,20,0)</f>
        <v>2025-02-03</v>
      </c>
      <c r="L425" s="160" t="str">
        <f>VLOOKUP(A425,'PAI 2025 GPS rempl2)'!$A$4:$V$503,21,0)</f>
        <v>2025-02-28</v>
      </c>
      <c r="M425" s="82" t="str">
        <f>VLOOKUP(A425,'PAI 2025 GPS rempl2)'!$A$4:$V$503,22,0)</f>
        <v>3000-DESPACHO DEL SUPERINTENDENTE DELEGADO PARA LA PROTECCIÓN DEL CONSUMIDOR</v>
      </c>
      <c r="N425" s="82"/>
      <c r="O425" s="82"/>
      <c r="P425" s="82"/>
      <c r="Q425" s="82"/>
      <c r="T425" s="81" t="s">
        <v>1355</v>
      </c>
      <c r="U425" s="81" t="str">
        <f>VLOOKUP(T425,'PAI 2025 Consolidado'!$A$7:$D$507,4,0)</f>
        <v>Actividad sin participaci�n</v>
      </c>
      <c r="V425" s="82" t="s">
        <v>1647</v>
      </c>
      <c r="W425" s="30">
        <f>VLOOKUP(A425,'PAI 2025 GPS rempl2)'!$A$4:$P$503,16,0)</f>
        <v>0</v>
      </c>
      <c r="Y425" s="30">
        <f>VLOOKUP(A425,'SEGUIMIENTO PLAN DE ACCIÓN'!$G$7:$AB$493,22,0)</f>
        <v>100</v>
      </c>
      <c r="Z425" s="164">
        <f t="shared" si="12"/>
        <v>0</v>
      </c>
      <c r="AA425" s="30" t="str">
        <f>VLOOKUP(A425,'SEGUIMIENTO PLAN DE ACCIÓN'!$G$7:$AC$493,20,0)</f>
        <v>Se adjunta correo de aprobación por parte del Coordinador de la RNPC y la Delegada de Protección al consumidor, así como Documento Final Estrategia y Cronograma de Trabajo</v>
      </c>
    </row>
    <row r="426" spans="1:27" x14ac:dyDescent="0.25">
      <c r="A426" s="81" t="s">
        <v>1358</v>
      </c>
      <c r="B426" s="81" t="s">
        <v>517</v>
      </c>
      <c r="C426" s="82" t="s">
        <v>1647</v>
      </c>
      <c r="D426" s="82" t="s">
        <v>1651</v>
      </c>
      <c r="E426" s="82" t="s">
        <v>680</v>
      </c>
      <c r="F426" s="82"/>
      <c r="G426" s="82"/>
      <c r="H426" s="82" t="str">
        <f>VLOOKUP(A426,'PAI 2025 GPS rempl2)'!$A$4:$V$503,15,0)</f>
        <v>Ejecutar el Plan de difusión  (Seguimiento trimestral plan y evidencias de ejecución)</v>
      </c>
      <c r="I426" s="82">
        <f>VLOOKUP(A426,'PAI 2025 GPS rempl2)'!$A$4:$V$503,17,0)</f>
        <v>1</v>
      </c>
      <c r="J426" s="82" t="str">
        <f>VLOOKUP(A426,'PAI 2025 GPS rempl2)'!$A$4:$V$503,18,0)</f>
        <v>Porcentual</v>
      </c>
      <c r="K426" s="160" t="str">
        <f>VLOOKUP(A426,'PAI 2025 GPS rempl2)'!$A$4:$V$503,20,0)</f>
        <v>2025-02-03</v>
      </c>
      <c r="L426" s="160" t="str">
        <f>VLOOKUP(A426,'PAI 2025 GPS rempl2)'!$A$4:$V$503,21,0)</f>
        <v>2025-12-31</v>
      </c>
      <c r="M426" s="82" t="str">
        <f>VLOOKUP(A426,'PAI 2025 GPS rempl2)'!$A$4:$V$503,22,0)</f>
        <v>3003-GRUPO DE TRABAJO DE APOYO A LA RED NACIONAL DE PROTECCIÓN  AL CONSUMIDOR</v>
      </c>
      <c r="N426" s="82"/>
      <c r="O426" s="82"/>
      <c r="P426" s="82"/>
      <c r="Q426" s="82"/>
      <c r="T426" s="81" t="s">
        <v>1358</v>
      </c>
      <c r="U426" s="81" t="str">
        <f>VLOOKUP(T426,'PAI 2025 Consolidado'!$A$7:$D$507,4,0)</f>
        <v>Actividad propia</v>
      </c>
      <c r="V426" s="82" t="s">
        <v>1647</v>
      </c>
      <c r="W426" s="30">
        <f>VLOOKUP(A426,'PAI 2025 GPS rempl2)'!$A$4:$P$503,16,0)</f>
        <v>70</v>
      </c>
      <c r="X426" s="163">
        <f>+(W426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0.85889570552147243</v>
      </c>
      <c r="Y426" s="30">
        <f>VLOOKUP(A426,'SEGUIMIENTO PLAN DE ACCIÓN'!$G$7:$AB$493,22,0)</f>
        <v>30</v>
      </c>
      <c r="Z426" s="164">
        <f t="shared" si="12"/>
        <v>2.5766871165644172E-3</v>
      </c>
      <c r="AA426" s="30" t="str">
        <f>VLOOKUP(A426,'SEGUIMIENTO PLAN DE ACCIÓN'!$G$7:$AC$493,20,0)</f>
        <v xml:space="preserve">Durante el periodo de enero a mayo de 2025 se han realizado un total de 85.097 atenciones, 11.250 Divulgaciones, 1053 capacitaciones y 1084 sensibilizaciones a cargo del equipo de la RNPC en todo el territorio Nacional, esto muestra un avance ponderado en el plan de trabajo de 30%.  </v>
      </c>
    </row>
    <row r="427" spans="1:27" x14ac:dyDescent="0.25">
      <c r="A427" s="81" t="s">
        <v>1360</v>
      </c>
      <c r="B427" s="81" t="s">
        <v>509</v>
      </c>
      <c r="C427" s="82" t="s">
        <v>1647</v>
      </c>
      <c r="D427" s="82" t="s">
        <v>1651</v>
      </c>
      <c r="E427" s="82" t="s">
        <v>680</v>
      </c>
      <c r="F427" s="82" t="s">
        <v>9</v>
      </c>
      <c r="G427" s="82" t="str">
        <f>VLOOKUP(A427,'PAI 2025 GPS rempl2)'!$E$4:$L$502,8,0)</f>
        <v>C-3503-0200-0009-40401c</v>
      </c>
      <c r="H427" s="82" t="str">
        <f>VLOOKUP(A427,'PAI 2025 GPS rempl2)'!$A$4:$V$503,15,0)</f>
        <v>Arreglos Directos desarrollados a través de las atenciones de las Casas y Rutas del Consumidor, realizados. (Informe final)</v>
      </c>
      <c r="I427" s="82">
        <f>VLOOKUP(A427,'PAI 2025 GPS rempl2)'!$A$4:$V$503,17,0)</f>
        <v>40</v>
      </c>
      <c r="J427" s="82" t="str">
        <f>VLOOKUP(A427,'PAI 2025 GPS rempl2)'!$A$4:$V$503,18,0)</f>
        <v>Porcentual</v>
      </c>
      <c r="K427" s="160" t="str">
        <f>VLOOKUP(A427,'PAI 2025 GPS rempl2)'!$A$4:$V$503,20,0)</f>
        <v>2025-02-03</v>
      </c>
      <c r="L427" s="160" t="str">
        <f>VLOOKUP(A427,'PAI 2025 GPS rempl2)'!$A$4:$V$503,21,0)</f>
        <v>2025-12-31</v>
      </c>
      <c r="M427" s="82" t="str">
        <f>VLOOKUP(A427,'PAI 2025 GPS rempl2)'!$A$4:$V$503,22,0)</f>
        <v>3003-GRUPO DE TRABAJO DE APOYO A LA RED NACIONAL DE PROTECCIÓN  AL CONSUMIDOR</v>
      </c>
      <c r="N427" s="82" t="s">
        <v>1522</v>
      </c>
      <c r="O427" s="82" t="s">
        <v>1560</v>
      </c>
      <c r="P427" s="82">
        <v>0</v>
      </c>
      <c r="Q427" s="82" t="s">
        <v>1615</v>
      </c>
      <c r="T427" s="81" t="s">
        <v>1360</v>
      </c>
      <c r="U427" s="81" t="str">
        <f>VLOOKUP(T427,'PAI 2025 Consolidado'!$A$7:$D$507,4,0)</f>
        <v>Producto</v>
      </c>
      <c r="V427" s="82" t="s">
        <v>1647</v>
      </c>
      <c r="W427" s="30">
        <f>VLOOKUP(A427,'PAI 2025 GPS rempl2)'!$A$4:$P$503,16,0)</f>
        <v>10</v>
      </c>
      <c r="X427" s="161">
        <f>(W427*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0.44843049327354262</v>
      </c>
      <c r="Y427" s="30">
        <f>VLOOKUP(A427,'SEGUIMIENTO PLAN DE ACCIÓN'!$G$7:$AB$493,22,0)</f>
        <v>0</v>
      </c>
      <c r="Z427" s="164">
        <f t="shared" si="12"/>
        <v>0</v>
      </c>
      <c r="AA427" s="30" t="str">
        <f>VLOOKUP(A427,'SEGUIMIENTO PLAN DE ACCIÓN'!$G$7:$AC$493,20,0)</f>
        <v>El reporte inicialmente registrado no corresponde a esta actividad</v>
      </c>
    </row>
    <row r="428" spans="1:27" x14ac:dyDescent="0.25">
      <c r="A428" s="81" t="s">
        <v>1362</v>
      </c>
      <c r="B428" s="81" t="s">
        <v>517</v>
      </c>
      <c r="C428" s="82" t="s">
        <v>1647</v>
      </c>
      <c r="D428" s="82" t="s">
        <v>1651</v>
      </c>
      <c r="E428" s="82" t="s">
        <v>680</v>
      </c>
      <c r="F428" s="82"/>
      <c r="G428" s="82"/>
      <c r="H428" s="82" t="str">
        <f>VLOOKUP(A428,'PAI 2025 GPS rempl2)'!$A$4:$V$503,15,0)</f>
        <v>Realizar invitaciones de servicio arreglo directo (Informe trimestral acumulado) (Informe elaborado de las invitaciones servicio arreglo directo)</v>
      </c>
      <c r="I428" s="82">
        <f>VLOOKUP(A428,'PAI 2025 GPS rempl2)'!$A$4:$V$503,17,0)</f>
        <v>4000</v>
      </c>
      <c r="J428" s="82" t="str">
        <f>VLOOKUP(A428,'PAI 2025 GPS rempl2)'!$A$4:$V$503,18,0)</f>
        <v>Númerica</v>
      </c>
      <c r="K428" s="160" t="str">
        <f>VLOOKUP(A428,'PAI 2025 GPS rempl2)'!$A$4:$V$503,20,0)</f>
        <v>2025-02-03</v>
      </c>
      <c r="L428" s="160" t="str">
        <f>VLOOKUP(A428,'PAI 2025 GPS rempl2)'!$A$4:$V$503,21,0)</f>
        <v>2025-12-31</v>
      </c>
      <c r="M428" s="82" t="str">
        <f>VLOOKUP(A428,'PAI 2025 GPS rempl2)'!$A$4:$V$503,22,0)</f>
        <v>3003-GRUPO DE TRABAJO DE APOYO A LA RED NACIONAL DE PROTECCIÓN  AL CONSUMIDOR</v>
      </c>
      <c r="N428" s="82"/>
      <c r="O428" s="82"/>
      <c r="P428" s="82"/>
      <c r="Q428" s="82"/>
      <c r="T428" s="81" t="s">
        <v>1362</v>
      </c>
      <c r="U428" s="81" t="str">
        <f>VLOOKUP(T428,'PAI 2025 Consolidado'!$A$7:$D$507,4,0)</f>
        <v>Actividad propia</v>
      </c>
      <c r="V428" s="82" t="s">
        <v>1647</v>
      </c>
      <c r="W428" s="30">
        <f>VLOOKUP(A428,'PAI 2025 GPS rempl2)'!$A$4:$P$503,16,0)</f>
        <v>30</v>
      </c>
      <c r="X428" s="163">
        <f>+(W428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428" s="30">
        <f>VLOOKUP(A428,'SEGUIMIENTO PLAN DE ACCIÓN'!$G$7:$AB$493,22,0)</f>
        <v>24</v>
      </c>
      <c r="Z428" s="164">
        <f t="shared" si="12"/>
        <v>8.8343558282208575E-4</v>
      </c>
      <c r="AA428" s="30" t="str">
        <f>VLOOKUP(A428,'SEGUIMIENTO PLAN DE ACCIÓN'!$G$7:$AC$493,20,0)</f>
        <v>Durante el primer trimestre del año 2025, se logró un avance del 24% en el reporte de actividades, destacándose el fortalecimiento de los mecanismos de resolución directa de conflictos entre consumidores y proveedores. Esta estrategia se implementó mediante el trabajo articulado con las Casas del Consumidor a nivel nacional, las cuales desempeñan un papel fundamental en la orientación, acompañamiento y protección efectiva de los derechos de los ciudadanos. Como resultado de estas acciones, se realizaron 964 invitaciones al mecanismo de Arreglo Directo, lo que evidencia un esfuerzo significativo por promover soluciones eficaces y oportunas a las controversias en materia de consumo, reduciendo así la necesidad de recurrir a instancias judiciales y fomentando relaciones más equilibradas entre las partes involucradas.</v>
      </c>
    </row>
    <row r="429" spans="1:27" x14ac:dyDescent="0.25">
      <c r="A429" s="81" t="s">
        <v>1364</v>
      </c>
      <c r="B429" s="81" t="s">
        <v>517</v>
      </c>
      <c r="C429" s="82" t="s">
        <v>1647</v>
      </c>
      <c r="D429" s="82" t="s">
        <v>1651</v>
      </c>
      <c r="E429" s="82" t="s">
        <v>680</v>
      </c>
      <c r="F429" s="82"/>
      <c r="G429" s="82"/>
      <c r="H429" s="82" t="str">
        <f>VLOOKUP(A429,'PAI 2025 GPS rempl2)'!$A$4:$V$503,15,0)</f>
        <v>Realizar Jornada Nacional de las soluciones en materia de protección al consumidor  (Informe jornada Nacional de las soluciones en materia de protección al consumidor)</v>
      </c>
      <c r="I429" s="82">
        <f>VLOOKUP(A429,'PAI 2025 GPS rempl2)'!$A$4:$V$503,17,0)</f>
        <v>4</v>
      </c>
      <c r="J429" s="82" t="str">
        <f>VLOOKUP(A429,'PAI 2025 GPS rempl2)'!$A$4:$V$503,18,0)</f>
        <v>Númerica</v>
      </c>
      <c r="K429" s="160" t="str">
        <f>VLOOKUP(A429,'PAI 2025 GPS rempl2)'!$A$4:$V$503,20,0)</f>
        <v>2025-02-03</v>
      </c>
      <c r="L429" s="160" t="str">
        <f>VLOOKUP(A429,'PAI 2025 GPS rempl2)'!$A$4:$V$503,21,0)</f>
        <v>2025-12-31</v>
      </c>
      <c r="M429" s="82" t="str">
        <f>VLOOKUP(A429,'PAI 2025 GPS rempl2)'!$A$4:$V$503,22,0)</f>
        <v>3003-GRUPO DE TRABAJO DE APOYO A LA RED NACIONAL DE PROTECCIÓN  AL CONSUMIDOR</v>
      </c>
      <c r="N429" s="82"/>
      <c r="O429" s="82"/>
      <c r="P429" s="82"/>
      <c r="Q429" s="82"/>
      <c r="T429" s="81" t="s">
        <v>1364</v>
      </c>
      <c r="U429" s="81" t="str">
        <f>VLOOKUP(T429,'PAI 2025 Consolidado'!$A$7:$D$507,4,0)</f>
        <v>Actividad propia</v>
      </c>
      <c r="V429" s="82" t="s">
        <v>1647</v>
      </c>
      <c r="W429" s="30">
        <f>VLOOKUP(A429,'PAI 2025 GPS rempl2)'!$A$4:$P$503,16,0)</f>
        <v>30</v>
      </c>
      <c r="X429" s="163">
        <f>+(W429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429" s="30">
        <f>VLOOKUP(A429,'SEGUIMIENTO PLAN DE ACCIÓN'!$G$7:$AB$493,22,0)</f>
        <v>25</v>
      </c>
      <c r="Z429" s="164">
        <f t="shared" si="12"/>
        <v>9.2024539877300613E-4</v>
      </c>
      <c r="AA429" s="30" t="str">
        <f>VLOOKUP(A429,'SEGUIMIENTO PLAN DE ACCIÓN'!$G$7:$AC$493,20,0)</f>
        <v>Las jornadas programadas se distribuyeron estratégicamente a lo largo del año, ejecutándose conforme al cronograma establecido en los meses de marzo (finales), junio, septiembre y noviembre. Esta planificación tuvo como principal propósito incentivar a las Casas de Consumidor de Bienes y Servicios (CCBS) y a las Rutas del Consumidor para que promuevan el uso del arreglo directo como un método alternativo y eficaz para la solución de conflictos entre consumidores y proveedores de bienes y servicios en todo el país. Esta herramienta busca facilitar la resolución pacífica y ágil de controversias, reduciendo la carga de los mecanismos judiciales tradicionales. A la fecha, se ha logrado un avance del 25%, reflejo del compromiso institucional con la promoción de mecanismos alternativos de resolución de conflictos y el fortalecimiento de la protección al consumidor.</v>
      </c>
    </row>
    <row r="430" spans="1:27" x14ac:dyDescent="0.25">
      <c r="A430" s="81" t="s">
        <v>1366</v>
      </c>
      <c r="B430" s="81" t="s">
        <v>517</v>
      </c>
      <c r="C430" s="82" t="s">
        <v>1647</v>
      </c>
      <c r="D430" s="82" t="s">
        <v>1651</v>
      </c>
      <c r="E430" s="82" t="s">
        <v>680</v>
      </c>
      <c r="F430" s="82"/>
      <c r="G430" s="82"/>
      <c r="H430" s="82" t="str">
        <f>VLOOKUP(A430,'PAI 2025 GPS rempl2)'!$A$4:$V$503,15,0)</f>
        <v>Agendar los arreglos directos (Informe final que identifique las invitaciones realizadas y en cuales de ellas se agendó arreglo directo)</v>
      </c>
      <c r="I430" s="82">
        <f>VLOOKUP(A430,'PAI 2025 GPS rempl2)'!$A$4:$V$503,17,0)</f>
        <v>40</v>
      </c>
      <c r="J430" s="82" t="str">
        <f>VLOOKUP(A430,'PAI 2025 GPS rempl2)'!$A$4:$V$503,18,0)</f>
        <v>Porcentual</v>
      </c>
      <c r="K430" s="160" t="str">
        <f>VLOOKUP(A430,'PAI 2025 GPS rempl2)'!$A$4:$V$503,20,0)</f>
        <v>2025-02-03</v>
      </c>
      <c r="L430" s="160" t="str">
        <f>VLOOKUP(A430,'PAI 2025 GPS rempl2)'!$A$4:$V$503,21,0)</f>
        <v>2025-12-31</v>
      </c>
      <c r="M430" s="82" t="str">
        <f>VLOOKUP(A430,'PAI 2025 GPS rempl2)'!$A$4:$V$503,22,0)</f>
        <v>3003-GRUPO DE TRABAJO DE APOYO A LA RED NACIONAL DE PROTECCIÓN  AL CONSUMIDOR</v>
      </c>
      <c r="N430" s="82"/>
      <c r="O430" s="82"/>
      <c r="P430" s="82"/>
      <c r="Q430" s="82"/>
      <c r="T430" s="81" t="s">
        <v>1366</v>
      </c>
      <c r="U430" s="81" t="str">
        <f>VLOOKUP(T430,'PAI 2025 Consolidado'!$A$7:$D$507,4,0)</f>
        <v>Actividad propia</v>
      </c>
      <c r="V430" s="82" t="s">
        <v>1647</v>
      </c>
      <c r="W430" s="30">
        <f>VLOOKUP(A430,'PAI 2025 GPS rempl2)'!$A$4:$P$503,16,0)</f>
        <v>40</v>
      </c>
      <c r="X430" s="163">
        <f>+(W430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430" s="30">
        <f>VLOOKUP(A430,'SEGUIMIENTO PLAN DE ACCIÓN'!$G$7:$AB$493,22,0)</f>
        <v>0</v>
      </c>
      <c r="Z430" s="164">
        <f t="shared" si="12"/>
        <v>0</v>
      </c>
      <c r="AA430" s="30">
        <f>VLOOKUP(A430,'SEGUIMIENTO PLAN DE ACCIÓN'!$G$7:$AC$493,20,0)</f>
        <v>0</v>
      </c>
    </row>
    <row r="431" spans="1:27" x14ac:dyDescent="0.25">
      <c r="A431" s="81" t="s">
        <v>1368</v>
      </c>
      <c r="B431" s="81" t="s">
        <v>509</v>
      </c>
      <c r="C431" s="82" t="s">
        <v>1647</v>
      </c>
      <c r="D431" s="82" t="s">
        <v>1655</v>
      </c>
      <c r="E431" s="82" t="s">
        <v>766</v>
      </c>
      <c r="F431" s="82" t="s">
        <v>13</v>
      </c>
      <c r="G431" s="82" t="str">
        <f>VLOOKUP(A431,'PAI 2025 GPS rempl2)'!$E$4:$L$502,8,0)</f>
        <v>C-3503-0200-0009-40401c</v>
      </c>
      <c r="H431" s="82" t="str">
        <f>VLOOKUP(A431,'PAI 2025 GPS rempl2)'!$A$4:$V$503,15,0)</f>
        <v>Alcaldías en sus facultades administrativas y de metrología legal frente a la protección al consumidor en el territorio nacional, capacitadas (Informe final)</v>
      </c>
      <c r="I431" s="82">
        <f>VLOOKUP(A431,'PAI 2025 GPS rempl2)'!$A$4:$V$503,17,0)</f>
        <v>440</v>
      </c>
      <c r="J431" s="82" t="str">
        <f>VLOOKUP(A431,'PAI 2025 GPS rempl2)'!$A$4:$V$503,18,0)</f>
        <v>Númerica</v>
      </c>
      <c r="K431" s="160" t="str">
        <f>VLOOKUP(A431,'PAI 2025 GPS rempl2)'!$A$4:$V$503,20,0)</f>
        <v>2025-02-03</v>
      </c>
      <c r="L431" s="160" t="str">
        <f>VLOOKUP(A431,'PAI 2025 GPS rempl2)'!$A$4:$V$503,21,0)</f>
        <v>2025-12-31</v>
      </c>
      <c r="M431" s="82" t="str">
        <f>VLOOKUP(A431,'PAI 2025 GPS rempl2)'!$A$4:$V$503,22,0)</f>
        <v>3003-GRUPO DE TRABAJO DE APOYO A LA RED NACIONAL DE PROTECCIÓN  AL CONSUMIDOR</v>
      </c>
      <c r="N431" s="82" t="s">
        <v>1523</v>
      </c>
      <c r="O431" s="82" t="s">
        <v>1562</v>
      </c>
      <c r="P431" s="82" t="s">
        <v>1867</v>
      </c>
      <c r="Q431" s="82" t="s">
        <v>1618</v>
      </c>
      <c r="T431" s="81" t="s">
        <v>1368</v>
      </c>
      <c r="U431" s="81" t="str">
        <f>VLOOKUP(T431,'PAI 2025 Consolidado'!$A$7:$D$507,4,0)</f>
        <v>Producto</v>
      </c>
      <c r="V431" s="82" t="s">
        <v>1647</v>
      </c>
      <c r="W431" s="30">
        <f>VLOOKUP(A431,'PAI 2025 GPS rempl2)'!$A$4:$P$503,16,0)</f>
        <v>20</v>
      </c>
      <c r="X431" s="161">
        <f>(W431*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431" s="30">
        <f>VLOOKUP(A431,'SEGUIMIENTO PLAN DE ACCIÓN'!$G$7:$AB$493,22,0)</f>
        <v>0</v>
      </c>
      <c r="Z431" s="164">
        <f t="shared" si="12"/>
        <v>0</v>
      </c>
      <c r="AA431" s="30">
        <f>VLOOKUP(A431,'SEGUIMIENTO PLAN DE ACCIÓN'!$G$7:$AC$493,20,0)</f>
        <v>0</v>
      </c>
    </row>
    <row r="432" spans="1:27" x14ac:dyDescent="0.25">
      <c r="A432" s="81" t="s">
        <v>1370</v>
      </c>
      <c r="B432" s="81" t="s">
        <v>517</v>
      </c>
      <c r="C432" s="82" t="s">
        <v>1647</v>
      </c>
      <c r="D432" s="82" t="s">
        <v>1655</v>
      </c>
      <c r="E432" s="82" t="s">
        <v>766</v>
      </c>
      <c r="F432" s="82"/>
      <c r="G432" s="82"/>
      <c r="H432" s="82" t="str">
        <f>VLOOKUP(A432,'PAI 2025 GPS rempl2)'!$A$4:$V$503,15,0)</f>
        <v>Aprobar por parte del coordinador de la RED el cronograma de intervención de alcaldías (Cronograma de intervención de alcaldías aprobado por parte del coordinador de la RED)</v>
      </c>
      <c r="I432" s="82">
        <f>VLOOKUP(A432,'PAI 2025 GPS rempl2)'!$A$4:$V$503,17,0)</f>
        <v>1</v>
      </c>
      <c r="J432" s="82" t="str">
        <f>VLOOKUP(A432,'PAI 2025 GPS rempl2)'!$A$4:$V$503,18,0)</f>
        <v>Númerica</v>
      </c>
      <c r="K432" s="160" t="str">
        <f>VLOOKUP(A432,'PAI 2025 GPS rempl2)'!$A$4:$V$503,20,0)</f>
        <v>2025-02-03</v>
      </c>
      <c r="L432" s="160" t="str">
        <f>VLOOKUP(A432,'PAI 2025 GPS rempl2)'!$A$4:$V$503,21,0)</f>
        <v>2025-02-28</v>
      </c>
      <c r="M432" s="82" t="str">
        <f>VLOOKUP(A432,'PAI 2025 GPS rempl2)'!$A$4:$V$503,22,0)</f>
        <v>3003-GRUPO DE TRABAJO DE APOYO A LA RED NACIONAL DE PROTECCIÓN  AL CONSUMIDOR</v>
      </c>
      <c r="N432" s="82"/>
      <c r="O432" s="82"/>
      <c r="P432" s="82"/>
      <c r="Q432" s="82"/>
      <c r="T432" s="81" t="s">
        <v>1370</v>
      </c>
      <c r="U432" s="81" t="str">
        <f>VLOOKUP(T432,'PAI 2025 Consolidado'!$A$7:$D$507,4,0)</f>
        <v>Actividad propia</v>
      </c>
      <c r="V432" s="82" t="s">
        <v>1647</v>
      </c>
      <c r="W432" s="30">
        <f>VLOOKUP(A432,'PAI 2025 GPS rempl2)'!$A$4:$P$503,16,0)</f>
        <v>20</v>
      </c>
      <c r="X432" s="163">
        <f>+(W432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32" s="30">
        <f>VLOOKUP(A432,'SEGUIMIENTO PLAN DE ACCIÓN'!$G$7:$AB$493,22,0)</f>
        <v>100</v>
      </c>
      <c r="Z432" s="164">
        <f t="shared" si="12"/>
        <v>2.4539877300613498E-3</v>
      </c>
      <c r="AA432" s="30" t="str">
        <f>VLOOKUP(A432,'SEGUIMIENTO PLAN DE ACCIÓN'!$G$7:$AC$493,20,0)</f>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v>
      </c>
    </row>
    <row r="433" spans="1:27" x14ac:dyDescent="0.25">
      <c r="A433" s="81" t="s">
        <v>1372</v>
      </c>
      <c r="B433" s="81" t="s">
        <v>517</v>
      </c>
      <c r="C433" s="82" t="s">
        <v>1647</v>
      </c>
      <c r="D433" s="82" t="s">
        <v>1655</v>
      </c>
      <c r="E433" s="82" t="s">
        <v>766</v>
      </c>
      <c r="F433" s="82"/>
      <c r="G433" s="82"/>
      <c r="H433" s="82" t="str">
        <f>VLOOKUP(A433,'PAI 2025 GPS rempl2)'!$A$4:$V$503,15,0)</f>
        <v>Capacitar en materia de protección al consumidor a las alcaldías municipales (Informe trimestral de seguimiento y Listados de Asistencia/registros fotográficos/capturas de pantallas)</v>
      </c>
      <c r="I433" s="82">
        <f>VLOOKUP(A433,'PAI 2025 GPS rempl2)'!$A$4:$V$503,17,0)</f>
        <v>440</v>
      </c>
      <c r="J433" s="82" t="str">
        <f>VLOOKUP(A433,'PAI 2025 GPS rempl2)'!$A$4:$V$503,18,0)</f>
        <v>Númerica</v>
      </c>
      <c r="K433" s="160" t="str">
        <f>VLOOKUP(A433,'PAI 2025 GPS rempl2)'!$A$4:$V$503,20,0)</f>
        <v>2025-02-03</v>
      </c>
      <c r="L433" s="160" t="str">
        <f>VLOOKUP(A433,'PAI 2025 GPS rempl2)'!$A$4:$V$503,21,0)</f>
        <v>2025-12-31</v>
      </c>
      <c r="M433" s="82" t="str">
        <f>VLOOKUP(A433,'PAI 2025 GPS rempl2)'!$A$4:$V$503,22,0)</f>
        <v>3003-GRUPO DE TRABAJO DE APOYO A LA RED NACIONAL DE PROTECCIÓN  AL CONSUMIDOR</v>
      </c>
      <c r="N433" s="82"/>
      <c r="O433" s="82"/>
      <c r="P433" s="82"/>
      <c r="Q433" s="82"/>
      <c r="T433" s="81" t="s">
        <v>1372</v>
      </c>
      <c r="U433" s="81" t="str">
        <f>VLOOKUP(T433,'PAI 2025 Consolidado'!$A$7:$D$507,4,0)</f>
        <v>Actividad propia</v>
      </c>
      <c r="V433" s="82" t="s">
        <v>1647</v>
      </c>
      <c r="W433" s="30">
        <f>VLOOKUP(A433,'PAI 2025 GPS rempl2)'!$A$4:$P$503,16,0)</f>
        <v>80</v>
      </c>
      <c r="X433" s="163">
        <f>+(W433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433" s="30">
        <f>VLOOKUP(A433,'SEGUIMIENTO PLAN DE ACCIÓN'!$G$7:$AB$493,22,0)</f>
        <v>8</v>
      </c>
      <c r="Z433" s="164">
        <f t="shared" si="12"/>
        <v>7.8527607361963188E-4</v>
      </c>
      <c r="AA433" s="30" t="str">
        <f>VLOOKUP(A433,'SEGUIMIENTO PLAN DE ACCIÓN'!$G$7:$AC$493,20,0)</f>
        <v xml:space="preserve">Informe Cubrimiento a Alcaldías en el Primer Trimestre del Año , en el primer trimestre se reporta 35  Alcaldías Visitadas por la RNPC lo que equivale de acuerdo a la meta de 440 municipios al 8%
Las evidencias   de la actividad  se encuentran  en  el Informe. </v>
      </c>
    </row>
    <row r="434" spans="1:27" x14ac:dyDescent="0.25">
      <c r="A434" s="81" t="s">
        <v>1374</v>
      </c>
      <c r="B434" s="81" t="s">
        <v>509</v>
      </c>
      <c r="C434" s="82" t="s">
        <v>1647</v>
      </c>
      <c r="D434" s="82" t="s">
        <v>1651</v>
      </c>
      <c r="E434" s="82" t="s">
        <v>680</v>
      </c>
      <c r="F434" s="82" t="s">
        <v>13</v>
      </c>
      <c r="G434" s="82" t="str">
        <f>VLOOKUP(A434,'PAI 2025 GPS rempl2)'!$E$4:$L$502,8,0)</f>
        <v>C-3503-0200-0009-40401c</v>
      </c>
      <c r="H434" s="82" t="str">
        <f>VLOOKUP(A434,'PAI 2025 GPS rempl2)'!$A$4:$V$503,15,0)</f>
        <v>Cobertura departamental de la Red Nacional de Protección al Consumidor, a través de las Casas de Consumidor de Bienes y Servicios, ampliada (Informe final)</v>
      </c>
      <c r="I434" s="82">
        <f>VLOOKUP(A434,'PAI 2025 GPS rempl2)'!$A$4:$V$503,17,0)</f>
        <v>5</v>
      </c>
      <c r="J434" s="82" t="str">
        <f>VLOOKUP(A434,'PAI 2025 GPS rempl2)'!$A$4:$V$503,18,0)</f>
        <v>Númerica</v>
      </c>
      <c r="K434" s="160" t="str">
        <f>VLOOKUP(A434,'PAI 2025 GPS rempl2)'!$A$4:$V$503,20,0)</f>
        <v>2025-02-03</v>
      </c>
      <c r="L434" s="160" t="str">
        <f>VLOOKUP(A434,'PAI 2025 GPS rempl2)'!$A$4:$V$503,21,0)</f>
        <v>2025-12-19</v>
      </c>
      <c r="M434" s="82" t="str">
        <f>VLOOKUP(A434,'PAI 2025 GPS rempl2)'!$A$4:$V$503,22,0)</f>
        <v>142-GRUPO DE TRABAJO DE SERVICIOS ADMINISTRATIVOS Y RECURSOS FÍSICOS;
3003-GRUPO DE TRABAJO DE APOYO A LA RED NACIONAL DE PROTECCIÓN  AL CONSUMIDOR;
73-GRUPO DE TRABAJO DE COMUNICACION</v>
      </c>
      <c r="N434" s="82" t="s">
        <v>1523</v>
      </c>
      <c r="O434" s="82" t="s">
        <v>1562</v>
      </c>
      <c r="P434" s="82" t="s">
        <v>1695</v>
      </c>
      <c r="Q434" s="82" t="s">
        <v>1618</v>
      </c>
      <c r="T434" s="81" t="s">
        <v>1374</v>
      </c>
      <c r="U434" s="81" t="str">
        <f>VLOOKUP(T434,'PAI 2025 Consolidado'!$A$7:$D$507,4,0)</f>
        <v>Producto</v>
      </c>
      <c r="V434" s="82" t="s">
        <v>1647</v>
      </c>
      <c r="W434" s="30">
        <f>VLOOKUP(A434,'PAI 2025 GPS rempl2)'!$A$4:$P$503,16,0)</f>
        <v>15</v>
      </c>
      <c r="X434" s="161">
        <f>(W434*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0.67264573991031396</v>
      </c>
      <c r="Y434" s="30">
        <f>VLOOKUP(A434,'SEGUIMIENTO PLAN DE ACCIÓN'!$G$7:$AB$493,22,0)</f>
        <v>0</v>
      </c>
      <c r="Z434" s="164">
        <f t="shared" si="12"/>
        <v>0</v>
      </c>
      <c r="AA434" s="30">
        <f>VLOOKUP(A434,'SEGUIMIENTO PLAN DE ACCIÓN'!$G$7:$AC$493,20,0)</f>
        <v>0</v>
      </c>
    </row>
    <row r="435" spans="1:27" x14ac:dyDescent="0.25">
      <c r="A435" s="81" t="s">
        <v>1377</v>
      </c>
      <c r="B435" s="81" t="s">
        <v>517</v>
      </c>
      <c r="C435" s="82" t="s">
        <v>1647</v>
      </c>
      <c r="D435" s="82" t="s">
        <v>1651</v>
      </c>
      <c r="E435" s="82" t="s">
        <v>680</v>
      </c>
      <c r="F435" s="82"/>
      <c r="G435" s="82"/>
      <c r="H435" s="82" t="str">
        <f>VLOOKUP(A435,'PAI 2025 GPS rempl2)'!$A$4:$V$503,15,0)</f>
        <v>Gestionar y firmar los convenios interadministrativos con las entidades del orden nacional y/o alcaldías para la apertura de nuevas CCBS (Informe convenios interadministrativos con las entidades del orden nacional y/o alcaldías para la apertura de nuevas CCBS)</v>
      </c>
      <c r="I435" s="82">
        <f>VLOOKUP(A435,'PAI 2025 GPS rempl2)'!$A$4:$V$503,17,0)</f>
        <v>5</v>
      </c>
      <c r="J435" s="82" t="str">
        <f>VLOOKUP(A435,'PAI 2025 GPS rempl2)'!$A$4:$V$503,18,0)</f>
        <v>Númerica</v>
      </c>
      <c r="K435" s="160" t="str">
        <f>VLOOKUP(A435,'PAI 2025 GPS rempl2)'!$A$4:$V$503,20,0)</f>
        <v>2025-02-03</v>
      </c>
      <c r="L435" s="160" t="str">
        <f>VLOOKUP(A435,'PAI 2025 GPS rempl2)'!$A$4:$V$503,21,0)</f>
        <v>2025-12-19</v>
      </c>
      <c r="M435" s="82" t="str">
        <f>VLOOKUP(A435,'PAI 2025 GPS rempl2)'!$A$4:$V$503,22,0)</f>
        <v>3003-GRUPO DE TRABAJO DE APOYO A LA RED NACIONAL DE PROTECCIÓN  AL CONSUMIDOR</v>
      </c>
      <c r="N435" s="82"/>
      <c r="O435" s="82"/>
      <c r="P435" s="82"/>
      <c r="Q435" s="82"/>
      <c r="T435" s="81" t="s">
        <v>1377</v>
      </c>
      <c r="U435" s="81" t="str">
        <f>VLOOKUP(T435,'PAI 2025 Consolidado'!$A$7:$D$507,4,0)</f>
        <v>Actividad propia</v>
      </c>
      <c r="V435" s="82" t="s">
        <v>1647</v>
      </c>
      <c r="W435" s="30">
        <f>VLOOKUP(A435,'PAI 2025 GPS rempl2)'!$A$4:$P$503,16,0)</f>
        <v>20</v>
      </c>
      <c r="X435" s="163">
        <f>+(W435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35" s="30">
        <f>VLOOKUP(A435,'SEGUIMIENTO PLAN DE ACCIÓN'!$G$7:$AB$493,22,0)</f>
        <v>40</v>
      </c>
      <c r="Z435" s="164">
        <f t="shared" si="12"/>
        <v>9.8159509202453993E-4</v>
      </c>
      <c r="AA435" s="30" t="str">
        <f>VLOOKUP(A435,'SEGUIMIENTO PLAN DE ACCIÓN'!$G$7:$AC$493,20,0)</f>
        <v xml:space="preserve">se remiten los convenios suscritos entre la Superintendencia de Industria y Comercio (SIC) y la Alcaldía Distrital de Santa Marta, así como entre la SIC y el Departamento para la Prosperidad Social (DPS). Igualmente, se anexan capturas de pantalla que acreditan la aprobación y suscripción de dichos convenios a través de la plataforma SECOP II, toda vez que la firma de dichos convenios se hace de manera digital.
</v>
      </c>
    </row>
    <row r="436" spans="1:27" x14ac:dyDescent="0.25">
      <c r="A436" s="81" t="s">
        <v>1379</v>
      </c>
      <c r="B436" s="81" t="s">
        <v>517</v>
      </c>
      <c r="C436" s="82" t="s">
        <v>1647</v>
      </c>
      <c r="D436" s="82" t="s">
        <v>1651</v>
      </c>
      <c r="E436" s="82" t="s">
        <v>680</v>
      </c>
      <c r="F436" s="82"/>
      <c r="G436" s="82"/>
      <c r="H436" s="82" t="str">
        <f>VLOOKUP(A436,'PAI 2025 GPS rempl2)'!$A$4:$V$503,15,0)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36" s="82">
        <f>VLOOKUP(A436,'PAI 2025 GPS rempl2)'!$A$4:$V$503,17,0)</f>
        <v>5</v>
      </c>
      <c r="J436" s="82" t="str">
        <f>VLOOKUP(A436,'PAI 2025 GPS rempl2)'!$A$4:$V$503,18,0)</f>
        <v>Númerica</v>
      </c>
      <c r="K436" s="160" t="str">
        <f>VLOOKUP(A436,'PAI 2025 GPS rempl2)'!$A$4:$V$503,20,0)</f>
        <v>2025-02-03</v>
      </c>
      <c r="L436" s="160" t="str">
        <f>VLOOKUP(A436,'PAI 2025 GPS rempl2)'!$A$4:$V$503,21,0)</f>
        <v>2025-12-19</v>
      </c>
      <c r="M436" s="82" t="str">
        <f>VLOOKUP(A436,'PAI 2025 GPS rempl2)'!$A$4:$V$503,22,0)</f>
        <v>142-GRUPO DE TRABAJO DE SERVICIOS ADMINISTRATIVOS Y RECURSOS FÍSICOS;
3003-GRUPO DE TRABAJO DE APOYO A LA RED NACIONAL DE PROTECCIÓN  AL CONSUMIDOR</v>
      </c>
      <c r="N436" s="82"/>
      <c r="O436" s="82"/>
      <c r="P436" s="82"/>
      <c r="Q436" s="82"/>
      <c r="T436" s="81" t="s">
        <v>1379</v>
      </c>
      <c r="U436" s="81" t="str">
        <f>VLOOKUP(T436,'PAI 2025 Consolidado'!$A$7:$D$507,4,0)</f>
        <v>Actividad propia</v>
      </c>
      <c r="V436" s="82" t="s">
        <v>1647</v>
      </c>
      <c r="W436" s="30">
        <f>VLOOKUP(A436,'PAI 2025 GPS rempl2)'!$A$4:$P$503,16,0)</f>
        <v>20</v>
      </c>
      <c r="X436" s="163">
        <f>+(W436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36" s="30">
        <f>VLOOKUP(A436,'SEGUIMIENTO PLAN DE ACCIÓN'!$G$7:$AB$493,22,0)</f>
        <v>0</v>
      </c>
      <c r="Z436" s="164">
        <f t="shared" si="12"/>
        <v>0</v>
      </c>
      <c r="AA436" s="30">
        <f>VLOOKUP(A436,'SEGUIMIENTO PLAN DE ACCIÓN'!$G$7:$AC$493,20,0)</f>
        <v>0</v>
      </c>
    </row>
    <row r="437" spans="1:27" x14ac:dyDescent="0.25">
      <c r="A437" s="81" t="s">
        <v>1382</v>
      </c>
      <c r="B437" s="81" t="s">
        <v>517</v>
      </c>
      <c r="C437" s="82" t="s">
        <v>1647</v>
      </c>
      <c r="D437" s="82" t="s">
        <v>1651</v>
      </c>
      <c r="E437" s="82" t="s">
        <v>680</v>
      </c>
      <c r="F437" s="82"/>
      <c r="G437" s="82"/>
      <c r="H437" s="82" t="str">
        <f>VLOOKUP(A437,'PAI 2025 GPS rempl2)'!$A$4:$V$503,15,0)</f>
        <v>Realizar la inauguración y poner en operacion las Casas del Consumidor de Bienes y Servicios en el territorio nacional (Informe por CCBS aperturada) (Informe por CCBS apertura da y puesta en operación)</v>
      </c>
      <c r="I437" s="82">
        <f>VLOOKUP(A437,'PAI 2025 GPS rempl2)'!$A$4:$V$503,17,0)</f>
        <v>5</v>
      </c>
      <c r="J437" s="82" t="str">
        <f>VLOOKUP(A437,'PAI 2025 GPS rempl2)'!$A$4:$V$503,18,0)</f>
        <v>Númerica</v>
      </c>
      <c r="K437" s="160" t="str">
        <f>VLOOKUP(A437,'PAI 2025 GPS rempl2)'!$A$4:$V$503,20,0)</f>
        <v>2025-02-03</v>
      </c>
      <c r="L437" s="160" t="str">
        <f>VLOOKUP(A437,'PAI 2025 GPS rempl2)'!$A$4:$V$503,21,0)</f>
        <v>2025-12-19</v>
      </c>
      <c r="M437" s="82" t="str">
        <f>VLOOKUP(A437,'PAI 2025 GPS rempl2)'!$A$4:$V$503,22,0)</f>
        <v>3003-GRUPO DE TRABAJO DE APOYO A LA RED NACIONAL DE PROTECCIÓN  AL CONSUMIDOR;
73-GRUPO DE TRABAJO DE COMUNICACION</v>
      </c>
      <c r="N437" s="82"/>
      <c r="O437" s="82"/>
      <c r="P437" s="82"/>
      <c r="Q437" s="82"/>
      <c r="T437" s="81" t="s">
        <v>1382</v>
      </c>
      <c r="U437" s="81" t="str">
        <f>VLOOKUP(T437,'PAI 2025 Consolidado'!$A$7:$D$507,4,0)</f>
        <v>Actividad propia</v>
      </c>
      <c r="V437" s="82" t="s">
        <v>1647</v>
      </c>
      <c r="W437" s="30">
        <f>VLOOKUP(A437,'PAI 2025 GPS rempl2)'!$A$4:$P$503,16,0)</f>
        <v>60</v>
      </c>
      <c r="X437" s="163">
        <f>+(W437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437" s="30">
        <f>VLOOKUP(A437,'SEGUIMIENTO PLAN DE ACCIÓN'!$G$7:$AB$493,22,0)</f>
        <v>0</v>
      </c>
      <c r="Z437" s="164">
        <f t="shared" si="12"/>
        <v>0</v>
      </c>
      <c r="AA437" s="30">
        <f>VLOOKUP(A437,'SEGUIMIENTO PLAN DE ACCIÓN'!$G$7:$AC$493,20,0)</f>
        <v>0</v>
      </c>
    </row>
    <row r="438" spans="1:27" x14ac:dyDescent="0.25">
      <c r="A438" s="81" t="s">
        <v>1384</v>
      </c>
      <c r="B438" s="81" t="s">
        <v>509</v>
      </c>
      <c r="C438" s="82" t="s">
        <v>1657</v>
      </c>
      <c r="D438" s="82" t="s">
        <v>1656</v>
      </c>
      <c r="E438" s="82" t="s">
        <v>819</v>
      </c>
      <c r="F438" s="82" t="s">
        <v>10</v>
      </c>
      <c r="G438" s="82" t="str">
        <f>VLOOKUP(A438,'PAI 2025 GPS rempl2)'!$E$4:$L$502,8,0)</f>
        <v>C-3503-0200-0009-40401c</v>
      </c>
      <c r="H438" s="82" t="str">
        <f>VLOOKUP(A438,'PAI 2025 GPS rempl2)'!$A$4:$V$503,15,0)</f>
        <v>Guía de Aprendizaje en Derecho de Consumo traducida a lenguaje de minorías étnicas, elaborada y socializada  (Guía en formato digital)</v>
      </c>
      <c r="I438" s="82">
        <f>VLOOKUP(A438,'PAI 2025 GPS rempl2)'!$A$4:$V$503,17,0)</f>
        <v>1</v>
      </c>
      <c r="J438" s="82" t="str">
        <f>VLOOKUP(A438,'PAI 2025 GPS rempl2)'!$A$4:$V$503,18,0)</f>
        <v>Númerica</v>
      </c>
      <c r="K438" s="160" t="str">
        <f>VLOOKUP(A438,'PAI 2025 GPS rempl2)'!$A$4:$V$503,20,0)</f>
        <v>2025-02-03</v>
      </c>
      <c r="L438" s="160" t="str">
        <f>VLOOKUP(A438,'PAI 2025 GPS rempl2)'!$A$4:$V$503,21,0)</f>
        <v>2025-12-15</v>
      </c>
      <c r="M438" s="82" t="str">
        <f>VLOOKUP(A438,'PAI 2025 GPS rempl2)'!$A$4:$V$503,22,0)</f>
        <v>3003-GRUPO DE TRABAJO DE APOYO A LA RED NACIONAL DE PROTECCIÓN  AL CONSUMIDOR;
71-GRUPO DE TRABAJO DE FORMACION;
73-GRUPO DE TRABAJO DE COMUNICACION</v>
      </c>
      <c r="N438" s="82" t="s">
        <v>1520</v>
      </c>
      <c r="O438" s="82" t="s">
        <v>1521</v>
      </c>
      <c r="P438" s="82" t="s">
        <v>1696</v>
      </c>
      <c r="Q438" s="82" t="s">
        <v>1617</v>
      </c>
      <c r="T438" s="81" t="s">
        <v>1384</v>
      </c>
      <c r="U438" s="81" t="str">
        <f>VLOOKUP(T438,'PAI 2025 Consolidado'!$A$7:$D$507,4,0)</f>
        <v>Producto</v>
      </c>
      <c r="V438" s="82" t="s">
        <v>1657</v>
      </c>
      <c r="W438" s="30">
        <f>VLOOKUP(A438,'PAI 2025 GPS rempl2)'!$A$4:$P$503,16,0)</f>
        <v>20</v>
      </c>
      <c r="X438" s="30">
        <f>+(W438*100)/($W$150+$W$168+$W$174+$W$177+$W$183+$W$190+$W$199+$W$344+$W$350+$W$438+$W$471)</f>
        <v>10.526315789473685</v>
      </c>
      <c r="Y438" s="30">
        <f>VLOOKUP(A438,'SEGUIMIENTO PLAN DE ACCIÓN'!$G$7:$AB$493,22,0)</f>
        <v>0</v>
      </c>
      <c r="Z438" s="164">
        <f t="shared" si="12"/>
        <v>0</v>
      </c>
      <c r="AA438" s="30">
        <f>VLOOKUP(A438,'SEGUIMIENTO PLAN DE ACCIÓN'!$G$7:$AC$493,20,0)</f>
        <v>0</v>
      </c>
    </row>
    <row r="439" spans="1:27" x14ac:dyDescent="0.25">
      <c r="A439" s="81" t="s">
        <v>1387</v>
      </c>
      <c r="B439" s="81" t="s">
        <v>517</v>
      </c>
      <c r="C439" s="82" t="s">
        <v>1657</v>
      </c>
      <c r="D439" s="82" t="s">
        <v>1656</v>
      </c>
      <c r="E439" s="82" t="s">
        <v>819</v>
      </c>
      <c r="F439" s="82"/>
      <c r="G439" s="82"/>
      <c r="H439" s="82" t="str">
        <f>VLOOKUP(A439,'PAI 2025 GPS rempl2)'!$A$4:$V$503,15,0)</f>
        <v>Definir el grupo étnico para la traducción de la Guía de Aprendizaje en Derecho de Consumo  (Acta de acuerdo de grupo étnico definido)</v>
      </c>
      <c r="I439" s="82">
        <f>VLOOKUP(A439,'PAI 2025 GPS rempl2)'!$A$4:$V$503,17,0)</f>
        <v>1</v>
      </c>
      <c r="J439" s="82" t="str">
        <f>VLOOKUP(A439,'PAI 2025 GPS rempl2)'!$A$4:$V$503,18,0)</f>
        <v>Númerica</v>
      </c>
      <c r="K439" s="160" t="str">
        <f>VLOOKUP(A439,'PAI 2025 GPS rempl2)'!$A$4:$V$503,20,0)</f>
        <v>2025-02-03</v>
      </c>
      <c r="L439" s="160" t="str">
        <f>VLOOKUP(A439,'PAI 2025 GPS rempl2)'!$A$4:$V$503,21,0)</f>
        <v>2025-03-31</v>
      </c>
      <c r="M439" s="82" t="str">
        <f>VLOOKUP(A439,'PAI 2025 GPS rempl2)'!$A$4:$V$503,22,0)</f>
        <v>3003-GRUPO DE TRABAJO DE APOYO A LA RED NACIONAL DE PROTECCIÓN  AL CONSUMIDOR;
71-GRUPO DE TRABAJO DE FORMACION</v>
      </c>
      <c r="N439" s="82"/>
      <c r="O439" s="82"/>
      <c r="P439" s="82"/>
      <c r="Q439" s="82"/>
      <c r="T439" s="81" t="s">
        <v>1387</v>
      </c>
      <c r="U439" s="81" t="str">
        <f>VLOOKUP(T439,'PAI 2025 Consolidado'!$A$7:$D$507,4,0)</f>
        <v>Actividad propia</v>
      </c>
      <c r="V439" s="82" t="s">
        <v>1657</v>
      </c>
      <c r="W439" s="30">
        <f>VLOOKUP(A439,'PAI 2025 GPS rempl2)'!$A$4:$P$503,16,0)</f>
        <v>10</v>
      </c>
      <c r="X439" s="30">
        <f>+(W439*100)/($W$151+$W$153+$W$154+$W$155+$W$169+$W$170+$W$171+$W$172+$W$173+$W$175+$W$176+$W$178+$W$179+$W$180+$W$181+$W$182+$W$184+$W$185+$W$186+$W$187+$W$188+$W$189+$W$191+$W$192+$W$193+$W$194+$W$200+$W$201+$W$345+$W$347+$W$349+$W$351+$W$352+$W$439+$W$440+$W$441+$W$442+$W$472+$W$473)</f>
        <v>0.90909090909090906</v>
      </c>
      <c r="Y439" s="30">
        <f>VLOOKUP(A439,'SEGUIMIENTO PLAN DE ACCIÓN'!$G$7:$AB$493,22,0)</f>
        <v>100</v>
      </c>
      <c r="Z439" s="164">
        <f t="shared" si="12"/>
        <v>9.0909090909090905E-3</v>
      </c>
      <c r="AA439" s="30" t="str">
        <f>VLOOKUP(A439,'SEGUIMIENTO PLAN DE ACCIÓN'!$G$7:$AC$493,20,0)</f>
        <v>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v>
      </c>
    </row>
    <row r="440" spans="1:27" x14ac:dyDescent="0.25">
      <c r="A440" s="81" t="s">
        <v>1390</v>
      </c>
      <c r="B440" s="81" t="s">
        <v>517</v>
      </c>
      <c r="C440" s="82" t="s">
        <v>1657</v>
      </c>
      <c r="D440" s="82" t="s">
        <v>1656</v>
      </c>
      <c r="E440" s="82" t="s">
        <v>819</v>
      </c>
      <c r="F440" s="82"/>
      <c r="G440" s="82"/>
      <c r="H440" s="82" t="str">
        <f>VLOOKUP(A440,'PAI 2025 GPS rempl2)'!$A$4:$V$503,15,0)</f>
        <v>Consolidar y traducir la Guía de Aprendizaje en Derecho de Consumo en lenguaje étnico aprobada (Guía de Aprendizaje en Derecho de Consumo en lenguaje étnico aprobada y traducida)</v>
      </c>
      <c r="I440" s="82">
        <f>VLOOKUP(A440,'PAI 2025 GPS rempl2)'!$A$4:$V$503,17,0)</f>
        <v>1</v>
      </c>
      <c r="J440" s="82" t="str">
        <f>VLOOKUP(A440,'PAI 2025 GPS rempl2)'!$A$4:$V$503,18,0)</f>
        <v>Númerica</v>
      </c>
      <c r="K440" s="160" t="str">
        <f>VLOOKUP(A440,'PAI 2025 GPS rempl2)'!$A$4:$V$503,20,0)</f>
        <v>2025-04-01</v>
      </c>
      <c r="L440" s="160" t="str">
        <f>VLOOKUP(A440,'PAI 2025 GPS rempl2)'!$A$4:$V$503,21,0)</f>
        <v>2025-07-01</v>
      </c>
      <c r="M440" s="82" t="str">
        <f>VLOOKUP(A440,'PAI 2025 GPS rempl2)'!$A$4:$V$503,22,0)</f>
        <v>3003-GRUPO DE TRABAJO DE APOYO A LA RED NACIONAL DE PROTECCIÓN  AL CONSUMIDOR</v>
      </c>
      <c r="N440" s="82"/>
      <c r="O440" s="82"/>
      <c r="P440" s="82"/>
      <c r="Q440" s="82"/>
      <c r="T440" s="81" t="s">
        <v>1390</v>
      </c>
      <c r="U440" s="81" t="str">
        <f>VLOOKUP(T440,'PAI 2025 Consolidado'!$A$7:$D$507,4,0)</f>
        <v>Actividad propia</v>
      </c>
      <c r="V440" s="82" t="s">
        <v>1657</v>
      </c>
      <c r="W440" s="30">
        <f>VLOOKUP(A440,'PAI 2025 GPS rempl2)'!$A$4:$P$503,16,0)</f>
        <v>50</v>
      </c>
      <c r="X440" s="30">
        <f>+(W440*100)/($W$151+$W$153+$W$154+$W$155+$W$169+$W$170+$W$171+$W$172+$W$173+$W$175+$W$176+$W$178+$W$179+$W$180+$W$181+$W$182+$W$184+$W$185+$W$186+$W$187+$W$188+$W$189+$W$191+$W$192+$W$193+$W$194+$W$200+$W$201+$W$345+$W$347+$W$349+$W$351+$W$352+$W$439+$W$440+$W$441+$W$442+$W$472+$W$473)</f>
        <v>4.5454545454545459</v>
      </c>
      <c r="Y440" s="30">
        <f>VLOOKUP(A440,'SEGUIMIENTO PLAN DE ACCIÓN'!$G$7:$AB$493,22,0)</f>
        <v>0</v>
      </c>
      <c r="Z440" s="164">
        <f t="shared" si="12"/>
        <v>0</v>
      </c>
      <c r="AA440" s="30" t="str">
        <f>VLOOKUP(A440,'SEGUIMIENTO PLAN DE ACCIÓN'!$G$7:$AC$493,20,0)</f>
        <v xml:space="preserve">Durante el mes de mayo, se logró un avance significativo en el componente de traducción étnica de la Guía NNA. En particular, se consolidó la propuesta de diagramación para la versión en lengua Wayuunaiki, la cual fue aprobada por la Coordinación de la Red Nacional de Protección al Consumidor. Asimismo, se avanzó en la gestión del evento de socialización de la Guía NNA traducida, diligenciando la solicitud en el formato requerido por OSCAE. Como resultado de este proceso, se coordinó la realización del evento entre el 16 y el 18 de septiembre en el corregimiento de Nazareth, Alta Guajira, una zona priorizada por su alta concentración de población Wayuu; tiene como objetivo impactar a 100 personas, entre niñas, niños, adolescentes (NNA) y sus cuidadores. </v>
      </c>
    </row>
    <row r="441" spans="1:27" x14ac:dyDescent="0.25">
      <c r="A441" s="81" t="s">
        <v>1392</v>
      </c>
      <c r="B441" s="81" t="s">
        <v>517</v>
      </c>
      <c r="C441" s="82" t="s">
        <v>1657</v>
      </c>
      <c r="D441" s="82" t="s">
        <v>1656</v>
      </c>
      <c r="E441" s="82" t="s">
        <v>819</v>
      </c>
      <c r="F441" s="82"/>
      <c r="G441" s="82"/>
      <c r="H441" s="82" t="str">
        <f>VLOOKUP(A441,'PAI 2025 GPS rempl2)'!$A$4:$V$503,15,0)</f>
        <v>Definir la Estrategia de sensibilización de la Guía de Aprendizaje en Derecho de Consumo con las entidades publicas interesadas (Documento Estrategia de sensibilización de la Guía de Aprendizaje en Derecho de Consumo)</v>
      </c>
      <c r="I441" s="82">
        <f>VLOOKUP(A441,'PAI 2025 GPS rempl2)'!$A$4:$V$503,17,0)</f>
        <v>1</v>
      </c>
      <c r="J441" s="82" t="str">
        <f>VLOOKUP(A441,'PAI 2025 GPS rempl2)'!$A$4:$V$503,18,0)</f>
        <v>Númerica</v>
      </c>
      <c r="K441" s="160" t="str">
        <f>VLOOKUP(A441,'PAI 2025 GPS rempl2)'!$A$4:$V$503,20,0)</f>
        <v>2025-06-03</v>
      </c>
      <c r="L441" s="160" t="str">
        <f>VLOOKUP(A441,'PAI 2025 GPS rempl2)'!$A$4:$V$503,21,0)</f>
        <v>2025-07-01</v>
      </c>
      <c r="M441" s="82" t="str">
        <f>VLOOKUP(A441,'PAI 2025 GPS rempl2)'!$A$4:$V$503,22,0)</f>
        <v>3003-GRUPO DE TRABAJO DE APOYO A LA RED NACIONAL DE PROTECCIÓN  AL CONSUMIDOR;
73-GRUPO DE TRABAJO DE COMUNICACION</v>
      </c>
      <c r="N441" s="82"/>
      <c r="O441" s="82"/>
      <c r="P441" s="82"/>
      <c r="Q441" s="82"/>
      <c r="T441" s="81" t="s">
        <v>1392</v>
      </c>
      <c r="U441" s="81" t="str">
        <f>VLOOKUP(T441,'PAI 2025 Consolidado'!$A$7:$D$507,4,0)</f>
        <v>Actividad propia</v>
      </c>
      <c r="V441" s="82" t="s">
        <v>1657</v>
      </c>
      <c r="W441" s="30">
        <f>VLOOKUP(A441,'PAI 2025 GPS rempl2)'!$A$4:$P$503,16,0)</f>
        <v>20</v>
      </c>
      <c r="X441" s="30">
        <f>+(W441*100)/($W$151+$W$153+$W$154+$W$155+$W$169+$W$170+$W$171+$W$172+$W$173+$W$175+$W$176+$W$178+$W$179+$W$180+$W$181+$W$182+$W$184+$W$185+$W$186+$W$187+$W$188+$W$189+$W$191+$W$192+$W$193+$W$194+$W$200+$W$201+$W$345+$W$347+$W$349+$W$351+$W$352+$W$439+$W$440+$W$441+$W$442+$W$472+$W$473)</f>
        <v>1.8181818181818181</v>
      </c>
      <c r="Y441" s="30">
        <f>VLOOKUP(A441,'SEGUIMIENTO PLAN DE ACCIÓN'!$G$7:$AB$493,22,0)</f>
        <v>0</v>
      </c>
      <c r="Z441" s="164">
        <f t="shared" si="12"/>
        <v>0</v>
      </c>
      <c r="AA441" s="30">
        <f>VLOOKUP(A441,'SEGUIMIENTO PLAN DE ACCIÓN'!$G$7:$AC$493,20,0)</f>
        <v>0</v>
      </c>
    </row>
    <row r="442" spans="1:27" x14ac:dyDescent="0.25">
      <c r="A442" s="81" t="s">
        <v>1394</v>
      </c>
      <c r="B442" s="81" t="s">
        <v>517</v>
      </c>
      <c r="C442" s="82" t="s">
        <v>1657</v>
      </c>
      <c r="D442" s="82" t="s">
        <v>1656</v>
      </c>
      <c r="E442" s="82" t="s">
        <v>819</v>
      </c>
      <c r="F442" s="82"/>
      <c r="G442" s="82"/>
      <c r="H442" s="82" t="str">
        <f>VLOOKUP(A442,'PAI 2025 GPS rempl2)'!$A$4:$V$503,15,0)</f>
        <v>Aplicar la estrategia de sensibilización definida (Informe de aplicación de la estrategia)</v>
      </c>
      <c r="I442" s="82">
        <f>VLOOKUP(A442,'PAI 2025 GPS rempl2)'!$A$4:$V$503,17,0)</f>
        <v>1</v>
      </c>
      <c r="J442" s="82" t="str">
        <f>VLOOKUP(A442,'PAI 2025 GPS rempl2)'!$A$4:$V$503,18,0)</f>
        <v>Númerica</v>
      </c>
      <c r="K442" s="160" t="str">
        <f>VLOOKUP(A442,'PAI 2025 GPS rempl2)'!$A$4:$V$503,20,0)</f>
        <v>2025-07-01</v>
      </c>
      <c r="L442" s="160" t="str">
        <f>VLOOKUP(A442,'PAI 2025 GPS rempl2)'!$A$4:$V$503,21,0)</f>
        <v>2025-12-15</v>
      </c>
      <c r="M442" s="82" t="str">
        <f>VLOOKUP(A442,'PAI 2025 GPS rempl2)'!$A$4:$V$503,22,0)</f>
        <v>3003-GRUPO DE TRABAJO DE APOYO A LA RED NACIONAL DE PROTECCIÓN  AL CONSUMIDOR</v>
      </c>
      <c r="N442" s="82"/>
      <c r="O442" s="82"/>
      <c r="P442" s="82"/>
      <c r="Q442" s="82"/>
      <c r="T442" s="81" t="s">
        <v>1394</v>
      </c>
      <c r="U442" s="81" t="str">
        <f>VLOOKUP(T442,'PAI 2025 Consolidado'!$A$7:$D$507,4,0)</f>
        <v>Actividad propia</v>
      </c>
      <c r="V442" s="82" t="s">
        <v>1657</v>
      </c>
      <c r="W442" s="30">
        <f>VLOOKUP(A442,'PAI 2025 GPS rempl2)'!$A$4:$P$503,16,0)</f>
        <v>20</v>
      </c>
      <c r="X442" s="30">
        <f>+(W442*100)/($W$151+$W$153+$W$154+$W$155+$W$169+$W$170+$W$171+$W$172+$W$173+$W$175+$W$176+$W$178+$W$179+$W$180+$W$181+$W$182+$W$184+$W$185+$W$186+$W$187+$W$188+$W$189+$W$191+$W$192+$W$193+$W$194+$W$200+$W$201+$W$345+$W$347+$W$349+$W$351+$W$352+$W$439+$W$440+$W$441+$W$442+$W$472+$W$473)</f>
        <v>1.8181818181818181</v>
      </c>
      <c r="Y442" s="30">
        <f>VLOOKUP(A442,'SEGUIMIENTO PLAN DE ACCIÓN'!$G$7:$AB$493,22,0)</f>
        <v>0</v>
      </c>
      <c r="Z442" s="164">
        <f t="shared" si="12"/>
        <v>0</v>
      </c>
      <c r="AA442" s="30">
        <f>VLOOKUP(A442,'SEGUIMIENTO PLAN DE ACCIÓN'!$G$7:$AC$493,20,0)</f>
        <v>0</v>
      </c>
    </row>
    <row r="443" spans="1:27" x14ac:dyDescent="0.25">
      <c r="A443" s="81" t="s">
        <v>1396</v>
      </c>
      <c r="B443" s="81" t="s">
        <v>509</v>
      </c>
      <c r="C443" s="82" t="s">
        <v>1647</v>
      </c>
      <c r="D443" s="82" t="s">
        <v>1655</v>
      </c>
      <c r="E443" s="82" t="s">
        <v>766</v>
      </c>
      <c r="F443" s="82" t="s">
        <v>13</v>
      </c>
      <c r="G443" s="82" t="str">
        <f>VLOOKUP(A443,'PAI 2025 GPS rempl2)'!$E$4:$L$502,8,0)</f>
        <v>C-3503-0200-0009-40401c</v>
      </c>
      <c r="H443" s="82" t="str">
        <f>VLOOKUP(A443,'PAI 2025 GPS rempl2)'!$A$4:$V$503,15,0)</f>
        <v>"Ligas y asociaciones de consumidores, así como universidades en su condición de Entidades Sin Ánimo de Lucro de Reconocida Idoneidad, para mejorar su impacto en la protección de los consumidores de bienes y servicios a través de la participación en el fondo de iniciativas del programa Consufondo, fortalecidas (Informe Final de ejecución del programa Consufondo)."</v>
      </c>
      <c r="I443" s="82">
        <f>VLOOKUP(A443,'PAI 2025 GPS rempl2)'!$A$4:$V$503,17,0)</f>
        <v>10</v>
      </c>
      <c r="J443" s="82" t="str">
        <f>VLOOKUP(A443,'PAI 2025 GPS rempl2)'!$A$4:$V$503,18,0)</f>
        <v>Númerica</v>
      </c>
      <c r="K443" s="160" t="str">
        <f>VLOOKUP(A443,'PAI 2025 GPS rempl2)'!$A$4:$V$503,20,0)</f>
        <v>2025-02-03</v>
      </c>
      <c r="L443" s="160" t="str">
        <f>VLOOKUP(A443,'PAI 2025 GPS rempl2)'!$A$4:$V$503,21,0)</f>
        <v>2025-12-15</v>
      </c>
      <c r="M443" s="82" t="str">
        <f>VLOOKUP(A443,'PAI 2025 GPS rempl2)'!$A$4:$V$503,22,0)</f>
        <v>105-GRUPO DE TRABAJO DE CONTRATACIÓN;
3003-GRUPO DE TRABAJO DE APOYO A LA RED NACIONAL DE PROTECCIÓN  AL CONSUMIDOR</v>
      </c>
      <c r="N443" s="82" t="s">
        <v>1523</v>
      </c>
      <c r="O443" s="82" t="s">
        <v>1562</v>
      </c>
      <c r="P443" s="82" t="s">
        <v>1695</v>
      </c>
      <c r="Q443" s="82" t="s">
        <v>1618</v>
      </c>
      <c r="T443" s="81" t="s">
        <v>1396</v>
      </c>
      <c r="U443" s="81" t="str">
        <f>VLOOKUP(T443,'PAI 2025 Consolidado'!$A$7:$D$507,4,0)</f>
        <v>Producto</v>
      </c>
      <c r="V443" s="82" t="s">
        <v>1647</v>
      </c>
      <c r="W443" s="30">
        <f>VLOOKUP(A443,'PAI 2025 GPS rempl2)'!$A$4:$P$503,16,0)</f>
        <v>15</v>
      </c>
      <c r="X443" s="161">
        <f>(W443*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0.67264573991031396</v>
      </c>
      <c r="Y443" s="30">
        <f>VLOOKUP(A443,'SEGUIMIENTO PLAN DE ACCIÓN'!$G$7:$AB$493,22,0)</f>
        <v>0</v>
      </c>
      <c r="Z443" s="164">
        <f t="shared" si="12"/>
        <v>0</v>
      </c>
      <c r="AA443" s="30">
        <f>VLOOKUP(A443,'SEGUIMIENTO PLAN DE ACCIÓN'!$G$7:$AC$493,20,0)</f>
        <v>0</v>
      </c>
    </row>
    <row r="444" spans="1:27" x14ac:dyDescent="0.25">
      <c r="A444" s="81" t="s">
        <v>1398</v>
      </c>
      <c r="B444" s="81" t="s">
        <v>517</v>
      </c>
      <c r="C444" s="82" t="s">
        <v>1647</v>
      </c>
      <c r="D444" s="82" t="s">
        <v>1655</v>
      </c>
      <c r="E444" s="82" t="s">
        <v>766</v>
      </c>
      <c r="F444" s="82"/>
      <c r="G444" s="82"/>
      <c r="H444" s="82" t="str">
        <f>VLOOKUP(A444,'PAI 2025 GPS rempl2)'!$A$4:$V$503,15,0)</f>
        <v>Elaborar estudios previos  (Documento Estudios previos aprobados secretaria general y jurídica)</v>
      </c>
      <c r="I444" s="82">
        <f>VLOOKUP(A444,'PAI 2025 GPS rempl2)'!$A$4:$V$503,17,0)</f>
        <v>1</v>
      </c>
      <c r="J444" s="82" t="str">
        <f>VLOOKUP(A444,'PAI 2025 GPS rempl2)'!$A$4:$V$503,18,0)</f>
        <v>Númerica</v>
      </c>
      <c r="K444" s="160" t="str">
        <f>VLOOKUP(A444,'PAI 2025 GPS rempl2)'!$A$4:$V$503,20,0)</f>
        <v>2025-02-03</v>
      </c>
      <c r="L444" s="160" t="str">
        <f>VLOOKUP(A444,'PAI 2025 GPS rempl2)'!$A$4:$V$503,21,0)</f>
        <v>2025-04-14</v>
      </c>
      <c r="M444" s="82" t="str">
        <f>VLOOKUP(A444,'PAI 2025 GPS rempl2)'!$A$4:$V$503,22,0)</f>
        <v>3003-GRUPO DE TRABAJO DE APOYO A LA RED NACIONAL DE PROTECCIÓN  AL CONSUMIDOR</v>
      </c>
      <c r="N444" s="82"/>
      <c r="O444" s="82"/>
      <c r="P444" s="82"/>
      <c r="Q444" s="82"/>
      <c r="T444" s="81" t="s">
        <v>1398</v>
      </c>
      <c r="U444" s="81" t="str">
        <f>VLOOKUP(T444,'PAI 2025 Consolidado'!$A$7:$D$507,4,0)</f>
        <v>Actividad propia</v>
      </c>
      <c r="V444" s="82" t="s">
        <v>1647</v>
      </c>
      <c r="W444" s="30">
        <f>VLOOKUP(A444,'PAI 2025 GPS rempl2)'!$A$4:$P$503,16,0)</f>
        <v>10</v>
      </c>
      <c r="X444" s="163">
        <f>+(W444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444" s="30">
        <f>VLOOKUP(A444,'SEGUIMIENTO PLAN DE ACCIÓN'!$G$7:$AB$493,22,0)</f>
        <v>100</v>
      </c>
      <c r="Z444" s="164">
        <f t="shared" si="12"/>
        <v>1.2269938650306749E-3</v>
      </c>
      <c r="AA444" s="30" t="str">
        <f>VLOOKUP(A444,'SEGUIMIENTO PLAN DE ACCIÓN'!$G$7:$AC$493,20,0)</f>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v>
      </c>
    </row>
    <row r="445" spans="1:27" x14ac:dyDescent="0.25">
      <c r="A445" s="81" t="s">
        <v>1400</v>
      </c>
      <c r="B445" s="81" t="s">
        <v>517</v>
      </c>
      <c r="C445" s="82" t="s">
        <v>1647</v>
      </c>
      <c r="D445" s="82" t="s">
        <v>1655</v>
      </c>
      <c r="E445" s="82" t="s">
        <v>766</v>
      </c>
      <c r="F445" s="82"/>
      <c r="G445" s="82"/>
      <c r="H445" s="82" t="str">
        <f>VLOOKUP(A445,'PAI 2025 GPS rempl2)'!$A$4:$V$503,15,0)</f>
        <v>Actualizar y aprobar la cartilla Consufondo  (Cartilla Actualizada y aprobada de Consufondo)</v>
      </c>
      <c r="I445" s="82">
        <f>VLOOKUP(A445,'PAI 2025 GPS rempl2)'!$A$4:$V$503,17,0)</f>
        <v>1</v>
      </c>
      <c r="J445" s="82" t="str">
        <f>VLOOKUP(A445,'PAI 2025 GPS rempl2)'!$A$4:$V$503,18,0)</f>
        <v>Númerica</v>
      </c>
      <c r="K445" s="160" t="str">
        <f>VLOOKUP(A445,'PAI 2025 GPS rempl2)'!$A$4:$V$503,20,0)</f>
        <v>2025-04-01</v>
      </c>
      <c r="L445" s="160" t="str">
        <f>VLOOKUP(A445,'PAI 2025 GPS rempl2)'!$A$4:$V$503,21,0)</f>
        <v>2025-04-30</v>
      </c>
      <c r="M445" s="82" t="str">
        <f>VLOOKUP(A445,'PAI 2025 GPS rempl2)'!$A$4:$V$503,22,0)</f>
        <v>3003-GRUPO DE TRABAJO DE APOYO A LA RED NACIONAL DE PROTECCIÓN  AL CONSUMIDOR</v>
      </c>
      <c r="N445" s="82"/>
      <c r="O445" s="82"/>
      <c r="P445" s="82"/>
      <c r="Q445" s="82"/>
      <c r="T445" s="81" t="s">
        <v>1400</v>
      </c>
      <c r="U445" s="81" t="str">
        <f>VLOOKUP(T445,'PAI 2025 Consolidado'!$A$7:$D$507,4,0)</f>
        <v>Actividad propia</v>
      </c>
      <c r="V445" s="82" t="s">
        <v>1647</v>
      </c>
      <c r="W445" s="30">
        <f>VLOOKUP(A445,'PAI 2025 GPS rempl2)'!$A$4:$P$503,16,0)</f>
        <v>10</v>
      </c>
      <c r="X445" s="163">
        <f>+(W445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445" s="30">
        <f>VLOOKUP(A445,'SEGUIMIENTO PLAN DE ACCIÓN'!$G$7:$AB$493,22,0)</f>
        <v>100</v>
      </c>
      <c r="Z445" s="164">
        <f t="shared" si="12"/>
        <v>1.2269938650306749E-3</v>
      </c>
      <c r="AA445" s="30" t="str">
        <f>VLOOKUP(A445,'SEGUIMIENTO PLAN DE ACCIÓN'!$G$7:$AC$493,20,0)</f>
        <v>Se actualiza la Cartilla para acceder al Programa CONSUFONDO para la vigencia 2025. Se revisa y aprueba por parte de la Coordinación de la RNPC</v>
      </c>
    </row>
    <row r="446" spans="1:27" x14ac:dyDescent="0.25">
      <c r="A446" s="81" t="s">
        <v>1402</v>
      </c>
      <c r="B446" s="81" t="s">
        <v>517</v>
      </c>
      <c r="C446" s="82" t="s">
        <v>1647</v>
      </c>
      <c r="D446" s="82" t="s">
        <v>1655</v>
      </c>
      <c r="E446" s="82" t="s">
        <v>766</v>
      </c>
      <c r="F446" s="82"/>
      <c r="G446" s="82"/>
      <c r="H446" s="82" t="str">
        <f>VLOOKUP(A446,'PAI 2025 GPS rempl2)'!$A$4:$V$503,15,0)</f>
        <v>Socializar el programa CONSUFONDO a grupos de interés o grupos de valor establecidos en la cartilla (Informe de socialización de la Cartilla de CONSUFONDO con grupos de valor e interés)</v>
      </c>
      <c r="I446" s="82">
        <f>VLOOKUP(A446,'PAI 2025 GPS rempl2)'!$A$4:$V$503,17,0)</f>
        <v>1</v>
      </c>
      <c r="J446" s="82" t="str">
        <f>VLOOKUP(A446,'PAI 2025 GPS rempl2)'!$A$4:$V$503,18,0)</f>
        <v>Númerica</v>
      </c>
      <c r="K446" s="160" t="str">
        <f>VLOOKUP(A446,'PAI 2025 GPS rempl2)'!$A$4:$V$503,20,0)</f>
        <v>2025-05-02</v>
      </c>
      <c r="L446" s="160" t="str">
        <f>VLOOKUP(A446,'PAI 2025 GPS rempl2)'!$A$4:$V$503,21,0)</f>
        <v>2025-07-31</v>
      </c>
      <c r="M446" s="82" t="str">
        <f>VLOOKUP(A446,'PAI 2025 GPS rempl2)'!$A$4:$V$503,22,0)</f>
        <v>3003-GRUPO DE TRABAJO DE APOYO A LA RED NACIONAL DE PROTECCIÓN  AL CONSUMIDOR</v>
      </c>
      <c r="N446" s="82"/>
      <c r="O446" s="82"/>
      <c r="P446" s="82"/>
      <c r="Q446" s="82"/>
      <c r="T446" s="81" t="s">
        <v>1402</v>
      </c>
      <c r="U446" s="81" t="str">
        <f>VLOOKUP(T446,'PAI 2025 Consolidado'!$A$7:$D$507,4,0)</f>
        <v>Actividad propia</v>
      </c>
      <c r="V446" s="82" t="s">
        <v>1647</v>
      </c>
      <c r="W446" s="30">
        <f>VLOOKUP(A446,'PAI 2025 GPS rempl2)'!$A$4:$P$503,16,0)</f>
        <v>20</v>
      </c>
      <c r="X446" s="163">
        <f>+(W446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46" s="30">
        <f>VLOOKUP(A446,'SEGUIMIENTO PLAN DE ACCIÓN'!$G$7:$AB$493,22,0)</f>
        <v>0</v>
      </c>
      <c r="Z446" s="164">
        <f t="shared" si="12"/>
        <v>0</v>
      </c>
      <c r="AA446" s="30">
        <f>VLOOKUP(A446,'SEGUIMIENTO PLAN DE ACCIÓN'!$G$7:$AC$493,20,0)</f>
        <v>0</v>
      </c>
    </row>
    <row r="447" spans="1:27" x14ac:dyDescent="0.25">
      <c r="A447" s="81" t="s">
        <v>1404</v>
      </c>
      <c r="B447" s="81" t="s">
        <v>517</v>
      </c>
      <c r="C447" s="82" t="s">
        <v>1647</v>
      </c>
      <c r="D447" s="82" t="s">
        <v>1655</v>
      </c>
      <c r="E447" s="82" t="s">
        <v>766</v>
      </c>
      <c r="F447" s="82"/>
      <c r="G447" s="82"/>
      <c r="H447" s="82" t="str">
        <f>VLOOKUP(A447,'PAI 2025 GPS rempl2)'!$A$4:$V$503,15,0)</f>
        <v>Solicitar la contratación a Secretaria General   (Memorando de Solicitud de contratación a Secretaria General)</v>
      </c>
      <c r="I447" s="82">
        <f>VLOOKUP(A447,'PAI 2025 GPS rempl2)'!$A$4:$V$503,17,0)</f>
        <v>1</v>
      </c>
      <c r="J447" s="82" t="str">
        <f>VLOOKUP(A447,'PAI 2025 GPS rempl2)'!$A$4:$V$503,18,0)</f>
        <v>Númerica</v>
      </c>
      <c r="K447" s="160" t="str">
        <f>VLOOKUP(A447,'PAI 2025 GPS rempl2)'!$A$4:$V$503,20,0)</f>
        <v>2025-05-02</v>
      </c>
      <c r="L447" s="160" t="str">
        <f>VLOOKUP(A447,'PAI 2025 GPS rempl2)'!$A$4:$V$503,21,0)</f>
        <v>2025-07-31</v>
      </c>
      <c r="M447" s="82" t="str">
        <f>VLOOKUP(A447,'PAI 2025 GPS rempl2)'!$A$4:$V$503,22,0)</f>
        <v>3003-GRUPO DE TRABAJO DE APOYO A LA RED NACIONAL DE PROTECCIÓN  AL CONSUMIDOR</v>
      </c>
      <c r="N447" s="82"/>
      <c r="O447" s="82"/>
      <c r="P447" s="82"/>
      <c r="Q447" s="82"/>
      <c r="T447" s="81" t="s">
        <v>1404</v>
      </c>
      <c r="U447" s="81" t="str">
        <f>VLOOKUP(T447,'PAI 2025 Consolidado'!$A$7:$D$507,4,0)</f>
        <v>Actividad propia</v>
      </c>
      <c r="V447" s="82" t="s">
        <v>1647</v>
      </c>
      <c r="W447" s="30">
        <f>VLOOKUP(A447,'PAI 2025 GPS rempl2)'!$A$4:$P$503,16,0)</f>
        <v>10</v>
      </c>
      <c r="X447" s="163">
        <f>+(W447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447" s="30">
        <f>VLOOKUP(A447,'SEGUIMIENTO PLAN DE ACCIÓN'!$G$7:$AB$493,22,0)</f>
        <v>0</v>
      </c>
      <c r="Z447" s="164">
        <f t="shared" si="12"/>
        <v>0</v>
      </c>
      <c r="AA447" s="30">
        <f>VLOOKUP(A447,'SEGUIMIENTO PLAN DE ACCIÓN'!$G$7:$AC$493,20,0)</f>
        <v>0</v>
      </c>
    </row>
    <row r="448" spans="1:27" x14ac:dyDescent="0.25">
      <c r="A448" s="81" t="s">
        <v>1406</v>
      </c>
      <c r="B448" s="81" t="s">
        <v>1641</v>
      </c>
      <c r="C448" s="82" t="s">
        <v>1647</v>
      </c>
      <c r="D448" s="82" t="s">
        <v>1655</v>
      </c>
      <c r="E448" s="82" t="s">
        <v>766</v>
      </c>
      <c r="F448" s="82"/>
      <c r="G448" s="82"/>
      <c r="H448" s="82" t="str">
        <f>VLOOKUP(A448,'PAI 2025 GPS rempl2)'!$A$4:$V$503,15,0)</f>
        <v>Revisar la solicitud de contratación y realizar los ajustes cuando haya lugar a ello  (Correo electrónico del abogado a cargo informando la revisión del proceso y/o captura de pantalla de la publicación en el SECOP /Único entregable)</v>
      </c>
      <c r="I448" s="82">
        <f>VLOOKUP(A448,'PAI 2025 GPS rempl2)'!$A$4:$V$503,17,0)</f>
        <v>1</v>
      </c>
      <c r="J448" s="82" t="str">
        <f>VLOOKUP(A448,'PAI 2025 GPS rempl2)'!$A$4:$V$503,18,0)</f>
        <v>Númerica</v>
      </c>
      <c r="K448" s="160" t="str">
        <f>VLOOKUP(A448,'PAI 2025 GPS rempl2)'!$A$4:$V$503,20,0)</f>
        <v>2025-08-01</v>
      </c>
      <c r="L448" s="160" t="str">
        <f>VLOOKUP(A448,'PAI 2025 GPS rempl2)'!$A$4:$V$503,21,0)</f>
        <v>2025-08-15</v>
      </c>
      <c r="M448" s="82" t="str">
        <f>VLOOKUP(A448,'PAI 2025 GPS rempl2)'!$A$4:$V$503,22,0)</f>
        <v>105-GRUPO DE TRABAJO DE CONTRATACIÓN</v>
      </c>
      <c r="N448" s="82"/>
      <c r="O448" s="82"/>
      <c r="P448" s="82"/>
      <c r="Q448" s="82"/>
      <c r="T448" s="81" t="s">
        <v>1406</v>
      </c>
      <c r="U448" s="81" t="str">
        <f>VLOOKUP(T448,'PAI 2025 Consolidado'!$A$7:$D$507,4,0)</f>
        <v>Actividad sin participaci�n</v>
      </c>
      <c r="V448" s="82" t="s">
        <v>1647</v>
      </c>
      <c r="W448" s="30">
        <f>VLOOKUP(A448,'PAI 2025 GPS rempl2)'!$A$4:$P$503,16,0)</f>
        <v>0</v>
      </c>
      <c r="Y448" s="30">
        <f>VLOOKUP(A448,'SEGUIMIENTO PLAN DE ACCIÓN'!$G$7:$AB$493,22,0)</f>
        <v>0</v>
      </c>
      <c r="Z448" s="164">
        <f t="shared" si="12"/>
        <v>0</v>
      </c>
      <c r="AA448" s="30">
        <f>VLOOKUP(A448,'SEGUIMIENTO PLAN DE ACCIÓN'!$G$7:$AC$493,20,0)</f>
        <v>0</v>
      </c>
    </row>
    <row r="449" spans="1:27" x14ac:dyDescent="0.25">
      <c r="A449" s="81" t="s">
        <v>1408</v>
      </c>
      <c r="B449" s="81" t="s">
        <v>1641</v>
      </c>
      <c r="C449" s="82" t="s">
        <v>1647</v>
      </c>
      <c r="D449" s="82" t="s">
        <v>1655</v>
      </c>
      <c r="E449" s="82" t="s">
        <v>766</v>
      </c>
      <c r="F449" s="82"/>
      <c r="G449" s="82"/>
      <c r="H449" s="82" t="str">
        <f>VLOOKUP(A449,'PAI 2025 GPS rempl2)'!$A$4:$V$503,15,0)</f>
        <v>Publicar el proceso de contratación en el SECOP  (Correo electrónico del abogado a cargo informando la publicación del proceso en SECOP y/o captura de pantalla de la publicación en el secop)</v>
      </c>
      <c r="I449" s="82">
        <f>VLOOKUP(A449,'PAI 2025 GPS rempl2)'!$A$4:$V$503,17,0)</f>
        <v>1</v>
      </c>
      <c r="J449" s="82" t="str">
        <f>VLOOKUP(A449,'PAI 2025 GPS rempl2)'!$A$4:$V$503,18,0)</f>
        <v>Númerica</v>
      </c>
      <c r="K449" s="160" t="str">
        <f>VLOOKUP(A449,'PAI 2025 GPS rempl2)'!$A$4:$V$503,20,0)</f>
        <v>2025-08-19</v>
      </c>
      <c r="L449" s="160" t="str">
        <f>VLOOKUP(A449,'PAI 2025 GPS rempl2)'!$A$4:$V$503,21,0)</f>
        <v>2025-08-29</v>
      </c>
      <c r="M449" s="82" t="str">
        <f>VLOOKUP(A449,'PAI 2025 GPS rempl2)'!$A$4:$V$503,22,0)</f>
        <v>105-GRUPO DE TRABAJO DE CONTRATACIÓN</v>
      </c>
      <c r="N449" s="82"/>
      <c r="O449" s="82"/>
      <c r="P449" s="82"/>
      <c r="Q449" s="82"/>
      <c r="T449" s="81" t="s">
        <v>1408</v>
      </c>
      <c r="U449" s="81" t="str">
        <f>VLOOKUP(T449,'PAI 2025 Consolidado'!$A$7:$D$507,4,0)</f>
        <v>Actividad sin participaci�n</v>
      </c>
      <c r="V449" s="82" t="s">
        <v>1647</v>
      </c>
      <c r="W449" s="30">
        <f>VLOOKUP(A449,'PAI 2025 GPS rempl2)'!$A$4:$P$503,16,0)</f>
        <v>0</v>
      </c>
      <c r="Y449" s="30">
        <f>VLOOKUP(A449,'SEGUIMIENTO PLAN DE ACCIÓN'!$G$7:$AB$493,22,0)</f>
        <v>0</v>
      </c>
      <c r="Z449" s="164">
        <f t="shared" si="12"/>
        <v>0</v>
      </c>
      <c r="AA449" s="30">
        <f>VLOOKUP(A449,'SEGUIMIENTO PLAN DE ACCIÓN'!$G$7:$AC$493,20,0)</f>
        <v>0</v>
      </c>
    </row>
    <row r="450" spans="1:27" x14ac:dyDescent="0.25">
      <c r="A450" s="81" t="s">
        <v>1410</v>
      </c>
      <c r="B450" s="81" t="s">
        <v>1641</v>
      </c>
      <c r="C450" s="82" t="s">
        <v>1647</v>
      </c>
      <c r="D450" s="82" t="s">
        <v>1655</v>
      </c>
      <c r="E450" s="82" t="s">
        <v>766</v>
      </c>
      <c r="F450" s="82"/>
      <c r="G450" s="82"/>
      <c r="H450" s="82" t="str">
        <f>VLOOKUP(A450,'PAI 2025 GPS rempl2)'!$A$4:$V$503,15,0)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50" s="82">
        <f>VLOOKUP(A450,'PAI 2025 GPS rempl2)'!$A$4:$V$503,17,0)</f>
        <v>10</v>
      </c>
      <c r="J450" s="82" t="str">
        <f>VLOOKUP(A450,'PAI 2025 GPS rempl2)'!$A$4:$V$503,18,0)</f>
        <v>Númerica</v>
      </c>
      <c r="K450" s="160" t="str">
        <f>VLOOKUP(A450,'PAI 2025 GPS rempl2)'!$A$4:$V$503,20,0)</f>
        <v>2025-08-29</v>
      </c>
      <c r="L450" s="160" t="str">
        <f>VLOOKUP(A450,'PAI 2025 GPS rempl2)'!$A$4:$V$503,21,0)</f>
        <v>2025-09-30</v>
      </c>
      <c r="M450" s="82" t="str">
        <f>VLOOKUP(A450,'PAI 2025 GPS rempl2)'!$A$4:$V$503,22,0)</f>
        <v>105-GRUPO DE TRABAJO DE CONTRATACIÓN</v>
      </c>
      <c r="N450" s="82"/>
      <c r="O450" s="82"/>
      <c r="P450" s="82"/>
      <c r="Q450" s="82"/>
      <c r="T450" s="81" t="s">
        <v>1410</v>
      </c>
      <c r="U450" s="81" t="str">
        <f>VLOOKUP(T450,'PAI 2025 Consolidado'!$A$7:$D$507,4,0)</f>
        <v>Actividad sin participaci�n</v>
      </c>
      <c r="V450" s="82" t="s">
        <v>1647</v>
      </c>
      <c r="W450" s="30">
        <f>VLOOKUP(A450,'PAI 2025 GPS rempl2)'!$A$4:$P$503,16,0)</f>
        <v>0</v>
      </c>
      <c r="Y450" s="30">
        <f>VLOOKUP(A450,'SEGUIMIENTO PLAN DE ACCIÓN'!$G$7:$AB$493,22,0)</f>
        <v>0</v>
      </c>
      <c r="Z450" s="164">
        <f t="shared" si="12"/>
        <v>0</v>
      </c>
      <c r="AA450" s="30">
        <f>VLOOKUP(A450,'SEGUIMIENTO PLAN DE ACCIÓN'!$G$7:$AC$493,20,0)</f>
        <v>0</v>
      </c>
    </row>
    <row r="451" spans="1:27" x14ac:dyDescent="0.25">
      <c r="A451" s="81" t="s">
        <v>1411</v>
      </c>
      <c r="B451" s="81" t="s">
        <v>517</v>
      </c>
      <c r="C451" s="82" t="s">
        <v>1647</v>
      </c>
      <c r="D451" s="82" t="s">
        <v>1655</v>
      </c>
      <c r="E451" s="82" t="s">
        <v>766</v>
      </c>
      <c r="F451" s="82"/>
      <c r="G451" s="82"/>
      <c r="H451" s="82" t="str">
        <f>VLOOKUP(A451,'PAI 2025 GPS rempl2)'!$A$4:$V$503,15,0)</f>
        <v>Realizar seguimiento a la ejecución de la iniciativas seleccionadas (Informe de actividades Programa Consufondo que de cuenta de las ligas fortalecidas)</v>
      </c>
      <c r="I451" s="82">
        <f>VLOOKUP(A451,'PAI 2025 GPS rempl2)'!$A$4:$V$503,17,0)</f>
        <v>4</v>
      </c>
      <c r="J451" s="82" t="str">
        <f>VLOOKUP(A451,'PAI 2025 GPS rempl2)'!$A$4:$V$503,18,0)</f>
        <v>Númerica</v>
      </c>
      <c r="K451" s="160" t="str">
        <f>VLOOKUP(A451,'PAI 2025 GPS rempl2)'!$A$4:$V$503,20,0)</f>
        <v>2025-09-30</v>
      </c>
      <c r="L451" s="160" t="str">
        <f>VLOOKUP(A451,'PAI 2025 GPS rempl2)'!$A$4:$V$503,21,0)</f>
        <v>2025-12-15</v>
      </c>
      <c r="M451" s="82" t="str">
        <f>VLOOKUP(A451,'PAI 2025 GPS rempl2)'!$A$4:$V$503,22,0)</f>
        <v>3003-GRUPO DE TRABAJO DE APOYO A LA RED NACIONAL DE PROTECCIÓN  AL CONSUMIDOR</v>
      </c>
      <c r="N451" s="82"/>
      <c r="O451" s="82"/>
      <c r="P451" s="82"/>
      <c r="Q451" s="82"/>
      <c r="T451" s="81" t="s">
        <v>1411</v>
      </c>
      <c r="U451" s="81" t="str">
        <f>VLOOKUP(T451,'PAI 2025 Consolidado'!$A$7:$D$507,4,0)</f>
        <v>Actividad propia</v>
      </c>
      <c r="V451" s="82" t="s">
        <v>1647</v>
      </c>
      <c r="W451" s="30">
        <f>VLOOKUP(A451,'PAI 2025 GPS rempl2)'!$A$4:$P$503,16,0)</f>
        <v>50</v>
      </c>
      <c r="X451" s="163">
        <f>+(W451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451" s="30">
        <f>VLOOKUP(A451,'SEGUIMIENTO PLAN DE ACCIÓN'!$G$7:$AB$493,22,0)</f>
        <v>0</v>
      </c>
      <c r="Z451" s="164">
        <f t="shared" si="12"/>
        <v>0</v>
      </c>
      <c r="AA451" s="30">
        <f>VLOOKUP(A451,'SEGUIMIENTO PLAN DE ACCIÓN'!$G$7:$AC$493,20,0)</f>
        <v>0</v>
      </c>
    </row>
    <row r="452" spans="1:27" x14ac:dyDescent="0.25">
      <c r="A452" s="81" t="s">
        <v>1413</v>
      </c>
      <c r="B452" s="81" t="s">
        <v>509</v>
      </c>
      <c r="C452" s="82" t="s">
        <v>1647</v>
      </c>
      <c r="D452" s="82" t="s">
        <v>1651</v>
      </c>
      <c r="E452" s="82" t="s">
        <v>680</v>
      </c>
      <c r="F452" s="82" t="s">
        <v>10</v>
      </c>
      <c r="G452" s="82" t="str">
        <f>VLOOKUP(A452,'PAI 2025 GPS rempl2)'!$E$4:$L$502,8,0)</f>
        <v>N/A</v>
      </c>
      <c r="H452" s="82" t="str">
        <f>VLOOKUP(A452,'PAI 2025 GPS rempl2)'!$A$4:$V$503,15,0)</f>
        <v>Plan de difusión para que el consumidor conozca sus derechos "ABC  de atención a los usuarios SIC / Supersolidaria, ejecutado Imágenes (fotografía o captura de pantalla) de la difusión realizada</v>
      </c>
      <c r="I452" s="82">
        <f>VLOOKUP(A452,'PAI 2025 GPS rempl2)'!$A$4:$V$503,17,0)</f>
        <v>1</v>
      </c>
      <c r="J452" s="82" t="str">
        <f>VLOOKUP(A452,'PAI 2025 GPS rempl2)'!$A$4:$V$503,18,0)</f>
        <v>Númerica</v>
      </c>
      <c r="K452" s="160" t="str">
        <f>VLOOKUP(A452,'PAI 2025 GPS rempl2)'!$A$4:$V$503,20,0)</f>
        <v>2025-01-15</v>
      </c>
      <c r="L452" s="160" t="str">
        <f>VLOOKUP(A452,'PAI 2025 GPS rempl2)'!$A$4:$V$503,21,0)</f>
        <v>2025-12-30</v>
      </c>
      <c r="M452" s="82" t="str">
        <f>VLOOKUP(A452,'PAI 2025 GPS rempl2)'!$A$4:$V$503,22,0)</f>
        <v>3000-DESPACHO DEL SUPERINTENDENTE DELEGADO PARA LA PROTECCIÓN DEL CONSUMIDOR;
73-GRUPO DE TRABAJO DE COMUNICACION</v>
      </c>
      <c r="N452" s="82" t="s">
        <v>1520</v>
      </c>
      <c r="O452" s="82" t="s">
        <v>1521</v>
      </c>
      <c r="P452" s="82" t="s">
        <v>1695</v>
      </c>
      <c r="Q452" s="82" t="s">
        <v>1617</v>
      </c>
      <c r="T452" s="81" t="s">
        <v>1413</v>
      </c>
      <c r="U452" s="81" t="str">
        <f>VLOOKUP(T452,'PAI 2025 Consolidado'!$A$7:$D$507,4,0)</f>
        <v>Producto</v>
      </c>
      <c r="V452" s="82" t="s">
        <v>1647</v>
      </c>
      <c r="W452" s="30">
        <f>VLOOKUP(A452,'PAI 2025 GPS rempl2)'!$A$4:$P$503,16,0)</f>
        <v>20</v>
      </c>
      <c r="X452" s="161">
        <f>(W452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452" s="30">
        <f>VLOOKUP(A452,'SEGUIMIENTO PLAN DE ACCIÓN'!$G$7:$AB$493,22,0)</f>
        <v>0</v>
      </c>
      <c r="Z452" s="164">
        <f t="shared" ref="Z452:Z502" si="14">(Y452*X452)/10000</f>
        <v>0</v>
      </c>
      <c r="AA452" s="30">
        <f>VLOOKUP(A452,'SEGUIMIENTO PLAN DE ACCIÓN'!$G$7:$AC$493,20,0)</f>
        <v>0</v>
      </c>
    </row>
    <row r="453" spans="1:27" x14ac:dyDescent="0.25">
      <c r="A453" s="81" t="s">
        <v>1416</v>
      </c>
      <c r="B453" s="81" t="s">
        <v>517</v>
      </c>
      <c r="C453" s="82" t="s">
        <v>1647</v>
      </c>
      <c r="D453" s="82" t="s">
        <v>1651</v>
      </c>
      <c r="E453" s="82" t="s">
        <v>680</v>
      </c>
      <c r="F453" s="82"/>
      <c r="G453" s="82"/>
      <c r="H453" s="82" t="str">
        <f>VLOOKUP(A453,'PAI 2025 GPS rempl2)'!$A$4:$V$503,15,0)</f>
        <v>Aprobar el documento final que se va a difundir a los consumidores (Documento final aprobado)</v>
      </c>
      <c r="I453" s="82">
        <f>VLOOKUP(A453,'PAI 2025 GPS rempl2)'!$A$4:$V$503,17,0)</f>
        <v>1</v>
      </c>
      <c r="J453" s="82" t="str">
        <f>VLOOKUP(A453,'PAI 2025 GPS rempl2)'!$A$4:$V$503,18,0)</f>
        <v>Númerica</v>
      </c>
      <c r="K453" s="160" t="str">
        <f>VLOOKUP(A453,'PAI 2025 GPS rempl2)'!$A$4:$V$503,20,0)</f>
        <v>2025-01-15</v>
      </c>
      <c r="L453" s="160" t="str">
        <f>VLOOKUP(A453,'PAI 2025 GPS rempl2)'!$A$4:$V$503,21,0)</f>
        <v>2025-07-01</v>
      </c>
      <c r="M453" s="82" t="str">
        <f>VLOOKUP(A453,'PAI 2025 GPS rempl2)'!$A$4:$V$503,22,0)</f>
        <v>3000-DESPACHO DEL SUPERINTENDENTE DELEGADO PARA LA PROTECCIÓN DEL CONSUMIDOR</v>
      </c>
      <c r="N453" s="82"/>
      <c r="O453" s="82"/>
      <c r="P453" s="82"/>
      <c r="Q453" s="82"/>
      <c r="T453" s="81" t="s">
        <v>1416</v>
      </c>
      <c r="U453" s="81" t="str">
        <f>VLOOKUP(T453,'PAI 2025 Consolidado'!$A$7:$D$507,4,0)</f>
        <v>Actividad propia</v>
      </c>
      <c r="V453" s="82" t="s">
        <v>1647</v>
      </c>
      <c r="W453" s="30">
        <f>VLOOKUP(A453,'PAI 2025 GPS rempl2)'!$A$4:$P$503,16,0)</f>
        <v>100</v>
      </c>
      <c r="X453" s="163">
        <f>+(W453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1.2269938650306749</v>
      </c>
      <c r="Y453" s="30">
        <f>VLOOKUP(A453,'SEGUIMIENTO PLAN DE ACCIÓN'!$G$7:$AB$493,22,0)</f>
        <v>0</v>
      </c>
      <c r="Z453" s="164">
        <f t="shared" si="14"/>
        <v>0</v>
      </c>
      <c r="AA453" s="30">
        <f>VLOOKUP(A453,'SEGUIMIENTO PLAN DE ACCIÓN'!$G$7:$AC$493,20,0)</f>
        <v>0</v>
      </c>
    </row>
    <row r="454" spans="1:27" x14ac:dyDescent="0.25">
      <c r="A454" s="81" t="s">
        <v>1418</v>
      </c>
      <c r="B454" s="81" t="s">
        <v>1641</v>
      </c>
      <c r="C454" s="82" t="s">
        <v>1647</v>
      </c>
      <c r="D454" s="82" t="s">
        <v>1651</v>
      </c>
      <c r="E454" s="82" t="s">
        <v>680</v>
      </c>
      <c r="F454" s="82"/>
      <c r="G454" s="82"/>
      <c r="H454" s="82" t="str">
        <f>VLOOKUP(A454,'PAI 2025 GPS rempl2)'!$A$4:$V$503,15,0)</f>
        <v>Publicar el documento final en la pagina web de la entidad (Captura de pantalla con la publicación del documento).</v>
      </c>
      <c r="I454" s="82">
        <f>VLOOKUP(A454,'PAI 2025 GPS rempl2)'!$A$4:$V$503,17,0)</f>
        <v>1</v>
      </c>
      <c r="J454" s="82" t="str">
        <f>VLOOKUP(A454,'PAI 2025 GPS rempl2)'!$A$4:$V$503,18,0)</f>
        <v>Númerica</v>
      </c>
      <c r="K454" s="160" t="str">
        <f>VLOOKUP(A454,'PAI 2025 GPS rempl2)'!$A$4:$V$503,20,0)</f>
        <v>2025-07-02</v>
      </c>
      <c r="L454" s="160" t="str">
        <f>VLOOKUP(A454,'PAI 2025 GPS rempl2)'!$A$4:$V$503,21,0)</f>
        <v>2025-07-31</v>
      </c>
      <c r="M454" s="82" t="str">
        <f>VLOOKUP(A454,'PAI 2025 GPS rempl2)'!$A$4:$V$503,22,0)</f>
        <v>73-GRUPO DE TRABAJO DE COMUNICACION</v>
      </c>
      <c r="N454" s="82"/>
      <c r="O454" s="82"/>
      <c r="P454" s="82"/>
      <c r="Q454" s="82"/>
      <c r="T454" s="81" t="s">
        <v>1418</v>
      </c>
      <c r="U454" s="81" t="str">
        <f>VLOOKUP(T454,'PAI 2025 Consolidado'!$A$7:$D$507,4,0)</f>
        <v>Actividad sin participaci�n</v>
      </c>
      <c r="V454" s="82" t="s">
        <v>1647</v>
      </c>
      <c r="W454" s="30">
        <f>VLOOKUP(A454,'PAI 2025 GPS rempl2)'!$A$4:$P$503,16,0)</f>
        <v>0</v>
      </c>
      <c r="Y454" s="30">
        <f>VLOOKUP(A454,'SEGUIMIENTO PLAN DE ACCIÓN'!$G$7:$AB$493,22,0)</f>
        <v>0</v>
      </c>
      <c r="Z454" s="164">
        <f t="shared" si="14"/>
        <v>0</v>
      </c>
      <c r="AA454" s="30">
        <f>VLOOKUP(A454,'SEGUIMIENTO PLAN DE ACCIÓN'!$G$7:$AC$493,20,0)</f>
        <v>0</v>
      </c>
    </row>
    <row r="455" spans="1:27" x14ac:dyDescent="0.25">
      <c r="A455" s="81" t="s">
        <v>1420</v>
      </c>
      <c r="B455" s="81" t="s">
        <v>1641</v>
      </c>
      <c r="C455" s="82" t="s">
        <v>1647</v>
      </c>
      <c r="D455" s="82" t="s">
        <v>1651</v>
      </c>
      <c r="E455" s="82" t="s">
        <v>680</v>
      </c>
      <c r="F455" s="82"/>
      <c r="G455" s="82"/>
      <c r="H455" s="82" t="str">
        <f>VLOOKUP(A455,'PAI 2025 GPS rempl2)'!$A$4:$V$503,15,0)</f>
        <v>Realizar la difusión del ABC de atención a los usuarios SIC / Super Solidaria. - Imágenes (fotografía o captura de pantalla) de la difusión realizada</v>
      </c>
      <c r="I455" s="82">
        <f>VLOOKUP(A455,'PAI 2025 GPS rempl2)'!$A$4:$V$503,17,0)</f>
        <v>1</v>
      </c>
      <c r="J455" s="82" t="str">
        <f>VLOOKUP(A455,'PAI 2025 GPS rempl2)'!$A$4:$V$503,18,0)</f>
        <v>Númerica</v>
      </c>
      <c r="K455" s="160" t="str">
        <f>VLOOKUP(A455,'PAI 2025 GPS rempl2)'!$A$4:$V$503,20,0)</f>
        <v>2025-08-01</v>
      </c>
      <c r="L455" s="160" t="str">
        <f>VLOOKUP(A455,'PAI 2025 GPS rempl2)'!$A$4:$V$503,21,0)</f>
        <v>2025-12-30</v>
      </c>
      <c r="M455" s="82" t="str">
        <f>VLOOKUP(A455,'PAI 2025 GPS rempl2)'!$A$4:$V$503,22,0)</f>
        <v>73-GRUPO DE TRABAJO DE COMUNICACION</v>
      </c>
      <c r="N455" s="82"/>
      <c r="O455" s="82"/>
      <c r="P455" s="82"/>
      <c r="Q455" s="82"/>
      <c r="T455" s="81" t="s">
        <v>1420</v>
      </c>
      <c r="U455" s="81" t="str">
        <f>VLOOKUP(T455,'PAI 2025 Consolidado'!$A$7:$D$507,4,0)</f>
        <v>Actividad sin participaci�n</v>
      </c>
      <c r="V455" s="82" t="s">
        <v>1647</v>
      </c>
      <c r="W455" s="30">
        <f>VLOOKUP(A455,'PAI 2025 GPS rempl2)'!$A$4:$P$503,16,0)</f>
        <v>0</v>
      </c>
      <c r="Y455" s="30">
        <f>VLOOKUP(A455,'SEGUIMIENTO PLAN DE ACCIÓN'!$G$7:$AB$493,22,0)</f>
        <v>0</v>
      </c>
      <c r="Z455" s="164">
        <f t="shared" si="14"/>
        <v>0</v>
      </c>
      <c r="AA455" s="30">
        <f>VLOOKUP(A455,'SEGUIMIENTO PLAN DE ACCIÓN'!$G$7:$AC$493,20,0)</f>
        <v>0</v>
      </c>
    </row>
    <row r="456" spans="1:27" x14ac:dyDescent="0.25">
      <c r="A456" s="81" t="s">
        <v>1421</v>
      </c>
      <c r="B456" s="81" t="s">
        <v>509</v>
      </c>
      <c r="C456" s="82" t="s">
        <v>1647</v>
      </c>
      <c r="D456" s="82" t="s">
        <v>1651</v>
      </c>
      <c r="E456" s="82" t="s">
        <v>680</v>
      </c>
      <c r="F456" s="82" t="s">
        <v>10</v>
      </c>
      <c r="G456" s="82" t="str">
        <f>VLOOKUP(A456,'PAI 2025 GPS rempl2)'!$E$4:$L$502,8,0)</f>
        <v>N/A</v>
      </c>
      <c r="H456" s="82" t="str">
        <f>VLOOKUP(A456,'PAI 2025 GPS rempl2)'!$A$4:$V$503,15,0)</f>
        <v>Cursos virtuales en materia de protección al consumidor dirigidos a la ciudadanía interesada, publicados en campus virtual y difundidos (Capturas de pantalla de los cursos en el campus virtual y capturas de pantalla de la difusión).</v>
      </c>
      <c r="I456" s="82">
        <f>VLOOKUP(A456,'PAI 2025 GPS rempl2)'!$A$4:$V$503,17,0)</f>
        <v>2</v>
      </c>
      <c r="J456" s="82" t="str">
        <f>VLOOKUP(A456,'PAI 2025 GPS rempl2)'!$A$4:$V$503,18,0)</f>
        <v>Númerica</v>
      </c>
      <c r="K456" s="160" t="str">
        <f>VLOOKUP(A456,'PAI 2025 GPS rempl2)'!$A$4:$V$503,20,0)</f>
        <v>2025-01-15</v>
      </c>
      <c r="L456" s="160" t="str">
        <f>VLOOKUP(A456,'PAI 2025 GPS rempl2)'!$A$4:$V$503,21,0)</f>
        <v>2025-12-15</v>
      </c>
      <c r="M456" s="82" t="str">
        <f>VLOOKUP(A456,'PAI 2025 GPS rempl2)'!$A$4:$V$503,22,0)</f>
        <v>3000-DESPACHO DEL SUPERINTENDENTE DELEGADO PARA LA PROTECCIÓN DEL CONSUMIDOR;
71-GRUPO DE TRABAJO DE FORMACION;
73-GRUPO DE TRABAJO DE COMUNICACION</v>
      </c>
      <c r="N456" s="82" t="s">
        <v>1520</v>
      </c>
      <c r="O456" s="82" t="s">
        <v>1521</v>
      </c>
      <c r="P456" s="82" t="s">
        <v>1695</v>
      </c>
      <c r="Q456" s="82" t="s">
        <v>1617</v>
      </c>
      <c r="T456" s="81" t="s">
        <v>1421</v>
      </c>
      <c r="U456" s="81" t="str">
        <f>VLOOKUP(T456,'PAI 2025 Consolidado'!$A$7:$D$507,4,0)</f>
        <v>Producto</v>
      </c>
      <c r="V456" s="82" t="s">
        <v>1647</v>
      </c>
      <c r="W456" s="30">
        <f>VLOOKUP(A456,'PAI 2025 GPS rempl2)'!$A$4:$P$503,16,0)</f>
        <v>20</v>
      </c>
      <c r="X456" s="161">
        <f>(W456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456" s="30">
        <f>VLOOKUP(A456,'SEGUIMIENTO PLAN DE ACCIÓN'!$G$7:$AB$493,22,0)</f>
        <v>0</v>
      </c>
      <c r="Z456" s="164">
        <f t="shared" si="14"/>
        <v>0</v>
      </c>
      <c r="AA456" s="30">
        <f>VLOOKUP(A456,'SEGUIMIENTO PLAN DE ACCIÓN'!$G$7:$AC$493,20,0)</f>
        <v>0</v>
      </c>
    </row>
    <row r="457" spans="1:27" x14ac:dyDescent="0.25">
      <c r="A457" s="81" t="s">
        <v>1424</v>
      </c>
      <c r="B457" s="81" t="s">
        <v>517</v>
      </c>
      <c r="C457" s="82" t="s">
        <v>1647</v>
      </c>
      <c r="D457" s="82" t="s">
        <v>1651</v>
      </c>
      <c r="E457" s="82" t="s">
        <v>680</v>
      </c>
      <c r="F457" s="82"/>
      <c r="G457" s="82"/>
      <c r="H457" s="82" t="str">
        <f>VLOOKUP(A457,'PAI 2025 GPS rempl2)'!$A$4:$V$503,15,0)</f>
        <v>Enviar a OSCAE las plantillas diligenciadas con el contenido para cursos virtuales (Responsable Delegatura) (Correo electrónico con  las plantillas diligenciadas)</v>
      </c>
      <c r="I457" s="82">
        <f>VLOOKUP(A457,'PAI 2025 GPS rempl2)'!$A$4:$V$503,17,0)</f>
        <v>2</v>
      </c>
      <c r="J457" s="82" t="str">
        <f>VLOOKUP(A457,'PAI 2025 GPS rempl2)'!$A$4:$V$503,18,0)</f>
        <v>Númerica</v>
      </c>
      <c r="K457" s="160" t="str">
        <f>VLOOKUP(A457,'PAI 2025 GPS rempl2)'!$A$4:$V$503,20,0)</f>
        <v>2025-01-15</v>
      </c>
      <c r="L457" s="160" t="str">
        <f>VLOOKUP(A457,'PAI 2025 GPS rempl2)'!$A$4:$V$503,21,0)</f>
        <v>2025-03-28</v>
      </c>
      <c r="M457" s="82" t="str">
        <f>VLOOKUP(A457,'PAI 2025 GPS rempl2)'!$A$4:$V$503,22,0)</f>
        <v>3000-DESPACHO DEL SUPERINTENDENTE DELEGADO PARA LA PROTECCIÓN DEL CONSUMIDOR</v>
      </c>
      <c r="N457" s="82"/>
      <c r="O457" s="82"/>
      <c r="P457" s="82"/>
      <c r="Q457" s="82"/>
      <c r="T457" s="81" t="s">
        <v>1424</v>
      </c>
      <c r="U457" s="81" t="str">
        <f>VLOOKUP(T457,'PAI 2025 Consolidado'!$A$7:$D$507,4,0)</f>
        <v>Actividad propia</v>
      </c>
      <c r="V457" s="82" t="s">
        <v>1647</v>
      </c>
      <c r="W457" s="30">
        <f>VLOOKUP(A457,'PAI 2025 GPS rempl2)'!$A$4:$P$503,16,0)</f>
        <v>30</v>
      </c>
      <c r="X457" s="163">
        <f>+(W457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457" s="30">
        <f>VLOOKUP(A457,'SEGUIMIENTO PLAN DE ACCIÓN'!$G$7:$AB$493,22,0)</f>
        <v>100</v>
      </c>
      <c r="Z457" s="164">
        <f t="shared" si="14"/>
        <v>3.6809815950920245E-3</v>
      </c>
      <c r="AA457" s="30" t="str">
        <f>VLOOKUP(A457,'SEGUIMIENTO PLAN DE ACCIÓN'!$G$7:$AC$493,20,0)</f>
        <v>Se remite evidencias del envío de las plantillas a OSCAE respecto a los cursos virtuales que se requieren desarrollar en temas de Genero y FINTECH</v>
      </c>
    </row>
    <row r="458" spans="1:27" x14ac:dyDescent="0.25">
      <c r="A458" s="81" t="s">
        <v>1426</v>
      </c>
      <c r="B458" s="81" t="s">
        <v>1641</v>
      </c>
      <c r="C458" s="82" t="s">
        <v>1647</v>
      </c>
      <c r="D458" s="82" t="s">
        <v>1651</v>
      </c>
      <c r="E458" s="82" t="s">
        <v>680</v>
      </c>
      <c r="F458" s="82"/>
      <c r="G458" s="82"/>
      <c r="H458" s="82" t="str">
        <f>VLOOKUP(A458,'PAI 2025 GPS rempl2)'!$A$4:$V$503,15,0)</f>
        <v>Diseñar y presentar propuesta pedagógica de los contenidos presentados por la delegatura para cada uno de los cursos (Responsable OSCAE) (Documento con la propuesta)</v>
      </c>
      <c r="I458" s="82">
        <f>VLOOKUP(A458,'PAI 2025 GPS rempl2)'!$A$4:$V$503,17,0)</f>
        <v>2</v>
      </c>
      <c r="J458" s="82" t="str">
        <f>VLOOKUP(A458,'PAI 2025 GPS rempl2)'!$A$4:$V$503,18,0)</f>
        <v>Númerica</v>
      </c>
      <c r="K458" s="160" t="str">
        <f>VLOOKUP(A458,'PAI 2025 GPS rempl2)'!$A$4:$V$503,20,0)</f>
        <v>2025-03-03</v>
      </c>
      <c r="L458" s="160" t="str">
        <f>VLOOKUP(A458,'PAI 2025 GPS rempl2)'!$A$4:$V$503,21,0)</f>
        <v>2025-05-30</v>
      </c>
      <c r="M458" s="82" t="str">
        <f>VLOOKUP(A458,'PAI 2025 GPS rempl2)'!$A$4:$V$503,22,0)</f>
        <v>71-GRUPO DE TRABAJO DE FORMACION</v>
      </c>
      <c r="N458" s="82"/>
      <c r="O458" s="82"/>
      <c r="P458" s="82"/>
      <c r="Q458" s="82"/>
      <c r="T458" s="81" t="s">
        <v>1426</v>
      </c>
      <c r="U458" s="81" t="str">
        <f>VLOOKUP(T458,'PAI 2025 Consolidado'!$A$7:$D$507,4,0)</f>
        <v>Actividad sin participaci�n</v>
      </c>
      <c r="V458" s="82" t="s">
        <v>1647</v>
      </c>
      <c r="W458" s="30">
        <f>VLOOKUP(A458,'PAI 2025 GPS rempl2)'!$A$4:$P$503,16,0)</f>
        <v>0</v>
      </c>
      <c r="Y458" s="30">
        <f>VLOOKUP(A458,'SEGUIMIENTO PLAN DE ACCIÓN'!$G$7:$AB$493,22,0)</f>
        <v>100</v>
      </c>
      <c r="Z458" s="164">
        <f t="shared" si="14"/>
        <v>0</v>
      </c>
      <c r="AA458" s="30" t="str">
        <f>VLOOKUP(A458,'SEGUIMIENTO PLAN DE ACCIÓN'!$G$7:$AC$493,20,0)</f>
        <v>Se adjuntan las propuestas pedagógicas realizadas por la oficina de Formación de OSCAE respecto a los cursos de Fintech y Genero. Adicionalmente se remite correo remitido por Formación.</v>
      </c>
    </row>
    <row r="459" spans="1:27" x14ac:dyDescent="0.25">
      <c r="A459" s="81" t="s">
        <v>1428</v>
      </c>
      <c r="B459" s="81" t="s">
        <v>517</v>
      </c>
      <c r="C459" s="82" t="s">
        <v>1647</v>
      </c>
      <c r="D459" s="82" t="s">
        <v>1651</v>
      </c>
      <c r="E459" s="82" t="s">
        <v>680</v>
      </c>
      <c r="F459" s="82"/>
      <c r="G459" s="82"/>
      <c r="H459" s="82" t="str">
        <f>VLOOKUP(A459,'PAI 2025 GPS rempl2)'!$A$4:$V$503,15,0)</f>
        <v>Revisar y aprobar los contenidos propuestos por el equipo pedagógico de OSCAE (Responsable Delegatura) (Correo de aprobación de los contenidos propuestos por OSCAE)</v>
      </c>
      <c r="I459" s="82">
        <f>VLOOKUP(A459,'PAI 2025 GPS rempl2)'!$A$4:$V$503,17,0)</f>
        <v>2</v>
      </c>
      <c r="J459" s="82" t="str">
        <f>VLOOKUP(A459,'PAI 2025 GPS rempl2)'!$A$4:$V$503,18,0)</f>
        <v>Númerica</v>
      </c>
      <c r="K459" s="160" t="str">
        <f>VLOOKUP(A459,'PAI 2025 GPS rempl2)'!$A$4:$V$503,20,0)</f>
        <v>2025-04-01</v>
      </c>
      <c r="L459" s="160" t="str">
        <f>VLOOKUP(A459,'PAI 2025 GPS rempl2)'!$A$4:$V$503,21,0)</f>
        <v>2025-06-20</v>
      </c>
      <c r="M459" s="82" t="str">
        <f>VLOOKUP(A459,'PAI 2025 GPS rempl2)'!$A$4:$V$503,22,0)</f>
        <v>3000-DESPACHO DEL SUPERINTENDENTE DELEGADO PARA LA PROTECCIÓN DEL CONSUMIDOR</v>
      </c>
      <c r="N459" s="82"/>
      <c r="O459" s="82"/>
      <c r="P459" s="82"/>
      <c r="Q459" s="82"/>
      <c r="T459" s="81" t="s">
        <v>1428</v>
      </c>
      <c r="U459" s="81" t="str">
        <f>VLOOKUP(T459,'PAI 2025 Consolidado'!$A$7:$D$507,4,0)</f>
        <v>Actividad propia</v>
      </c>
      <c r="V459" s="82" t="s">
        <v>1647</v>
      </c>
      <c r="W459" s="30">
        <f>VLOOKUP(A459,'PAI 2025 GPS rempl2)'!$A$4:$P$503,16,0)</f>
        <v>30</v>
      </c>
      <c r="X459" s="163">
        <f>+(W459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459" s="30">
        <f>VLOOKUP(A459,'SEGUIMIENTO PLAN DE ACCIÓN'!$G$7:$AB$493,22,0)</f>
        <v>0</v>
      </c>
      <c r="Z459" s="164">
        <f t="shared" si="14"/>
        <v>0</v>
      </c>
      <c r="AA459" s="30">
        <f>VLOOKUP(A459,'SEGUIMIENTO PLAN DE ACCIÓN'!$G$7:$AC$493,20,0)</f>
        <v>0</v>
      </c>
    </row>
    <row r="460" spans="1:27" x14ac:dyDescent="0.25">
      <c r="A460" s="81" t="s">
        <v>1430</v>
      </c>
      <c r="B460" s="81" t="s">
        <v>1641</v>
      </c>
      <c r="C460" s="82" t="s">
        <v>1647</v>
      </c>
      <c r="D460" s="82" t="s">
        <v>1651</v>
      </c>
      <c r="E460" s="82" t="s">
        <v>680</v>
      </c>
      <c r="F460" s="82"/>
      <c r="G460" s="82"/>
      <c r="H460" s="82" t="str">
        <f>VLOOKUP(A460,'PAI 2025 GPS rempl2)'!$A$4:$V$503,15,0)</f>
        <v>Virtualizar los contenidos (Responsable OSCAE) (Captura de pantalla con los cursos virtualizados)</v>
      </c>
      <c r="I460" s="82">
        <f>VLOOKUP(A460,'PAI 2025 GPS rempl2)'!$A$4:$V$503,17,0)</f>
        <v>2</v>
      </c>
      <c r="J460" s="82" t="str">
        <f>VLOOKUP(A460,'PAI 2025 GPS rempl2)'!$A$4:$V$503,18,0)</f>
        <v>Númerica</v>
      </c>
      <c r="K460" s="160" t="str">
        <f>VLOOKUP(A460,'PAI 2025 GPS rempl2)'!$A$4:$V$503,20,0)</f>
        <v>2025-06-03</v>
      </c>
      <c r="L460" s="160" t="str">
        <f>VLOOKUP(A460,'PAI 2025 GPS rempl2)'!$A$4:$V$503,21,0)</f>
        <v>2025-09-12</v>
      </c>
      <c r="M460" s="82" t="str">
        <f>VLOOKUP(A460,'PAI 2025 GPS rempl2)'!$A$4:$V$503,22,0)</f>
        <v>71-GRUPO DE TRABAJO DE FORMACION</v>
      </c>
      <c r="N460" s="82"/>
      <c r="O460" s="82"/>
      <c r="P460" s="82"/>
      <c r="Q460" s="82"/>
      <c r="T460" s="81" t="s">
        <v>1430</v>
      </c>
      <c r="U460" s="81" t="str">
        <f>VLOOKUP(T460,'PAI 2025 Consolidado'!$A$7:$D$507,4,0)</f>
        <v>Actividad sin participaci�n</v>
      </c>
      <c r="V460" s="82" t="s">
        <v>1647</v>
      </c>
      <c r="W460" s="30">
        <f>VLOOKUP(A460,'PAI 2025 GPS rempl2)'!$A$4:$P$503,16,0)</f>
        <v>0</v>
      </c>
      <c r="Y460" s="30">
        <f>VLOOKUP(A460,'SEGUIMIENTO PLAN DE ACCIÓN'!$G$7:$AB$493,22,0)</f>
        <v>0</v>
      </c>
      <c r="Z460" s="164">
        <f t="shared" si="14"/>
        <v>0</v>
      </c>
      <c r="AA460" s="30">
        <f>VLOOKUP(A460,'SEGUIMIENTO PLAN DE ACCIÓN'!$G$7:$AC$493,20,0)</f>
        <v>0</v>
      </c>
    </row>
    <row r="461" spans="1:27" x14ac:dyDescent="0.25">
      <c r="A461" s="81" t="s">
        <v>1432</v>
      </c>
      <c r="B461" s="81" t="s">
        <v>517</v>
      </c>
      <c r="C461" s="82" t="s">
        <v>1647</v>
      </c>
      <c r="D461" s="82" t="s">
        <v>1651</v>
      </c>
      <c r="E461" s="82" t="s">
        <v>680</v>
      </c>
      <c r="F461" s="82"/>
      <c r="G461" s="82"/>
      <c r="H461" s="82" t="str">
        <f>VLOOKUP(A461,'PAI 2025 GPS rempl2)'!$A$4:$V$503,15,0)</f>
        <v>Recibir y aprobar el curso virtualizado (Responsable Delegatura) (Correo electrónico con la aprobación de los cursos)</v>
      </c>
      <c r="I461" s="82">
        <f>VLOOKUP(A461,'PAI 2025 GPS rempl2)'!$A$4:$V$503,17,0)</f>
        <v>2</v>
      </c>
      <c r="J461" s="82" t="str">
        <f>VLOOKUP(A461,'PAI 2025 GPS rempl2)'!$A$4:$V$503,18,0)</f>
        <v>Númerica</v>
      </c>
      <c r="K461" s="160" t="str">
        <f>VLOOKUP(A461,'PAI 2025 GPS rempl2)'!$A$4:$V$503,20,0)</f>
        <v>2025-09-15</v>
      </c>
      <c r="L461" s="160" t="str">
        <f>VLOOKUP(A461,'PAI 2025 GPS rempl2)'!$A$4:$V$503,21,0)</f>
        <v>2025-09-30</v>
      </c>
      <c r="M461" s="82" t="str">
        <f>VLOOKUP(A461,'PAI 2025 GPS rempl2)'!$A$4:$V$503,22,0)</f>
        <v>3000-DESPACHO DEL SUPERINTENDENTE DELEGADO PARA LA PROTECCIÓN DEL CONSUMIDOR</v>
      </c>
      <c r="N461" s="82"/>
      <c r="O461" s="82"/>
      <c r="P461" s="82"/>
      <c r="Q461" s="82"/>
      <c r="T461" s="81" t="s">
        <v>1432</v>
      </c>
      <c r="U461" s="81" t="str">
        <f>VLOOKUP(T461,'PAI 2025 Consolidado'!$A$7:$D$507,4,0)</f>
        <v>Actividad propia</v>
      </c>
      <c r="V461" s="82" t="s">
        <v>1647</v>
      </c>
      <c r="W461" s="30">
        <f>VLOOKUP(A461,'PAI 2025 GPS rempl2)'!$A$4:$P$503,16,0)</f>
        <v>40</v>
      </c>
      <c r="X461" s="163">
        <f>+(W461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0.49079754601226994</v>
      </c>
      <c r="Y461" s="30">
        <f>VLOOKUP(A461,'SEGUIMIENTO PLAN DE ACCIÓN'!$G$7:$AB$493,22,0)</f>
        <v>0</v>
      </c>
      <c r="Z461" s="164">
        <f t="shared" si="14"/>
        <v>0</v>
      </c>
      <c r="AA461" s="30">
        <f>VLOOKUP(A461,'SEGUIMIENTO PLAN DE ACCIÓN'!$G$7:$AC$493,20,0)</f>
        <v>0</v>
      </c>
    </row>
    <row r="462" spans="1:27" x14ac:dyDescent="0.25">
      <c r="A462" s="81" t="s">
        <v>1434</v>
      </c>
      <c r="B462" s="81" t="s">
        <v>1641</v>
      </c>
      <c r="C462" s="82" t="s">
        <v>1647</v>
      </c>
      <c r="D462" s="82" t="s">
        <v>1651</v>
      </c>
      <c r="E462" s="82" t="s">
        <v>680</v>
      </c>
      <c r="F462" s="82"/>
      <c r="G462" s="82"/>
      <c r="H462" s="82" t="str">
        <f>VLOOKUP(A462,'PAI 2025 GPS rempl2)'!$A$4:$V$503,15,0)</f>
        <v>Publicar los cursos virtuales en el campus virtual de la SIC y difundirlos (Capturas de pantalla de los cursos en el campus virtual y capturas de pantalla de la difusión).</v>
      </c>
      <c r="I462" s="82">
        <f>VLOOKUP(A462,'PAI 2025 GPS rempl2)'!$A$4:$V$503,17,0)</f>
        <v>2</v>
      </c>
      <c r="J462" s="82" t="str">
        <f>VLOOKUP(A462,'PAI 2025 GPS rempl2)'!$A$4:$V$503,18,0)</f>
        <v>Númerica</v>
      </c>
      <c r="K462" s="160" t="str">
        <f>VLOOKUP(A462,'PAI 2025 GPS rempl2)'!$A$4:$V$503,20,0)</f>
        <v>2025-10-01</v>
      </c>
      <c r="L462" s="160" t="str">
        <f>VLOOKUP(A462,'PAI 2025 GPS rempl2)'!$A$4:$V$503,21,0)</f>
        <v>2025-12-15</v>
      </c>
      <c r="M462" s="82" t="str">
        <f>VLOOKUP(A462,'PAI 2025 GPS rempl2)'!$A$4:$V$503,22,0)</f>
        <v>71-GRUPO DE TRABAJO DE FORMACION;
73-GRUPO DE TRABAJO DE COMUNICACION</v>
      </c>
      <c r="N462" s="82"/>
      <c r="O462" s="82"/>
      <c r="P462" s="82"/>
      <c r="Q462" s="82"/>
      <c r="T462" s="81" t="s">
        <v>1434</v>
      </c>
      <c r="U462" s="81" t="str">
        <f>VLOOKUP(T462,'PAI 2025 Consolidado'!$A$7:$D$507,4,0)</f>
        <v>Actividad sin participaci�n</v>
      </c>
      <c r="V462" s="82" t="s">
        <v>1647</v>
      </c>
      <c r="W462" s="30">
        <f>VLOOKUP(A462,'PAI 2025 GPS rempl2)'!$A$4:$P$503,16,0)</f>
        <v>0</v>
      </c>
      <c r="Y462" s="30">
        <f>VLOOKUP(A462,'SEGUIMIENTO PLAN DE ACCIÓN'!$G$7:$AB$493,22,0)</f>
        <v>0</v>
      </c>
      <c r="Z462" s="164">
        <f t="shared" si="14"/>
        <v>0</v>
      </c>
      <c r="AA462" s="30">
        <f>VLOOKUP(A462,'SEGUIMIENTO PLAN DE ACCIÓN'!$G$7:$AC$493,20,0)</f>
        <v>0</v>
      </c>
    </row>
    <row r="463" spans="1:27" x14ac:dyDescent="0.25">
      <c r="A463" s="81" t="s">
        <v>1437</v>
      </c>
      <c r="B463" s="81" t="s">
        <v>509</v>
      </c>
      <c r="C463" s="82" t="s">
        <v>1647</v>
      </c>
      <c r="D463" s="82" t="s">
        <v>1651</v>
      </c>
      <c r="E463" s="82" t="s">
        <v>680</v>
      </c>
      <c r="F463" s="82" t="s">
        <v>10</v>
      </c>
      <c r="G463" s="82" t="str">
        <f>VLOOKUP(A463,'PAI 2025 GPS rempl2)'!$E$4:$L$502,8,0)</f>
        <v>N/A</v>
      </c>
      <c r="H463" s="82" t="str">
        <f>VLOOKUP(A463,'PAI 2025 GPS rempl2)'!$A$4:$V$503,15,0)</f>
        <v>Jornadas de capacitación "Me informo y cuido mi dinero" dirigidas a usuarios, consumidores y ciudadanía en general, realizadas - Imágenes (fotografía o captura de pantalla) de la difusión realizada</v>
      </c>
      <c r="I463" s="82">
        <f>VLOOKUP(A463,'PAI 2025 GPS rempl2)'!$A$4:$V$503,17,0)</f>
        <v>8</v>
      </c>
      <c r="J463" s="82" t="str">
        <f>VLOOKUP(A463,'PAI 2025 GPS rempl2)'!$A$4:$V$503,18,0)</f>
        <v>Númerica</v>
      </c>
      <c r="K463" s="160" t="str">
        <f>VLOOKUP(A463,'PAI 2025 GPS rempl2)'!$A$4:$V$503,20,0)</f>
        <v>2025-01-15</v>
      </c>
      <c r="L463" s="160" t="str">
        <f>VLOOKUP(A463,'PAI 2025 GPS rempl2)'!$A$4:$V$503,21,0)</f>
        <v>2025-12-30</v>
      </c>
      <c r="M463" s="82" t="str">
        <f>VLOOKUP(A463,'PAI 2025 GPS rempl2)'!$A$4:$V$503,22,0)</f>
        <v>3000-DESPACHO DEL SUPERINTENDENTE DELEGADO PARA LA PROTECCIÓN DEL CONSUMIDOR</v>
      </c>
      <c r="N463" s="82" t="s">
        <v>1520</v>
      </c>
      <c r="O463" s="82" t="s">
        <v>1521</v>
      </c>
      <c r="P463" s="82" t="s">
        <v>1695</v>
      </c>
      <c r="Q463" s="82" t="s">
        <v>1617</v>
      </c>
      <c r="T463" s="81" t="s">
        <v>1437</v>
      </c>
      <c r="U463" s="81" t="str">
        <f>VLOOKUP(T463,'PAI 2025 Consolidado'!$A$7:$D$507,4,0)</f>
        <v>Producto</v>
      </c>
      <c r="V463" s="82" t="s">
        <v>1647</v>
      </c>
      <c r="W463" s="30">
        <f>VLOOKUP(A463,'PAI 2025 GPS rempl2)'!$A$4:$P$503,16,0)</f>
        <v>20</v>
      </c>
      <c r="X463" s="161">
        <f>(W463*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463" s="30">
        <f>VLOOKUP(A463,'SEGUIMIENTO PLAN DE ACCIÓN'!$G$7:$AB$493,22,0)</f>
        <v>0</v>
      </c>
      <c r="Z463" s="164">
        <f t="shared" si="14"/>
        <v>0</v>
      </c>
      <c r="AA463" s="30">
        <f>VLOOKUP(A463,'SEGUIMIENTO PLAN DE ACCIÓN'!$G$7:$AC$493,20,0)</f>
        <v>0</v>
      </c>
    </row>
    <row r="464" spans="1:27" x14ac:dyDescent="0.25">
      <c r="A464" s="81" t="s">
        <v>1439</v>
      </c>
      <c r="B464" s="81" t="s">
        <v>517</v>
      </c>
      <c r="C464" s="82" t="s">
        <v>1647</v>
      </c>
      <c r="D464" s="82" t="s">
        <v>1651</v>
      </c>
      <c r="E464" s="82" t="s">
        <v>680</v>
      </c>
      <c r="F464" s="82"/>
      <c r="G464" s="82"/>
      <c r="H464" s="82" t="str">
        <f>VLOOKUP(A464,'PAI 2025 GPS rempl2)'!$A$4:$V$503,15,0)</f>
        <v>Definir la estrategia que se utilizará para las jornadas de capacitación  (Listado de asistencia a reunión)</v>
      </c>
      <c r="I464" s="82">
        <f>VLOOKUP(A464,'PAI 2025 GPS rempl2)'!$A$4:$V$503,17,0)</f>
        <v>1</v>
      </c>
      <c r="J464" s="82" t="str">
        <f>VLOOKUP(A464,'PAI 2025 GPS rempl2)'!$A$4:$V$503,18,0)</f>
        <v>Númerica</v>
      </c>
      <c r="K464" s="160" t="str">
        <f>VLOOKUP(A464,'PAI 2025 GPS rempl2)'!$A$4:$V$503,20,0)</f>
        <v>2025-01-15</v>
      </c>
      <c r="L464" s="160" t="str">
        <f>VLOOKUP(A464,'PAI 2025 GPS rempl2)'!$A$4:$V$503,21,0)</f>
        <v>2025-02-28</v>
      </c>
      <c r="M464" s="82" t="str">
        <f>VLOOKUP(A464,'PAI 2025 GPS rempl2)'!$A$4:$V$503,22,0)</f>
        <v>3000-DESPACHO DEL SUPERINTENDENTE DELEGADO PARA LA PROTECCIÓN DEL CONSUMIDOR</v>
      </c>
      <c r="N464" s="82"/>
      <c r="O464" s="82"/>
      <c r="P464" s="82"/>
      <c r="Q464" s="82"/>
      <c r="T464" s="81" t="s">
        <v>1439</v>
      </c>
      <c r="U464" s="81" t="str">
        <f>VLOOKUP(T464,'PAI 2025 Consolidado'!$A$7:$D$507,4,0)</f>
        <v>Actividad propia</v>
      </c>
      <c r="V464" s="82" t="s">
        <v>1647</v>
      </c>
      <c r="W464" s="30">
        <f>VLOOKUP(A464,'PAI 2025 GPS rempl2)'!$A$4:$P$503,16,0)</f>
        <v>20</v>
      </c>
      <c r="X464" s="163">
        <f>+(W464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64" s="30">
        <f>VLOOKUP(A464,'SEGUIMIENTO PLAN DE ACCIÓN'!$G$7:$AB$493,22,0)</f>
        <v>100</v>
      </c>
      <c r="Z464" s="164">
        <f t="shared" si="14"/>
        <v>2.4539877300613498E-3</v>
      </c>
      <c r="AA464" s="30" t="str">
        <f>VLOOKUP(A464,'SEGUIMIENTO PLAN DE ACCIÓN'!$G$7:$AC$493,20,0)</f>
        <v>Se remite las evidencias respecto a la actividad 3000.3.1 para revisión</v>
      </c>
    </row>
    <row r="465" spans="1:27" x14ac:dyDescent="0.25">
      <c r="A465" s="81" t="s">
        <v>1441</v>
      </c>
      <c r="B465" s="81" t="s">
        <v>517</v>
      </c>
      <c r="C465" s="82" t="s">
        <v>1647</v>
      </c>
      <c r="D465" s="82" t="s">
        <v>1651</v>
      </c>
      <c r="E465" s="82" t="s">
        <v>680</v>
      </c>
      <c r="F465" s="82"/>
      <c r="G465" s="82"/>
      <c r="H465" s="82" t="str">
        <f>VLOOKUP(A465,'PAI 2025 GPS rempl2)'!$A$4:$V$503,15,0)</f>
        <v>Realizar las jornadas de capacitación - Imágenes (fotografía o captura de pantalla) de la difusión realizada</v>
      </c>
      <c r="I465" s="82">
        <f>VLOOKUP(A465,'PAI 2025 GPS rempl2)'!$A$4:$V$503,17,0)</f>
        <v>8</v>
      </c>
      <c r="J465" s="82" t="str">
        <f>VLOOKUP(A465,'PAI 2025 GPS rempl2)'!$A$4:$V$503,18,0)</f>
        <v>Númerica</v>
      </c>
      <c r="K465" s="160" t="str">
        <f>VLOOKUP(A465,'PAI 2025 GPS rempl2)'!$A$4:$V$503,20,0)</f>
        <v>2025-03-03</v>
      </c>
      <c r="L465" s="160" t="str">
        <f>VLOOKUP(A465,'PAI 2025 GPS rempl2)'!$A$4:$V$503,21,0)</f>
        <v>2025-12-30</v>
      </c>
      <c r="M465" s="82" t="str">
        <f>VLOOKUP(A465,'PAI 2025 GPS rempl2)'!$A$4:$V$503,22,0)</f>
        <v>3000-DESPACHO DEL SUPERINTENDENTE DELEGADO PARA LA PROTECCIÓN DEL CONSUMIDOR</v>
      </c>
      <c r="N465" s="82"/>
      <c r="O465" s="82"/>
      <c r="P465" s="82"/>
      <c r="Q465" s="82"/>
      <c r="T465" s="81" t="s">
        <v>1441</v>
      </c>
      <c r="U465" s="81" t="str">
        <f>VLOOKUP(T465,'PAI 2025 Consolidado'!$A$7:$D$507,4,0)</f>
        <v>Actividad propia</v>
      </c>
      <c r="V465" s="82" t="s">
        <v>1647</v>
      </c>
      <c r="W465" s="30">
        <f>VLOOKUP(A465,'PAI 2025 GPS rempl2)'!$A$4:$P$503,16,0)</f>
        <v>80</v>
      </c>
      <c r="X465" s="163">
        <f>+(W465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0.98159509202453987</v>
      </c>
      <c r="Y465" s="30">
        <f>VLOOKUP(A465,'SEGUIMIENTO PLAN DE ACCIÓN'!$G$7:$AB$493,22,0)</f>
        <v>37.5</v>
      </c>
      <c r="Z465" s="164">
        <f t="shared" si="14"/>
        <v>3.6809815950920245E-3</v>
      </c>
      <c r="AA465" s="30" t="str">
        <f>VLOOKUP(A465,'SEGUIMIENTO PLAN DE ACCIÓN'!$G$7:$AC$493,20,0)</f>
        <v>Se remite informe de realización de charlas enmarcadas en el producto "Me informo y cuido mi dinero" realizadas en las ciudades de Quibdó y Popayán.
Dentro del informe están incluidas las fotografías de las actividades realizadas.
El porcentaje de avance se estableció de la siguiente manera:
       1 capacitación * 100%
X=  ----------------------------
            8 capacitaciones 
1 capacitación (Medellín) = 12.5%
2 capacitaciones (Quibdó) = 25%
3 capacitaciones (Popayán) = 37.5%
4 capacitaciones (Risaralda) = 50%
5 capacitaciones (Montería) = 62.5%
6 capacitaciones (Nariño) = 75%
7 capacitaciones (Caquetá) = 87.5%
8 capacitaciones (Amazonas) = 100%
A la fecha se han realizado tres capacitaciones relacionadas a la estrategia "Me informo y cuido mi dinero" en ese orden de ideas se tiene un porcentaje de avance frente a esta actividad del 37,5%</v>
      </c>
    </row>
    <row r="466" spans="1:27" x14ac:dyDescent="0.25">
      <c r="A466" s="81" t="s">
        <v>1442</v>
      </c>
      <c r="B466" s="81" t="s">
        <v>509</v>
      </c>
      <c r="C466" s="82" t="s">
        <v>1647</v>
      </c>
      <c r="D466" s="82" t="s">
        <v>1651</v>
      </c>
      <c r="E466" s="82" t="s">
        <v>680</v>
      </c>
      <c r="F466" s="82" t="s">
        <v>10</v>
      </c>
      <c r="G466" s="82" t="str">
        <f>VLOOKUP(A466,'PAI 2025 GPS rempl2)'!$E$4:$L$502,8,0)</f>
        <v>N/A</v>
      </c>
      <c r="H466" s="82" t="str">
        <f>VLOOKUP(A466,'PAI 2025 GPS rempl2)'!$A$4:$V$503,15,0)</f>
        <v>Campañas de difusión a nivel nacional, dirigidas a diversos grupos objetivo como herramienta de fortalecimiento del conocimiento, ejecutadas (Capturas de pantalla de las publicaciones de las campañas).</v>
      </c>
      <c r="I466" s="82">
        <f>VLOOKUP(A466,'PAI 2025 GPS rempl2)'!$A$4:$V$503,17,0)</f>
        <v>4</v>
      </c>
      <c r="J466" s="82" t="str">
        <f>VLOOKUP(A466,'PAI 2025 GPS rempl2)'!$A$4:$V$503,18,0)</f>
        <v>Númerica</v>
      </c>
      <c r="K466" s="160" t="str">
        <f>VLOOKUP(A466,'PAI 2025 GPS rempl2)'!$A$4:$V$503,20,0)</f>
        <v>2025-01-15</v>
      </c>
      <c r="L466" s="160" t="str">
        <f>VLOOKUP(A466,'PAI 2025 GPS rempl2)'!$A$4:$V$503,21,0)</f>
        <v>2025-12-30</v>
      </c>
      <c r="M466" s="82" t="str">
        <f>VLOOKUP(A466,'PAI 2025 GPS rempl2)'!$A$4:$V$503,22,0)</f>
        <v>3000-DESPACHO DEL SUPERINTENDENTE DELEGADO PARA LA PROTECCIÓN DEL CONSUMIDOR;
3100-DIRECCION DE INVESTIGACIONES DE PROTECCION AL CONSUMIDOR;
3200-DIRECCIÓN DE INVESTIGACIONES DE PROTECCIÓN DE USUARIOS DE SERVICIOS DE COMUNICACIONES;
73-GRUPO DE TRABAJO DE COMUNICACION</v>
      </c>
      <c r="N466" s="82" t="s">
        <v>1520</v>
      </c>
      <c r="O466" s="82" t="s">
        <v>1521</v>
      </c>
      <c r="P466" s="82" t="s">
        <v>1695</v>
      </c>
      <c r="Q466" s="82" t="s">
        <v>1617</v>
      </c>
      <c r="T466" s="81" t="s">
        <v>1442</v>
      </c>
      <c r="U466" s="81" t="str">
        <f>VLOOKUP(T466,'PAI 2025 Consolidado'!$A$7:$D$507,4,0)</f>
        <v>Producto</v>
      </c>
      <c r="V466" s="82" t="s">
        <v>1647</v>
      </c>
      <c r="W466" s="30">
        <f>VLOOKUP(A466,'PAI 2025 GPS rempl2)'!$A$4:$P$503,16,0)</f>
        <v>20</v>
      </c>
      <c r="X466" s="161">
        <f>(W466*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0.89686098654708524</v>
      </c>
      <c r="Y466" s="30">
        <f>VLOOKUP(A466,'SEGUIMIENTO PLAN DE ACCIÓN'!$G$7:$AB$493,22,0)</f>
        <v>0</v>
      </c>
      <c r="Z466" s="164">
        <f t="shared" si="14"/>
        <v>0</v>
      </c>
      <c r="AA466" s="30">
        <f>VLOOKUP(A466,'SEGUIMIENTO PLAN DE ACCIÓN'!$G$7:$AC$493,20,0)</f>
        <v>0</v>
      </c>
    </row>
    <row r="467" spans="1:27" x14ac:dyDescent="0.25">
      <c r="A467" s="81" t="s">
        <v>1445</v>
      </c>
      <c r="B467" s="81" t="s">
        <v>517</v>
      </c>
      <c r="C467" s="82" t="s">
        <v>1647</v>
      </c>
      <c r="D467" s="82" t="s">
        <v>1651</v>
      </c>
      <c r="E467" s="82" t="s">
        <v>680</v>
      </c>
      <c r="F467" s="82"/>
      <c r="G467" s="82"/>
      <c r="H467" s="82" t="str">
        <f>VLOOKUP(A467,'PAI 2025 GPS rempl2)'!$A$4:$V$503,15,0)</f>
        <v>Elaborar el plan de difusión, definiendo los  grupos objetivos a los que se dirigirá. (Documento con el plan de difusión)</v>
      </c>
      <c r="I467" s="82">
        <f>VLOOKUP(A467,'PAI 2025 GPS rempl2)'!$A$4:$V$503,17,0)</f>
        <v>1</v>
      </c>
      <c r="J467" s="82" t="str">
        <f>VLOOKUP(A467,'PAI 2025 GPS rempl2)'!$A$4:$V$503,18,0)</f>
        <v>Númerica</v>
      </c>
      <c r="K467" s="160" t="str">
        <f>VLOOKUP(A467,'PAI 2025 GPS rempl2)'!$A$4:$V$503,20,0)</f>
        <v>2025-01-15</v>
      </c>
      <c r="L467" s="160" t="str">
        <f>VLOOKUP(A467,'PAI 2025 GPS rempl2)'!$A$4:$V$503,21,0)</f>
        <v>2025-02-28</v>
      </c>
      <c r="M467" s="82" t="str">
        <f>VLOOKUP(A467,'PAI 2025 GPS rempl2)'!$A$4:$V$503,22,0)</f>
        <v>3000-DESPACHO DEL SUPERINTENDENTE DELEGADO PARA LA PROTECCIÓN DEL CONSUMIDOR;
3100-DIRECCION DE INVESTIGACIONES DE PROTECCION AL CONSUMIDOR;
3200-DIRECCIÓN DE INVESTIGACIONES DE PROTECCIÓN DE USUARIOS DE SERVICIOS DE COMUNICACIONES</v>
      </c>
      <c r="N467" s="82"/>
      <c r="O467" s="82"/>
      <c r="P467" s="82"/>
      <c r="Q467" s="82"/>
      <c r="T467" s="81" t="s">
        <v>1445</v>
      </c>
      <c r="U467" s="81" t="str">
        <f>VLOOKUP(T467,'PAI 2025 Consolidado'!$A$7:$D$507,4,0)</f>
        <v>Actividad propia</v>
      </c>
      <c r="V467" s="82" t="s">
        <v>1647</v>
      </c>
      <c r="W467" s="30">
        <f>VLOOKUP(A467,'PAI 2025 GPS rempl2)'!$A$4:$P$503,16,0)</f>
        <v>50</v>
      </c>
      <c r="X467" s="163">
        <f>+(W467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467" s="30">
        <f>VLOOKUP(A467,'SEGUIMIENTO PLAN DE ACCIÓN'!$G$7:$AB$493,22,0)</f>
        <v>100</v>
      </c>
      <c r="Z467" s="164">
        <f t="shared" si="14"/>
        <v>6.1349693251533744E-3</v>
      </c>
      <c r="AA467" s="30" t="str">
        <f>VLOOKUP(A467,'SEGUIMIENTO PLAN DE ACCIÓN'!$G$7:$AC$493,20,0)</f>
        <v>Se realiza la reunión de definición del plan de difusión y los grupos objetivos, se remite los soportes requeridos</v>
      </c>
    </row>
    <row r="468" spans="1:27" x14ac:dyDescent="0.25">
      <c r="A468" s="81" t="s">
        <v>1448</v>
      </c>
      <c r="B468" s="81" t="s">
        <v>1641</v>
      </c>
      <c r="C468" s="82" t="s">
        <v>1647</v>
      </c>
      <c r="D468" s="82" t="s">
        <v>1651</v>
      </c>
      <c r="E468" s="82" t="s">
        <v>680</v>
      </c>
      <c r="F468" s="82"/>
      <c r="G468" s="82"/>
      <c r="H468" s="82" t="str">
        <f>VLOOKUP(A468,'PAI 2025 GPS rempl2)'!$A$4:$V$503,15,0)</f>
        <v>Elaborar y presentar el concepto grafico y racional de la campaña (Correo electrónico en que se observe el concepto gráfico y racional de la campaña)</v>
      </c>
      <c r="I468" s="82">
        <f>VLOOKUP(A468,'PAI 2025 GPS rempl2)'!$A$4:$V$503,17,0)</f>
        <v>4</v>
      </c>
      <c r="J468" s="82" t="str">
        <f>VLOOKUP(A468,'PAI 2025 GPS rempl2)'!$A$4:$V$503,18,0)</f>
        <v>Númerica</v>
      </c>
      <c r="K468" s="160" t="str">
        <f>VLOOKUP(A468,'PAI 2025 GPS rempl2)'!$A$4:$V$503,20,0)</f>
        <v>2025-03-03</v>
      </c>
      <c r="L468" s="160" t="str">
        <f>VLOOKUP(A468,'PAI 2025 GPS rempl2)'!$A$4:$V$503,21,0)</f>
        <v>2025-11-28</v>
      </c>
      <c r="M468" s="82" t="str">
        <f>VLOOKUP(A468,'PAI 2025 GPS rempl2)'!$A$4:$V$503,22,0)</f>
        <v>73-GRUPO DE TRABAJO DE COMUNICACION</v>
      </c>
      <c r="N468" s="82"/>
      <c r="O468" s="82"/>
      <c r="P468" s="82"/>
      <c r="Q468" s="82"/>
      <c r="T468" s="81" t="s">
        <v>1448</v>
      </c>
      <c r="U468" s="81" t="str">
        <f>VLOOKUP(T468,'PAI 2025 Consolidado'!$A$7:$D$507,4,0)</f>
        <v>Actividad sin participaci�n</v>
      </c>
      <c r="V468" s="82" t="s">
        <v>1647</v>
      </c>
      <c r="W468" s="30">
        <f>VLOOKUP(A468,'PAI 2025 GPS rempl2)'!$A$4:$P$503,16,0)</f>
        <v>0</v>
      </c>
      <c r="Y468" s="30">
        <f>VLOOKUP(A468,'SEGUIMIENTO PLAN DE ACCIÓN'!$G$7:$AB$493,22,0)</f>
        <v>50</v>
      </c>
      <c r="Z468" s="164">
        <f t="shared" si="14"/>
        <v>0</v>
      </c>
      <c r="AA468" s="30" t="str">
        <f>VLOOKUP(A468,'SEGUIMIENTO PLAN DE ACCIÓN'!$G$7:$AC$493,20,0)</f>
        <v>Se remite la evidencia de envío del concepto grafico realizado por OSCAE, en relación con la campaña de Decálogo de Vivienda.</v>
      </c>
    </row>
    <row r="469" spans="1:27" x14ac:dyDescent="0.25">
      <c r="A469" s="81" t="s">
        <v>1449</v>
      </c>
      <c r="B469" s="81" t="s">
        <v>517</v>
      </c>
      <c r="C469" s="82" t="s">
        <v>1647</v>
      </c>
      <c r="D469" s="82" t="s">
        <v>1651</v>
      </c>
      <c r="E469" s="82" t="s">
        <v>680</v>
      </c>
      <c r="F469" s="82"/>
      <c r="G469" s="82"/>
      <c r="H469" s="82" t="str">
        <f>VLOOKUP(A469,'PAI 2025 GPS rempl2)'!$A$4:$V$503,15,0)</f>
        <v>Revisar y aprobar la propuesta (Correo electrónico con la propuesta aprobada)</v>
      </c>
      <c r="I469" s="82">
        <f>VLOOKUP(A469,'PAI 2025 GPS rempl2)'!$A$4:$V$503,17,0)</f>
        <v>4</v>
      </c>
      <c r="J469" s="82" t="str">
        <f>VLOOKUP(A469,'PAI 2025 GPS rempl2)'!$A$4:$V$503,18,0)</f>
        <v>Númerica</v>
      </c>
      <c r="K469" s="160" t="str">
        <f>VLOOKUP(A469,'PAI 2025 GPS rempl2)'!$A$4:$V$503,20,0)</f>
        <v>2025-03-03</v>
      </c>
      <c r="L469" s="160" t="str">
        <f>VLOOKUP(A469,'PAI 2025 GPS rempl2)'!$A$4:$V$503,21,0)</f>
        <v>2025-11-28</v>
      </c>
      <c r="M469" s="82" t="str">
        <f>VLOOKUP(A469,'PAI 2025 GPS rempl2)'!$A$4:$V$503,22,0)</f>
        <v>3000-DESPACHO DEL SUPERINTENDENTE DELEGADO PARA LA PROTECCIÓN DEL CONSUMIDOR</v>
      </c>
      <c r="N469" s="82"/>
      <c r="O469" s="82"/>
      <c r="P469" s="82"/>
      <c r="Q469" s="82"/>
      <c r="T469" s="81" t="s">
        <v>1449</v>
      </c>
      <c r="U469" s="81" t="str">
        <f>VLOOKUP(T469,'PAI 2025 Consolidado'!$A$7:$D$507,4,0)</f>
        <v>Actividad propia</v>
      </c>
      <c r="V469" s="82" t="s">
        <v>1647</v>
      </c>
      <c r="W469" s="30">
        <f>VLOOKUP(A469,'PAI 2025 GPS rempl2)'!$A$4:$P$503,16,0)</f>
        <v>50</v>
      </c>
      <c r="X469" s="163">
        <f>+(W469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469" s="30">
        <f>VLOOKUP(A469,'SEGUIMIENTO PLAN DE ACCIÓN'!$G$7:$AB$493,22,0)</f>
        <v>50</v>
      </c>
      <c r="Z469" s="164">
        <f t="shared" si="14"/>
        <v>3.0674846625766872E-3</v>
      </c>
      <c r="AA469" s="30" t="str">
        <f>VLOOKUP(A469,'SEGUIMIENTO PLAN DE ACCIÓN'!$G$7:$AC$493,20,0)</f>
        <v>Se remite aprobación por parte de la Delegada María Carolina Ramírez, con respecto al concepto grafico realizado por OSCAE, aprobación que permite la publicación de dicho concepto grafico.</v>
      </c>
    </row>
    <row r="470" spans="1:27" x14ac:dyDescent="0.25">
      <c r="A470" s="81" t="s">
        <v>1450</v>
      </c>
      <c r="B470" s="81" t="s">
        <v>1641</v>
      </c>
      <c r="C470" s="82" t="s">
        <v>1647</v>
      </c>
      <c r="D470" s="82" t="s">
        <v>1651</v>
      </c>
      <c r="E470" s="82" t="s">
        <v>680</v>
      </c>
      <c r="F470" s="82"/>
      <c r="G470" s="82"/>
      <c r="H470" s="82" t="str">
        <f>VLOOKUP(A470,'PAI 2025 GPS rempl2)'!$A$4:$V$503,15,0)</f>
        <v>Ejecutar las campañas (Captura de pantalla de publicación de las campañas)</v>
      </c>
      <c r="I470" s="82">
        <f>VLOOKUP(A470,'PAI 2025 GPS rempl2)'!$A$4:$V$503,17,0)</f>
        <v>4</v>
      </c>
      <c r="J470" s="82" t="str">
        <f>VLOOKUP(A470,'PAI 2025 GPS rempl2)'!$A$4:$V$503,18,0)</f>
        <v>Númerica</v>
      </c>
      <c r="K470" s="160" t="str">
        <f>VLOOKUP(A470,'PAI 2025 GPS rempl2)'!$A$4:$V$503,20,0)</f>
        <v>2025-03-03</v>
      </c>
      <c r="L470" s="160" t="str">
        <f>VLOOKUP(A470,'PAI 2025 GPS rempl2)'!$A$4:$V$503,21,0)</f>
        <v>2025-12-30</v>
      </c>
      <c r="M470" s="82" t="str">
        <f>VLOOKUP(A470,'PAI 2025 GPS rempl2)'!$A$4:$V$503,22,0)</f>
        <v>73-GRUPO DE TRABAJO DE COMUNICACION</v>
      </c>
      <c r="N470" s="82"/>
      <c r="O470" s="82"/>
      <c r="P470" s="82"/>
      <c r="Q470" s="82"/>
      <c r="T470" s="81" t="s">
        <v>1450</v>
      </c>
      <c r="U470" s="81" t="str">
        <f>VLOOKUP(T470,'PAI 2025 Consolidado'!$A$7:$D$507,4,0)</f>
        <v>Actividad sin participaci�n</v>
      </c>
      <c r="V470" s="82" t="s">
        <v>1647</v>
      </c>
      <c r="W470" s="30">
        <f>VLOOKUP(A470,'PAI 2025 GPS rempl2)'!$A$4:$P$503,16,0)</f>
        <v>0</v>
      </c>
      <c r="Y470" s="30">
        <f>VLOOKUP(A470,'SEGUIMIENTO PLAN DE ACCIÓN'!$G$7:$AB$493,22,0)</f>
        <v>0</v>
      </c>
      <c r="Z470" s="164">
        <f t="shared" si="14"/>
        <v>0</v>
      </c>
      <c r="AA470" s="30">
        <f>VLOOKUP(A470,'SEGUIMIENTO PLAN DE ACCIÓN'!$G$7:$AC$493,20,0)</f>
        <v>0</v>
      </c>
    </row>
    <row r="471" spans="1:27" x14ac:dyDescent="0.25">
      <c r="A471" s="81" t="s">
        <v>1451</v>
      </c>
      <c r="B471" s="81" t="s">
        <v>509</v>
      </c>
      <c r="C471" s="82" t="s">
        <v>1657</v>
      </c>
      <c r="D471" s="82" t="s">
        <v>1656</v>
      </c>
      <c r="E471" s="82" t="s">
        <v>819</v>
      </c>
      <c r="F471" s="82" t="s">
        <v>12</v>
      </c>
      <c r="G471" s="82" t="str">
        <f>VLOOKUP(A471,'PAI 2025 GPS rempl2)'!$E$4:$L$502,8,0)</f>
        <v>N/A</v>
      </c>
      <c r="H471" s="82" t="str">
        <f>VLOOKUP(A471,'PAI 2025 GPS rempl2)'!$A$4:$V$503,15,0)</f>
        <v>Capacitaciones internas al personal que atiende y oriente a los usuarios en las Casas del Consumidor, realizadas - Imágenes (fotografía o captura de pantalla) de la difusión realizada</v>
      </c>
      <c r="I471" s="82">
        <f>VLOOKUP(A471,'PAI 2025 GPS rempl2)'!$A$4:$V$503,17,0)</f>
        <v>8</v>
      </c>
      <c r="J471" s="82" t="str">
        <f>VLOOKUP(A471,'PAI 2025 GPS rempl2)'!$A$4:$V$503,18,0)</f>
        <v>Númerica</v>
      </c>
      <c r="K471" s="160" t="str">
        <f>VLOOKUP(A471,'PAI 2025 GPS rempl2)'!$A$4:$V$503,20,0)</f>
        <v>2025-01-15</v>
      </c>
      <c r="L471" s="160" t="str">
        <f>VLOOKUP(A471,'PAI 2025 GPS rempl2)'!$A$4:$V$503,21,0)</f>
        <v>2025-12-30</v>
      </c>
      <c r="M471" s="82" t="str">
        <f>VLOOKUP(A471,'PAI 2025 GPS rempl2)'!$A$4:$V$503,22,0)</f>
        <v>3000-DESPACHO DEL SUPERINTENDENTE DELEGADO PARA LA PROTECCIÓN DEL CONSUMIDOR;
3100-DIRECCION DE INVESTIGACIONES DE PROTECCION AL CONSUMIDOR;
3200-DIRECCIÓN DE INVESTIGACIONES DE PROTECCIÓN DE USUARIOS DE SERVICIOS DE COMUNICACIONES</v>
      </c>
      <c r="N471" s="82" t="s">
        <v>1516</v>
      </c>
      <c r="O471" s="82" t="s">
        <v>1517</v>
      </c>
      <c r="P471" s="82">
        <v>0</v>
      </c>
      <c r="Q471" s="82" t="s">
        <v>1615</v>
      </c>
      <c r="T471" s="81" t="s">
        <v>1451</v>
      </c>
      <c r="U471" s="81" t="str">
        <f>VLOOKUP(T471,'PAI 2025 Consolidado'!$A$7:$D$507,4,0)</f>
        <v>Producto</v>
      </c>
      <c r="V471" s="82" t="s">
        <v>1657</v>
      </c>
      <c r="W471" s="30">
        <f>VLOOKUP(A471,'PAI 2025 GPS rempl2)'!$A$4:$P$503,16,0)</f>
        <v>20</v>
      </c>
      <c r="X471" s="30">
        <f>+(W471*100)/($W$150+$W$168+$W$174+$W$177+$W$183+$W$190+$W$199+$W$344+$W$350+$W$438+$W$471)</f>
        <v>10.526315789473685</v>
      </c>
      <c r="Y471" s="30">
        <f>VLOOKUP(A471,'SEGUIMIENTO PLAN DE ACCIÓN'!$G$7:$AB$493,22,0)</f>
        <v>0</v>
      </c>
      <c r="Z471" s="164">
        <f t="shared" si="14"/>
        <v>0</v>
      </c>
      <c r="AA471" s="30">
        <f>VLOOKUP(A471,'SEGUIMIENTO PLAN DE ACCIÓN'!$G$7:$AC$493,20,0)</f>
        <v>0</v>
      </c>
    </row>
    <row r="472" spans="1:27" x14ac:dyDescent="0.25">
      <c r="A472" s="81" t="s">
        <v>1452</v>
      </c>
      <c r="B472" s="81" t="s">
        <v>517</v>
      </c>
      <c r="C472" s="82" t="s">
        <v>1657</v>
      </c>
      <c r="D472" s="82" t="s">
        <v>1656</v>
      </c>
      <c r="E472" s="82" t="s">
        <v>819</v>
      </c>
      <c r="F472" s="82"/>
      <c r="G472" s="82"/>
      <c r="H472" s="82" t="str">
        <f>VLOOKUP(A472,'PAI 2025 GPS rempl2)'!$A$4:$V$503,15,0)</f>
        <v>Definir el plan de trabajo de las jornadas a realizar ( Listado de asistencia a reunión)</v>
      </c>
      <c r="I472" s="82">
        <f>VLOOKUP(A472,'PAI 2025 GPS rempl2)'!$A$4:$V$503,17,0)</f>
        <v>1</v>
      </c>
      <c r="J472" s="82" t="str">
        <f>VLOOKUP(A472,'PAI 2025 GPS rempl2)'!$A$4:$V$503,18,0)</f>
        <v>Númerica</v>
      </c>
      <c r="K472" s="160" t="str">
        <f>VLOOKUP(A472,'PAI 2025 GPS rempl2)'!$A$4:$V$503,20,0)</f>
        <v>2025-01-15</v>
      </c>
      <c r="L472" s="160" t="str">
        <f>VLOOKUP(A472,'PAI 2025 GPS rempl2)'!$A$4:$V$503,21,0)</f>
        <v>2025-02-28</v>
      </c>
      <c r="M472" s="82" t="str">
        <f>VLOOKUP(A472,'PAI 2025 GPS rempl2)'!$A$4:$V$503,22,0)</f>
        <v>3000-DESPACHO DEL SUPERINTENDENTE DELEGADO PARA LA PROTECCIÓN DEL CONSUMIDOR;
3100-DIRECCION DE INVESTIGACIONES DE PROTECCION AL CONSUMIDOR;
3200-DIRECCIÓN DE INVESTIGACIONES DE PROTECCIÓN DE USUARIOS DE SERVICIOS DE COMUNICACIONES</v>
      </c>
      <c r="N472" s="82"/>
      <c r="O472" s="82"/>
      <c r="P472" s="82"/>
      <c r="Q472" s="82"/>
      <c r="T472" s="81" t="s">
        <v>1452</v>
      </c>
      <c r="U472" s="81" t="str">
        <f>VLOOKUP(T472,'PAI 2025 Consolidado'!$A$7:$D$507,4,0)</f>
        <v>Actividad propia</v>
      </c>
      <c r="V472" s="82" t="s">
        <v>1657</v>
      </c>
      <c r="W472" s="30">
        <f>VLOOKUP(A472,'PAI 2025 GPS rempl2)'!$A$4:$P$503,16,0)</f>
        <v>20</v>
      </c>
      <c r="X472" s="30">
        <f>+(W472*100)/($W$151+$W$153+$W$154+$W$155+$W$169+$W$170+$W$171+$W$172+$W$173+$W$175+$W$176+$W$178+$W$179+$W$180+$W$181+$W$182+$W$184+$W$185+$W$186+$W$187+$W$188+$W$189+$W$191+$W$192+$W$193+$W$194+$W$200+$W$201+$W$345+$W$347+$W$349+$W$351+$W$352+$W$439+$W$440+$W$441+$W$442+$W$472+$W$473)</f>
        <v>1.8181818181818181</v>
      </c>
      <c r="Y472" s="30">
        <f>VLOOKUP(A472,'SEGUIMIENTO PLAN DE ACCIÓN'!$G$7:$AB$493,22,0)</f>
        <v>100</v>
      </c>
      <c r="Z472" s="164">
        <f t="shared" si="14"/>
        <v>1.8181818181818181E-2</v>
      </c>
      <c r="AA472" s="30" t="str">
        <f>VLOOKUP(A472,'SEGUIMIENTO PLAN DE ACCIÓN'!$G$7:$AC$493,20,0)</f>
        <v>Se remite las evidencias donde se definió el plan de trabajo para realizar las capacitaciones internas correspondientes a la actividad 3000.5.1</v>
      </c>
    </row>
    <row r="473" spans="1:27" x14ac:dyDescent="0.25">
      <c r="A473" s="81" t="s">
        <v>1453</v>
      </c>
      <c r="B473" s="81" t="s">
        <v>517</v>
      </c>
      <c r="C473" s="82" t="s">
        <v>1657</v>
      </c>
      <c r="D473" s="82" t="s">
        <v>1656</v>
      </c>
      <c r="E473" s="82" t="s">
        <v>819</v>
      </c>
      <c r="F473" s="82"/>
      <c r="G473" s="82"/>
      <c r="H473" s="82" t="str">
        <f>VLOOKUP(A473,'PAI 2025 GPS rempl2)'!$A$4:$V$503,15,0)</f>
        <v>Desarrollar las jornadas de capacitación - Imágenes (fotografía o captura de pantalla) de la difusión realizada.</v>
      </c>
      <c r="I473" s="82">
        <f>VLOOKUP(A473,'PAI 2025 GPS rempl2)'!$A$4:$V$503,17,0)</f>
        <v>8</v>
      </c>
      <c r="J473" s="82" t="str">
        <f>VLOOKUP(A473,'PAI 2025 GPS rempl2)'!$A$4:$V$503,18,0)</f>
        <v>Númerica</v>
      </c>
      <c r="K473" s="160" t="str">
        <f>VLOOKUP(A473,'PAI 2025 GPS rempl2)'!$A$4:$V$503,20,0)</f>
        <v>2025-03-03</v>
      </c>
      <c r="L473" s="160" t="str">
        <f>VLOOKUP(A473,'PAI 2025 GPS rempl2)'!$A$4:$V$503,21,0)</f>
        <v>2025-12-30</v>
      </c>
      <c r="M473" s="82" t="str">
        <f>VLOOKUP(A473,'PAI 2025 GPS rempl2)'!$A$4:$V$503,22,0)</f>
        <v>3000-DESPACHO DEL SUPERINTENDENTE DELEGADO PARA LA PROTECCIÓN DEL CONSUMIDOR;
3100-DIRECCION DE INVESTIGACIONES DE PROTECCION AL CONSUMIDOR;
3200-DIRECCIÓN DE INVESTIGACIONES DE PROTECCIÓN DE USUARIOS DE SERVICIOS DE COMUNICACIONES</v>
      </c>
      <c r="N473" s="82"/>
      <c r="O473" s="82"/>
      <c r="P473" s="82"/>
      <c r="Q473" s="82"/>
      <c r="T473" s="81" t="s">
        <v>1453</v>
      </c>
      <c r="U473" s="81" t="str">
        <f>VLOOKUP(T473,'PAI 2025 Consolidado'!$A$7:$D$507,4,0)</f>
        <v>Actividad propia</v>
      </c>
      <c r="V473" s="82" t="s">
        <v>1657</v>
      </c>
      <c r="W473" s="30">
        <f>VLOOKUP(A473,'PAI 2025 GPS rempl2)'!$A$4:$P$503,16,0)</f>
        <v>80</v>
      </c>
      <c r="X473" s="30">
        <f>+(W473*100)/($W$151+$W$153+$W$154+$W$155+$W$169+$W$170+$W$171+$W$172+$W$173+$W$175+$W$176+$W$178+$W$179+$W$180+$W$181+$W$182+$W$184+$W$185+$W$186+$W$187+$W$188+$W$189+$W$191+$W$192+$W$193+$W$194+$W$200+$W$201+$W$345+$W$347+$W$349+$W$351+$W$352+$W$439+$W$440+$W$441+$W$442+$W$472+$W$473)</f>
        <v>7.2727272727272725</v>
      </c>
      <c r="Y473" s="30">
        <f>VLOOKUP(A473,'SEGUIMIENTO PLAN DE ACCIÓN'!$G$7:$AB$493,22,0)</f>
        <v>87.5</v>
      </c>
      <c r="Z473" s="164">
        <f t="shared" si="14"/>
        <v>6.3636363636363644E-2</v>
      </c>
      <c r="AA473" s="30" t="str">
        <f>VLOOKUP(A473,'SEGUIMIENTO PLAN DE ACCIÓN'!$G$7:$AC$493,20,0)</f>
        <v>Se remite actas de capacitaciones realizadas en las ciudades de Pereira, Leticia, Bucaramanga, Popayán, Cali y Pasto, realizadas en las casas del consumidor de estas ciudades. Adicionalmente, se adjuntan fotografías y listados de asistencia.
Así se calculo los porcentajes de cada una de las capacitaciones:
       1 capacitación * 100%
X=  ----------------------------
            8 capacitaciones 
1 capacitación (Medellín) = 12.5% - ya fue reportada
2 capacitaciones (Pereira) = 25%
3 capacitaciones (Leticia) = 37.5%
4 capacitaciones (Bucaramanga) = 50%
5 capacitaciones (Popayán) = 62.5%
6 capacitaciones (Cali) = 75%
7 capacitaciones (Pasto) = 87.5%
8 capacitaciones (ciudad faltante) = 100%</v>
      </c>
    </row>
    <row r="474" spans="1:27" x14ac:dyDescent="0.25">
      <c r="A474" s="81" t="s">
        <v>1455</v>
      </c>
      <c r="B474" s="81" t="s">
        <v>509</v>
      </c>
      <c r="C474" s="82" t="s">
        <v>1647</v>
      </c>
      <c r="D474" s="82" t="s">
        <v>1646</v>
      </c>
      <c r="E474" s="82" t="s">
        <v>567</v>
      </c>
      <c r="F474" s="82" t="s">
        <v>11</v>
      </c>
      <c r="G474" s="82" t="str">
        <f>VLOOKUP(A474,'PAI 2025 GPS rempl2)'!$E$4:$L$502,8,0)</f>
        <v>FUNCIONAMIENTO</v>
      </c>
      <c r="H474" s="82" t="str">
        <f>VLOOKUP(A474,'PAI 2025 GPS rempl2)'!$A$4:$V$503,15,0)</f>
        <v>Unificación y optimización de radicación en la Sede Electrónica de la SIC, implementada (Informe  que de cuenta de le unificación y optimización de radicación en la Sede Electrónica de la SIC)</v>
      </c>
      <c r="I474" s="82">
        <f>VLOOKUP(A474,'PAI 2025 GPS rempl2)'!$A$4:$V$503,17,0)</f>
        <v>100</v>
      </c>
      <c r="J474" s="82" t="str">
        <f>VLOOKUP(A474,'PAI 2025 GPS rempl2)'!$A$4:$V$503,18,0)</f>
        <v>Porcentual</v>
      </c>
      <c r="K474" s="160" t="str">
        <f>VLOOKUP(A474,'PAI 2025 GPS rempl2)'!$A$4:$V$503,20,0)</f>
        <v>2025-03-03</v>
      </c>
      <c r="L474" s="160" t="str">
        <f>VLOOKUP(A474,'PAI 2025 GPS rempl2)'!$A$4:$V$503,21,0)</f>
        <v>2025-12-16</v>
      </c>
      <c r="M474" s="82" t="str">
        <f>VLOOKUP(A474,'PAI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4" s="82" t="s">
        <v>1518</v>
      </c>
      <c r="O474" s="82" t="s">
        <v>1519</v>
      </c>
      <c r="P474" s="82">
        <v>0</v>
      </c>
      <c r="Q474" s="82" t="s">
        <v>1616</v>
      </c>
      <c r="T474" s="81" t="s">
        <v>1455</v>
      </c>
      <c r="U474" s="81" t="str">
        <f>VLOOKUP(T474,'PAI 2025 Consolidado'!$A$7:$D$507,4,0)</f>
        <v>Producto</v>
      </c>
      <c r="V474" s="82" t="s">
        <v>1647</v>
      </c>
      <c r="W474" s="30">
        <f>VLOOKUP(A474,'PAI 2025 GPS rempl2)'!$A$4:$P$503,16,0)</f>
        <v>25</v>
      </c>
      <c r="X474" s="161">
        <f>(W474*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1.1210762331838564</v>
      </c>
      <c r="Y474" s="30">
        <f>VLOOKUP(A474,'SEGUIMIENTO PLAN DE ACCIÓN'!$G$7:$AB$493,22,0)</f>
        <v>0</v>
      </c>
      <c r="Z474" s="164">
        <f t="shared" si="14"/>
        <v>0</v>
      </c>
      <c r="AA474" s="30">
        <f>VLOOKUP(A474,'SEGUIMIENTO PLAN DE ACCIÓN'!$G$7:$AC$493,20,0)</f>
        <v>0</v>
      </c>
    </row>
    <row r="475" spans="1:27" x14ac:dyDescent="0.25">
      <c r="A475" s="81" t="s">
        <v>1458</v>
      </c>
      <c r="B475" s="81" t="s">
        <v>517</v>
      </c>
      <c r="C475" s="82" t="s">
        <v>1647</v>
      </c>
      <c r="D475" s="82" t="s">
        <v>1646</v>
      </c>
      <c r="E475" s="82" t="s">
        <v>567</v>
      </c>
      <c r="F475" s="82"/>
      <c r="G475" s="82"/>
      <c r="H475" s="82" t="str">
        <f>VLOOKUP(A475,'PAI 2025 GPS rempl2)'!$A$4:$V$503,15,0)</f>
        <v>Elaborar un diagnóstico para identificar los canales de radicación, el volumen de entradas y el grado de congestión de los mismos (Diagnóstico del estado de los canales de radicación y grado de congestión)</v>
      </c>
      <c r="I475" s="82">
        <f>VLOOKUP(A475,'PAI 2025 GPS rempl2)'!$A$4:$V$503,17,0)</f>
        <v>1</v>
      </c>
      <c r="J475" s="82" t="str">
        <f>VLOOKUP(A475,'PAI 2025 GPS rempl2)'!$A$4:$V$503,18,0)</f>
        <v>Númerica</v>
      </c>
      <c r="K475" s="160" t="str">
        <f>VLOOKUP(A475,'PAI 2025 GPS rempl2)'!$A$4:$V$503,20,0)</f>
        <v>2025-03-03</v>
      </c>
      <c r="L475" s="160" t="str">
        <f>VLOOKUP(A475,'PAI 2025 GPS rempl2)'!$A$4:$V$503,21,0)</f>
        <v>2025-03-31</v>
      </c>
      <c r="M475" s="82" t="str">
        <f>VLOOKUP(A475,'PAI 2025 GPS rempl2)'!$A$4:$V$503,22,0)</f>
        <v>100-SECRETARIA GENERAL;
141-GRUPO DE TRABAJO DE GESTIÓN DOCUMENTAL Y ARCHIVO;
20-OFICINA DE TECNOLOGÍA E INFORMÁTICA;
72-GRUPO DE TRABAJO DE ATENCION AL CIUDADANO</v>
      </c>
      <c r="N475" s="82"/>
      <c r="O475" s="82"/>
      <c r="P475" s="82"/>
      <c r="Q475" s="82"/>
      <c r="T475" s="81" t="s">
        <v>1458</v>
      </c>
      <c r="U475" s="81" t="str">
        <f>VLOOKUP(T475,'PAI 2025 Consolidado'!$A$7:$D$507,4,0)</f>
        <v>Actividad propia</v>
      </c>
      <c r="V475" s="82" t="s">
        <v>1647</v>
      </c>
      <c r="W475" s="30">
        <f>VLOOKUP(A475,'PAI 2025 GPS rempl2)'!$A$4:$P$503,16,0)</f>
        <v>25</v>
      </c>
      <c r="X475" s="163">
        <f>+(W475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0.30674846625766872</v>
      </c>
      <c r="Y475" s="30">
        <f>VLOOKUP(A475,'SEGUIMIENTO PLAN DE ACCIÓN'!$G$7:$AB$493,22,0)</f>
        <v>100</v>
      </c>
      <c r="Z475" s="164">
        <f t="shared" si="14"/>
        <v>3.0674846625766872E-3</v>
      </c>
      <c r="AA475" s="30" t="str">
        <f>VLOOKUP(A475,'SEGUIMIENTO PLAN DE ACCIÓN'!$G$7:$AC$493,20,0)</f>
        <v xml:space="preserve">Se remite el diagnóstico realizado sobre los canales de radicación de la Entidad y su grado de congestión. Este producto fue adelantando por la OTI, Atención al ciudadano y Gestión Documental. </v>
      </c>
    </row>
    <row r="476" spans="1:27" x14ac:dyDescent="0.25">
      <c r="A476" s="81" t="s">
        <v>1461</v>
      </c>
      <c r="B476" s="81" t="s">
        <v>517</v>
      </c>
      <c r="C476" s="82" t="s">
        <v>1647</v>
      </c>
      <c r="D476" s="82" t="s">
        <v>1646</v>
      </c>
      <c r="E476" s="82" t="s">
        <v>567</v>
      </c>
      <c r="F476" s="82"/>
      <c r="G476" s="82"/>
      <c r="H476" s="82" t="str">
        <f>VLOOKUP(A476,'PAI 2025 GPS rempl2)'!$A$4:$V$503,15,0)</f>
        <v>Realizar un plan de trabajo para la unificación y optimización de radicación en la Sede Electrónica de la SIC (Plan de trabajo para la implementación de la estrategia de unificación y optimización de radicación en la Sede Electrónica de la SIC)</v>
      </c>
      <c r="I476" s="82">
        <f>VLOOKUP(A476,'PAI 2025 GPS rempl2)'!$A$4:$V$503,17,0)</f>
        <v>1</v>
      </c>
      <c r="J476" s="82" t="str">
        <f>VLOOKUP(A476,'PAI 2025 GPS rempl2)'!$A$4:$V$503,18,0)</f>
        <v>Númerica</v>
      </c>
      <c r="K476" s="160" t="str">
        <f>VLOOKUP(A476,'PAI 2025 GPS rempl2)'!$A$4:$V$503,20,0)</f>
        <v>2025-04-01</v>
      </c>
      <c r="L476" s="160" t="str">
        <f>VLOOKUP(A476,'PAI 2025 GPS rempl2)'!$A$4:$V$503,21,0)</f>
        <v>2025-04-30</v>
      </c>
      <c r="M476" s="82" t="str">
        <f>VLOOKUP(A476,'PAI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6" s="82"/>
      <c r="O476" s="82"/>
      <c r="P476" s="82"/>
      <c r="Q476" s="82"/>
      <c r="T476" s="81" t="s">
        <v>1461</v>
      </c>
      <c r="U476" s="81" t="str">
        <f>VLOOKUP(T476,'PAI 2025 Consolidado'!$A$7:$D$507,4,0)</f>
        <v>Actividad propia</v>
      </c>
      <c r="V476" s="82" t="s">
        <v>1647</v>
      </c>
      <c r="W476" s="30">
        <f>VLOOKUP(A476,'PAI 2025 GPS rempl2)'!$A$4:$P$503,16,0)</f>
        <v>15</v>
      </c>
      <c r="X476" s="163">
        <f>+(W476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0.18404907975460122</v>
      </c>
      <c r="Y476" s="30">
        <f>VLOOKUP(A476,'SEGUIMIENTO PLAN DE ACCIÓN'!$G$7:$AB$493,22,0)</f>
        <v>100</v>
      </c>
      <c r="Z476" s="164">
        <f t="shared" si="14"/>
        <v>1.8404907975460123E-3</v>
      </c>
      <c r="AA476" s="30" t="str">
        <f>VLOOKUP(A476,'SEGUIMIENTO PLAN DE ACCIÓN'!$G$7:$AC$493,20,0)</f>
        <v xml:space="preserve">Se remite el Plan de Trabajo inicial para la unificación y optimización de radicación en la Sede Electrónica. </v>
      </c>
    </row>
    <row r="477" spans="1:27" x14ac:dyDescent="0.25">
      <c r="A477" s="81" t="s">
        <v>1463</v>
      </c>
      <c r="B477" s="81" t="s">
        <v>517</v>
      </c>
      <c r="C477" s="82" t="s">
        <v>1647</v>
      </c>
      <c r="D477" s="82" t="s">
        <v>1646</v>
      </c>
      <c r="E477" s="82" t="s">
        <v>567</v>
      </c>
      <c r="F477" s="82"/>
      <c r="G477" s="82"/>
      <c r="H477" s="82" t="str">
        <f>VLOOKUP(A477,'PAI 2025 GPS rempl2)'!$A$4:$V$503,15,0)</f>
        <v>Ejecutar el plan de trabajo para la unificación y optimización de radicación en la Sede Electrónica de la SIC (Plan de trabajo con seguimiento y sus respectivas evidencias)</v>
      </c>
      <c r="I477" s="82">
        <f>VLOOKUP(A477,'PAI 2025 GPS rempl2)'!$A$4:$V$503,17,0)</f>
        <v>100</v>
      </c>
      <c r="J477" s="82" t="str">
        <f>VLOOKUP(A477,'PAI 2025 GPS rempl2)'!$A$4:$V$503,18,0)</f>
        <v>Porcentual</v>
      </c>
      <c r="K477" s="160" t="str">
        <f>VLOOKUP(A477,'PAI 2025 GPS rempl2)'!$A$4:$V$503,20,0)</f>
        <v>2025-05-02</v>
      </c>
      <c r="L477" s="160" t="str">
        <f>VLOOKUP(A477,'PAI 2025 GPS rempl2)'!$A$4:$V$503,21,0)</f>
        <v>2025-12-16</v>
      </c>
      <c r="M477" s="82" t="str">
        <f>VLOOKUP(A477,'PAI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7" s="82"/>
      <c r="O477" s="82"/>
      <c r="P477" s="82"/>
      <c r="Q477" s="82"/>
      <c r="T477" s="81" t="s">
        <v>1463</v>
      </c>
      <c r="U477" s="81" t="str">
        <f>VLOOKUP(T477,'PAI 2025 Consolidado'!$A$7:$D$507,4,0)</f>
        <v>Actividad propia</v>
      </c>
      <c r="V477" s="82" t="s">
        <v>1647</v>
      </c>
      <c r="W477" s="30">
        <f>VLOOKUP(A477,'PAI 2025 GPS rempl2)'!$A$4:$P$503,16,0)</f>
        <v>60</v>
      </c>
      <c r="X477" s="163">
        <f>+(W477*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477" s="30">
        <f>VLOOKUP(A477,'SEGUIMIENTO PLAN DE ACCIÓN'!$G$7:$AB$493,22,0)</f>
        <v>0</v>
      </c>
      <c r="Z477" s="164">
        <f t="shared" si="14"/>
        <v>0</v>
      </c>
      <c r="AA477" s="30">
        <f>VLOOKUP(A477,'SEGUIMIENTO PLAN DE ACCIÓN'!$G$7:$AC$493,20,0)</f>
        <v>0</v>
      </c>
    </row>
    <row r="478" spans="1:27" x14ac:dyDescent="0.25">
      <c r="A478" s="81" t="s">
        <v>1464</v>
      </c>
      <c r="B478" s="81" t="s">
        <v>509</v>
      </c>
      <c r="C478" s="82" t="s">
        <v>1647</v>
      </c>
      <c r="D478" s="82" t="s">
        <v>1650</v>
      </c>
      <c r="E478" s="82" t="s">
        <v>654</v>
      </c>
      <c r="F478" s="82" t="s">
        <v>11</v>
      </c>
      <c r="G478" s="82" t="str">
        <f>VLOOKUP(A478,'PAI 2025 GPS rempl2)'!$E$4:$L$502,8,0)</f>
        <v>C-3599-0200-0005-53105b</v>
      </c>
      <c r="H478" s="82" t="str">
        <f>VLOOKUP(A478,'PAI 2025 GPS rempl2)'!$A$4:$V$503,15,0)</f>
        <v>Sede electrónica de la SIC accesible, intuitiva y comprensible que acerque la oferta institucional a la ciudadanía, operando (Informe final de implementación de la Sede Electrónica accesible, intuitiva y comprensible para la ciudadanía)</v>
      </c>
      <c r="I478" s="82">
        <f>VLOOKUP(A478,'PAI 2025 GPS rempl2)'!$A$4:$V$503,17,0)</f>
        <v>1</v>
      </c>
      <c r="J478" s="82" t="str">
        <f>VLOOKUP(A478,'PAI 2025 GPS rempl2)'!$A$4:$V$503,18,0)</f>
        <v>Númerica</v>
      </c>
      <c r="K478" s="160" t="str">
        <f>VLOOKUP(A478,'PAI 2025 GPS rempl2)'!$A$4:$V$503,20,0)</f>
        <v>2025-02-03</v>
      </c>
      <c r="L478" s="160" t="str">
        <f>VLOOKUP(A478,'PAI 2025 GPS rempl2)'!$A$4:$V$503,21,0)</f>
        <v>2025-12-16</v>
      </c>
      <c r="M478" s="82" t="str">
        <f>VLOOKUP(A478,'PAI 2025 GPS rempl2)'!$A$4:$V$503,22,0)</f>
        <v>100-SECRETARIA GENERAL;
20-OFICINA DE TECNOLOGÍA E INFORMÁTICA;
73-GRUPO DE TRABAJO DE COMUNICACION</v>
      </c>
      <c r="N478" s="82" t="s">
        <v>1518</v>
      </c>
      <c r="O478" s="82" t="s">
        <v>1519</v>
      </c>
      <c r="P478" s="82">
        <v>0</v>
      </c>
      <c r="Q478" s="82" t="s">
        <v>1616</v>
      </c>
      <c r="T478" s="81" t="s">
        <v>1464</v>
      </c>
      <c r="U478" s="81" t="str">
        <f>VLOOKUP(T478,'PAI 2025 Consolidado'!$A$7:$D$507,4,0)</f>
        <v>Producto</v>
      </c>
      <c r="V478" s="82" t="s">
        <v>1647</v>
      </c>
      <c r="W478" s="30">
        <f>VLOOKUP(A478,'PAI 2025 GPS rempl2)'!$A$4:$P$503,16,0)</f>
        <v>25</v>
      </c>
      <c r="X478" s="161">
        <f>(W478*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1.1210762331838564</v>
      </c>
      <c r="Y478" s="30">
        <f>VLOOKUP(A478,'SEGUIMIENTO PLAN DE ACCIÓN'!$G$7:$AB$493,22,0)</f>
        <v>0</v>
      </c>
      <c r="Z478" s="164">
        <f t="shared" si="14"/>
        <v>0</v>
      </c>
      <c r="AA478" s="30">
        <f>VLOOKUP(A478,'SEGUIMIENTO PLAN DE ACCIÓN'!$G$7:$AC$493,20,0)</f>
        <v>0</v>
      </c>
    </row>
    <row r="479" spans="1:27" x14ac:dyDescent="0.25">
      <c r="A479" s="81" t="s">
        <v>1467</v>
      </c>
      <c r="B479" s="81" t="s">
        <v>517</v>
      </c>
      <c r="C479" s="82" t="s">
        <v>1647</v>
      </c>
      <c r="D479" s="82" t="s">
        <v>1650</v>
      </c>
      <c r="E479" s="82" t="s">
        <v>654</v>
      </c>
      <c r="F479" s="82"/>
      <c r="G479" s="82"/>
      <c r="H479" s="82" t="str">
        <f>VLOOKUP(A479,'PAI 2025 GPS rempl2)'!$A$4:$V$503,15,0)</f>
        <v>Realizar un diagnóstico por un equipo especializado para determinar el grado de accesibilidad de la Sede Electrónica de la Entidad (Diagnóstico del estado de accesibilidad de la Sede Electrónica)</v>
      </c>
      <c r="I479" s="82">
        <f>VLOOKUP(A479,'PAI 2025 GPS rempl2)'!$A$4:$V$503,17,0)</f>
        <v>1</v>
      </c>
      <c r="J479" s="82" t="str">
        <f>VLOOKUP(A479,'PAI 2025 GPS rempl2)'!$A$4:$V$503,18,0)</f>
        <v>Númerica</v>
      </c>
      <c r="K479" s="160" t="str">
        <f>VLOOKUP(A479,'PAI 2025 GPS rempl2)'!$A$4:$V$503,20,0)</f>
        <v>2025-02-03</v>
      </c>
      <c r="L479" s="160" t="str">
        <f>VLOOKUP(A479,'PAI 2025 GPS rempl2)'!$A$4:$V$503,21,0)</f>
        <v>2025-02-21</v>
      </c>
      <c r="M479" s="82" t="str">
        <f>VLOOKUP(A479,'PAI 2025 GPS rempl2)'!$A$4:$V$503,22,0)</f>
        <v>100-SECRETARIA GENERAL;
20-OFICINA DE TECNOLOGÍA E INFORMÁTICA</v>
      </c>
      <c r="N479" s="82"/>
      <c r="O479" s="82"/>
      <c r="P479" s="82"/>
      <c r="Q479" s="82"/>
      <c r="T479" s="81" t="s">
        <v>1467</v>
      </c>
      <c r="U479" s="81" t="str">
        <f>VLOOKUP(T479,'PAI 2025 Consolidado'!$A$7:$D$507,4,0)</f>
        <v>Actividad propia</v>
      </c>
      <c r="V479" s="82" t="s">
        <v>1647</v>
      </c>
      <c r="W479" s="30">
        <f>VLOOKUP(A479,'PAI 2025 GPS rempl2)'!$A$4:$P$503,16,0)</f>
        <v>30</v>
      </c>
      <c r="X479" s="163">
        <f>+(W479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Y479" s="30">
        <f>VLOOKUP(A479,'SEGUIMIENTO PLAN DE ACCIÓN'!$G$7:$AB$493,22,0)</f>
        <v>100</v>
      </c>
      <c r="Z479" s="164">
        <f t="shared" si="14"/>
        <v>3.6809815950920245E-3</v>
      </c>
      <c r="AA479" s="30" t="str">
        <f>VLOOKUP(A479,'SEGUIMIENTO PLAN DE ACCIÓN'!$G$7:$AC$493,20,0)</f>
        <v xml:space="preserve">Se realiza el diagnostico y es socializado a las áreas pertinentes </v>
      </c>
    </row>
    <row r="480" spans="1:27" x14ac:dyDescent="0.25">
      <c r="A480" s="81" t="s">
        <v>1470</v>
      </c>
      <c r="B480" s="81" t="s">
        <v>517</v>
      </c>
      <c r="C480" s="82" t="s">
        <v>1647</v>
      </c>
      <c r="D480" s="82" t="s">
        <v>1650</v>
      </c>
      <c r="E480" s="82" t="s">
        <v>654</v>
      </c>
      <c r="F480" s="82"/>
      <c r="G480" s="82"/>
      <c r="H480" s="82" t="str">
        <f>VLOOKUP(A480,'PAI 2025 GPS rempl2)'!$A$4:$V$503,15,0)</f>
        <v>Elaborar un plan de trabajo con las áreas participantes del producto, con el propósito de lograr una sede electrónica accesible, intuitiva y comprensible (Plan de Trabajo para una sede electrónica accesible)</v>
      </c>
      <c r="I480" s="82">
        <f>VLOOKUP(A480,'PAI 2025 GPS rempl2)'!$A$4:$V$503,17,0)</f>
        <v>1</v>
      </c>
      <c r="J480" s="82" t="str">
        <f>VLOOKUP(A480,'PAI 2025 GPS rempl2)'!$A$4:$V$503,18,0)</f>
        <v>Númerica</v>
      </c>
      <c r="K480" s="160" t="str">
        <f>VLOOKUP(A480,'PAI 2025 GPS rempl2)'!$A$4:$V$503,20,0)</f>
        <v>2025-02-17</v>
      </c>
      <c r="L480" s="160" t="str">
        <f>VLOOKUP(A480,'PAI 2025 GPS rempl2)'!$A$4:$V$503,21,0)</f>
        <v>2025-03-14</v>
      </c>
      <c r="M480" s="82" t="str">
        <f>VLOOKUP(A480,'PAI 2025 GPS rempl2)'!$A$4:$V$503,22,0)</f>
        <v>100-SECRETARIA GENERAL;
20-OFICINA DE TECNOLOGÍA E INFORMÁTICA;
73-GRUPO DE TRABAJO DE COMUNICACION</v>
      </c>
      <c r="N480" s="82"/>
      <c r="O480" s="82"/>
      <c r="P480" s="82"/>
      <c r="Q480" s="82"/>
      <c r="T480" s="81" t="s">
        <v>1470</v>
      </c>
      <c r="U480" s="81" t="str">
        <f>VLOOKUP(T480,'PAI 2025 Consolidado'!$A$7:$D$507,4,0)</f>
        <v>Actividad propia</v>
      </c>
      <c r="V480" s="82" t="s">
        <v>1647</v>
      </c>
      <c r="W480" s="30">
        <f>VLOOKUP(A480,'PAI 2025 GPS rempl2)'!$A$4:$P$503,16,0)</f>
        <v>10</v>
      </c>
      <c r="X480" s="163">
        <f>+(W480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480" s="30">
        <f>VLOOKUP(A480,'SEGUIMIENTO PLAN DE ACCIÓN'!$G$7:$AB$493,22,0)</f>
        <v>100</v>
      </c>
      <c r="Z480" s="164">
        <f t="shared" si="14"/>
        <v>1.2269938650306749E-3</v>
      </c>
      <c r="AA480" s="30" t="str">
        <f>VLOOKUP(A480,'SEGUIMIENTO PLAN DE ACCIÓN'!$G$7:$AC$493,20,0)</f>
        <v xml:space="preserve">Se remite el Plan de Trabajo para una sede electrónica accesible que se realizó con base en el diagnóstico obtenido en la actividad anterior. </v>
      </c>
    </row>
    <row r="481" spans="1:27" x14ac:dyDescent="0.25">
      <c r="A481" s="81" t="s">
        <v>1472</v>
      </c>
      <c r="B481" s="81" t="s">
        <v>517</v>
      </c>
      <c r="C481" s="82" t="s">
        <v>1647</v>
      </c>
      <c r="D481" s="82" t="s">
        <v>1650</v>
      </c>
      <c r="E481" s="82" t="s">
        <v>654</v>
      </c>
      <c r="F481" s="82"/>
      <c r="G481" s="82"/>
      <c r="H481" s="82" t="str">
        <f>VLOOKUP(A481,'PAI 2025 GPS rempl2)'!$A$4:$V$503,15,0)</f>
        <v>Ejecutar el plan de trabajo para una sede electrónica accesible, intuitiva y comprensible (Plan de trabajo con seguimiento y sus respectivas evidencias)</v>
      </c>
      <c r="I481" s="82">
        <f>VLOOKUP(A481,'PAI 2025 GPS rempl2)'!$A$4:$V$503,17,0)</f>
        <v>100</v>
      </c>
      <c r="J481" s="82" t="str">
        <f>VLOOKUP(A481,'PAI 2025 GPS rempl2)'!$A$4:$V$503,18,0)</f>
        <v>Porcentual</v>
      </c>
      <c r="K481" s="160" t="str">
        <f>VLOOKUP(A481,'PAI 2025 GPS rempl2)'!$A$4:$V$503,20,0)</f>
        <v>2025-03-17</v>
      </c>
      <c r="L481" s="160" t="str">
        <f>VLOOKUP(A481,'PAI 2025 GPS rempl2)'!$A$4:$V$503,21,0)</f>
        <v>2025-12-16</v>
      </c>
      <c r="M481" s="82" t="str">
        <f>VLOOKUP(A481,'PAI 2025 GPS rempl2)'!$A$4:$V$503,22,0)</f>
        <v>100-SECRETARIA GENERAL;
20-OFICINA DE TECNOLOGÍA E INFORMÁTICA;
73-GRUPO DE TRABAJO DE COMUNICACION</v>
      </c>
      <c r="N481" s="82"/>
      <c r="O481" s="82"/>
      <c r="P481" s="82"/>
      <c r="Q481" s="82"/>
      <c r="T481" s="81" t="s">
        <v>1472</v>
      </c>
      <c r="U481" s="81" t="str">
        <f>VLOOKUP(T481,'PAI 2025 Consolidado'!$A$7:$D$507,4,0)</f>
        <v>Actividad propia</v>
      </c>
      <c r="V481" s="82" t="s">
        <v>1647</v>
      </c>
      <c r="W481" s="30">
        <f>VLOOKUP(A481,'PAI 2025 GPS rempl2)'!$A$4:$P$503,16,0)</f>
        <v>60</v>
      </c>
      <c r="X481" s="163">
        <f>+(W481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0.73619631901840488</v>
      </c>
      <c r="Y481" s="30">
        <f>VLOOKUP(A481,'SEGUIMIENTO PLAN DE ACCIÓN'!$G$7:$AB$493,22,0)</f>
        <v>0</v>
      </c>
      <c r="Z481" s="164">
        <f t="shared" si="14"/>
        <v>0</v>
      </c>
      <c r="AA481" s="30">
        <f>VLOOKUP(A481,'SEGUIMIENTO PLAN DE ACCIÓN'!$G$7:$AC$493,20,0)</f>
        <v>0</v>
      </c>
    </row>
    <row r="482" spans="1:27" x14ac:dyDescent="0.25">
      <c r="A482" s="81" t="s">
        <v>1473</v>
      </c>
      <c r="B482" s="81" t="s">
        <v>509</v>
      </c>
      <c r="C482" s="82" t="s">
        <v>1647</v>
      </c>
      <c r="D482" s="82" t="s">
        <v>1655</v>
      </c>
      <c r="E482" s="82" t="s">
        <v>766</v>
      </c>
      <c r="F482" s="82" t="s">
        <v>61</v>
      </c>
      <c r="G482" s="82" t="str">
        <f>VLOOKUP(A482,'PAI 2025 GPS rempl2)'!$E$4:$L$502,8,0)</f>
        <v>FUNCIONAMIENTO</v>
      </c>
      <c r="H482" s="82" t="str">
        <f>VLOOKUP(A482,'PAI 2025 GPS rempl2)'!$A$4:$V$503,15,0)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82" s="82">
        <f>VLOOKUP(A482,'PAI 2025 GPS rempl2)'!$A$4:$V$503,17,0)</f>
        <v>1</v>
      </c>
      <c r="J482" s="82" t="str">
        <f>VLOOKUP(A482,'PAI 2025 GPS rempl2)'!$A$4:$V$503,18,0)</f>
        <v>Númerica</v>
      </c>
      <c r="K482" s="160" t="str">
        <f>VLOOKUP(A482,'PAI 2025 GPS rempl2)'!$A$4:$V$503,20,0)</f>
        <v>2025-01-27</v>
      </c>
      <c r="L482" s="160" t="str">
        <f>VLOOKUP(A482,'PAI 2025 GPS rempl2)'!$A$4:$V$503,21,0)</f>
        <v>2025-12-16</v>
      </c>
      <c r="M482" s="82" t="str">
        <f>VLOOKUP(A482,'PAI 2025 GPS rempl2)'!$A$4:$V$503,22,0)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82" s="82" t="s">
        <v>1861</v>
      </c>
      <c r="O482" s="82" t="s">
        <v>1515</v>
      </c>
      <c r="P482" s="82">
        <v>0</v>
      </c>
      <c r="Q482" s="82" t="s">
        <v>1615</v>
      </c>
      <c r="T482" s="81" t="s">
        <v>1473</v>
      </c>
      <c r="U482" s="81" t="str">
        <f>VLOOKUP(T482,'PAI 2025 Consolidado'!$A$7:$D$507,4,0)</f>
        <v>Producto</v>
      </c>
      <c r="V482" s="82" t="s">
        <v>1647</v>
      </c>
      <c r="W482" s="30">
        <f>VLOOKUP(A482,'PAI 2025 GPS rempl2)'!$A$4:$P$503,16,0)</f>
        <v>25</v>
      </c>
      <c r="X482" s="161">
        <f>(W482*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1.1210762331838564</v>
      </c>
      <c r="Y482" s="30">
        <f>VLOOKUP(A482,'SEGUIMIENTO PLAN DE ACCIÓN'!$G$7:$AB$493,22,0)</f>
        <v>0</v>
      </c>
      <c r="Z482" s="164">
        <f t="shared" si="14"/>
        <v>0</v>
      </c>
      <c r="AA482" s="30">
        <f>VLOOKUP(A482,'SEGUIMIENTO PLAN DE ACCIÓN'!$G$7:$AC$493,20,0)</f>
        <v>0</v>
      </c>
    </row>
    <row r="483" spans="1:27" x14ac:dyDescent="0.25">
      <c r="A483" s="81" t="s">
        <v>1475</v>
      </c>
      <c r="B483" s="81" t="s">
        <v>517</v>
      </c>
      <c r="C483" s="82" t="s">
        <v>1647</v>
      </c>
      <c r="D483" s="82" t="s">
        <v>1655</v>
      </c>
      <c r="E483" s="82" t="s">
        <v>766</v>
      </c>
      <c r="F483" s="82"/>
      <c r="G483" s="82"/>
      <c r="H483" s="82" t="str">
        <f>VLOOKUP(A483,'PAI 2025 GPS rempl2)'!$A$4:$V$503,15,0)</f>
        <v>Actualizar la política de Derechos Humanos de la Entidad, incorporando el enfoque diferencial  (Política de Derechos Humanos Actualizada)</v>
      </c>
      <c r="I483" s="82">
        <f>VLOOKUP(A483,'PAI 2025 GPS rempl2)'!$A$4:$V$503,17,0)</f>
        <v>1</v>
      </c>
      <c r="J483" s="82" t="str">
        <f>VLOOKUP(A483,'PAI 2025 GPS rempl2)'!$A$4:$V$503,18,0)</f>
        <v>Númerica</v>
      </c>
      <c r="K483" s="160" t="str">
        <f>VLOOKUP(A483,'PAI 2025 GPS rempl2)'!$A$4:$V$503,20,0)</f>
        <v>2025-01-27</v>
      </c>
      <c r="L483" s="160" t="str">
        <f>VLOOKUP(A483,'PAI 2025 GPS rempl2)'!$A$4:$V$503,21,0)</f>
        <v>2025-10-31</v>
      </c>
      <c r="M483" s="82" t="str">
        <f>VLOOKUP(A483,'PAI 2025 GPS rempl2)'!$A$4:$V$503,22,0)</f>
        <v>100-SECRETARIA GENERAL</v>
      </c>
      <c r="N483" s="82"/>
      <c r="O483" s="82"/>
      <c r="P483" s="82"/>
      <c r="Q483" s="82"/>
      <c r="T483" s="81" t="s">
        <v>1475</v>
      </c>
      <c r="U483" s="81" t="str">
        <f>VLOOKUP(T483,'PAI 2025 Consolidado'!$A$7:$D$507,4,0)</f>
        <v>Actividad propia</v>
      </c>
      <c r="V483" s="82" t="s">
        <v>1647</v>
      </c>
      <c r="W483" s="30">
        <f>VLOOKUP(A483,'PAI 2025 GPS rempl2)'!$A$4:$P$503,16,0)</f>
        <v>20</v>
      </c>
      <c r="X483" s="163">
        <f>+(W483*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83" s="30">
        <f>VLOOKUP(A483,'SEGUIMIENTO PLAN DE ACCIÓN'!$G$7:$AB$493,22,0)</f>
        <v>0</v>
      </c>
      <c r="Z483" s="164">
        <f t="shared" si="14"/>
        <v>0</v>
      </c>
      <c r="AA483" s="30">
        <f>VLOOKUP(A483,'SEGUIMIENTO PLAN DE ACCIÓN'!$G$7:$AC$493,20,0)</f>
        <v>0</v>
      </c>
    </row>
    <row r="484" spans="1:27" x14ac:dyDescent="0.25">
      <c r="A484" s="81" t="s">
        <v>1477</v>
      </c>
      <c r="B484" s="81" t="s">
        <v>517</v>
      </c>
      <c r="C484" s="82" t="s">
        <v>1647</v>
      </c>
      <c r="D484" s="82" t="s">
        <v>1655</v>
      </c>
      <c r="E484" s="82" t="s">
        <v>766</v>
      </c>
      <c r="F484" s="82"/>
      <c r="G484" s="82"/>
      <c r="H484" s="82" t="str">
        <f>VLOOKUP(A484,'PAI 2025 GPS rempl2)'!$A$4:$V$503,15,0)</f>
        <v>Ejecutar el plan de trabajo de la Política de Equidad de Género y Diversidad (Plan de trabajo con seguimiento y sus respectivas evidencias)</v>
      </c>
      <c r="I484" s="82">
        <f>VLOOKUP(A484,'PAI 2025 GPS rempl2)'!$A$4:$V$503,17,0)</f>
        <v>100</v>
      </c>
      <c r="J484" s="82" t="str">
        <f>VLOOKUP(A484,'PAI 2025 GPS rempl2)'!$A$4:$V$503,18,0)</f>
        <v>Porcentual</v>
      </c>
      <c r="K484" s="160" t="str">
        <f>VLOOKUP(A484,'PAI 2025 GPS rempl2)'!$A$4:$V$503,20,0)</f>
        <v>2025-01-27</v>
      </c>
      <c r="L484" s="160" t="str">
        <f>VLOOKUP(A484,'PAI 2025 GPS rempl2)'!$A$4:$V$503,21,0)</f>
        <v>2025-12-16</v>
      </c>
      <c r="M484" s="82" t="str">
        <f>VLOOKUP(A484,'PAI 2025 GPS rempl2)'!$A$4:$V$503,22,0)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84" s="82"/>
      <c r="O484" s="82"/>
      <c r="P484" s="82"/>
      <c r="Q484" s="82"/>
      <c r="T484" s="81" t="s">
        <v>1477</v>
      </c>
      <c r="U484" s="81" t="str">
        <f>VLOOKUP(T484,'PAI 2025 Consolidado'!$A$7:$D$507,4,0)</f>
        <v>Actividad propia</v>
      </c>
      <c r="V484" s="82" t="s">
        <v>1647</v>
      </c>
      <c r="W484" s="30">
        <f>VLOOKUP(A484,'PAI 2025 GPS rempl2)'!$A$4:$P$503,16,0)</f>
        <v>50</v>
      </c>
      <c r="X484" s="163">
        <f>+(W484*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0.61349693251533743</v>
      </c>
      <c r="Y484" s="30">
        <f>VLOOKUP(A484,'SEGUIMIENTO PLAN DE ACCIÓN'!$G$7:$AB$493,22,0)</f>
        <v>0</v>
      </c>
      <c r="Z484" s="164">
        <f t="shared" si="14"/>
        <v>0</v>
      </c>
      <c r="AA484" s="30">
        <f>VLOOKUP(A484,'SEGUIMIENTO PLAN DE ACCIÓN'!$G$7:$AC$493,20,0)</f>
        <v>0</v>
      </c>
    </row>
    <row r="485" spans="1:27" x14ac:dyDescent="0.25">
      <c r="A485" s="81" t="s">
        <v>1478</v>
      </c>
      <c r="B485" s="81" t="s">
        <v>517</v>
      </c>
      <c r="C485" s="82" t="s">
        <v>1647</v>
      </c>
      <c r="D485" s="82" t="s">
        <v>1655</v>
      </c>
      <c r="E485" s="82" t="s">
        <v>766</v>
      </c>
      <c r="F485" s="82"/>
      <c r="G485" s="82"/>
      <c r="H485" s="82" t="str">
        <f>VLOOKUP(A485,'PAI 2025 GPS rempl2)'!$A$4:$V$503,15,0)</f>
        <v>Formular un plan de trabajo para la implementación de la política de Derechos Humanos de la Entidad (Plan de Trabajo de la Política de Derechos Humanos)</v>
      </c>
      <c r="I485" s="82">
        <f>VLOOKUP(A485,'PAI 2025 GPS rempl2)'!$A$4:$V$503,17,0)</f>
        <v>1</v>
      </c>
      <c r="J485" s="82" t="str">
        <f>VLOOKUP(A485,'PAI 2025 GPS rempl2)'!$A$4:$V$503,18,0)</f>
        <v>Númerica</v>
      </c>
      <c r="K485" s="160" t="str">
        <f>VLOOKUP(A485,'PAI 2025 GPS rempl2)'!$A$4:$V$503,20,0)</f>
        <v>2025-11-03</v>
      </c>
      <c r="L485" s="160" t="str">
        <f>VLOOKUP(A485,'PAI 2025 GPS rempl2)'!$A$4:$V$503,21,0)</f>
        <v>2025-12-16</v>
      </c>
      <c r="M485" s="82" t="str">
        <f>VLOOKUP(A485,'PAI 2025 GPS rempl2)'!$A$4:$V$503,22,0)</f>
        <v>100-SECRETARIA GENERAL</v>
      </c>
      <c r="N485" s="82"/>
      <c r="O485" s="82"/>
      <c r="P485" s="82"/>
      <c r="Q485" s="82"/>
      <c r="T485" s="81" t="s">
        <v>1478</v>
      </c>
      <c r="U485" s="81" t="str">
        <f>VLOOKUP(T485,'PAI 2025 Consolidado'!$A$7:$D$507,4,0)</f>
        <v>Actividad propia</v>
      </c>
      <c r="V485" s="82" t="s">
        <v>1647</v>
      </c>
      <c r="W485" s="30">
        <f>VLOOKUP(A485,'PAI 2025 GPS rempl2)'!$A$4:$P$503,16,0)</f>
        <v>10</v>
      </c>
      <c r="X485" s="163">
        <f>+(W485*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Z485" s="164"/>
    </row>
    <row r="486" spans="1:27" x14ac:dyDescent="0.25">
      <c r="A486" s="81" t="s">
        <v>1480</v>
      </c>
      <c r="B486" s="81" t="s">
        <v>517</v>
      </c>
      <c r="C486" s="82" t="s">
        <v>1647</v>
      </c>
      <c r="D486" s="82" t="s">
        <v>1655</v>
      </c>
      <c r="E486" s="82" t="s">
        <v>766</v>
      </c>
      <c r="F486" s="82"/>
      <c r="G486" s="82"/>
      <c r="H486" s="82" t="str">
        <f>VLOOKUP(A486,'PAI 2025 GPS rempl2)'!$A$4:$V$503,15,0)</f>
        <v>Ejecutar el plan de trabajo de la Política de Derechos Humanos de la SIC.  (Plan de trabajo con seguimiento y sus respectivas evidencias)</v>
      </c>
      <c r="I486" s="82">
        <f>VLOOKUP(A486,'PAI 2025 GPS rempl2)'!$A$4:$V$503,17,0)</f>
        <v>100</v>
      </c>
      <c r="J486" s="82" t="str">
        <f>VLOOKUP(A486,'PAI 2025 GPS rempl2)'!$A$4:$V$503,18,0)</f>
        <v>Porcentual</v>
      </c>
      <c r="K486" s="160" t="str">
        <f>VLOOKUP(A486,'PAI 2025 GPS rempl2)'!$A$4:$V$503,20,0)</f>
        <v>2025-07-28</v>
      </c>
      <c r="L486" s="160" t="str">
        <f>VLOOKUP(A486,'PAI 2025 GPS rempl2)'!$A$4:$V$503,21,0)</f>
        <v>2025-12-16</v>
      </c>
      <c r="M486" s="82" t="str">
        <f>VLOOKUP(A486,'PAI 2025 GPS rempl2)'!$A$4:$V$503,22,0)</f>
        <v>100-SECRETARIA GENERAL;
111-GRUPO DE TRABAJO DE ADMINISTRACIÓN DE PERSONAL;
117-GRUPO DE TRABAJO DE DESARROLLO DE TALENTO HUMANO;
72-GRUPO DE TRABAJO DE ATENCION AL CIUDADANO;
73-GRUPO DE TRABAJO DE COMUNICACION</v>
      </c>
      <c r="N486" s="82"/>
      <c r="O486" s="82"/>
      <c r="P486" s="82"/>
      <c r="Q486" s="82"/>
      <c r="T486" s="81" t="s">
        <v>1480</v>
      </c>
      <c r="U486" s="81" t="str">
        <f>VLOOKUP(T486,'PAI 2025 Consolidado'!$A$7:$D$507,4,0)</f>
        <v>Actividad propia</v>
      </c>
      <c r="V486" s="82" t="s">
        <v>1647</v>
      </c>
      <c r="W486" s="30">
        <f>VLOOKUP(A486,'PAI 2025 GPS rempl2)'!$A$4:$P$503,16,0)</f>
        <v>20</v>
      </c>
      <c r="X486" s="163">
        <f>+(W486*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Z486" s="164"/>
    </row>
    <row r="487" spans="1:27" x14ac:dyDescent="0.25">
      <c r="A487" s="81" t="s">
        <v>1482</v>
      </c>
      <c r="B487" s="81" t="s">
        <v>509</v>
      </c>
      <c r="C487" s="82" t="s">
        <v>1647</v>
      </c>
      <c r="D487" s="82" t="s">
        <v>1649</v>
      </c>
      <c r="E487" s="82" t="s">
        <v>639</v>
      </c>
      <c r="F487" s="82" t="s">
        <v>61</v>
      </c>
      <c r="G487" s="82" t="str">
        <f>VLOOKUP(A487,'PAI 2025 GPS rempl2)'!$E$4:$L$502,8,0)</f>
        <v>FUNCIONAMIENTO</v>
      </c>
      <c r="H487" s="82" t="str">
        <f>VLOOKUP(A487,'PAI 2025 GPS rempl2)'!$A$4:$V$503,15,0)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87" s="82">
        <f>VLOOKUP(A487,'PAI 2025 GPS rempl2)'!$A$4:$V$503,17,0)</f>
        <v>100</v>
      </c>
      <c r="J487" s="82" t="str">
        <f>VLOOKUP(A487,'PAI 2025 GPS rempl2)'!$A$4:$V$503,18,0)</f>
        <v>Porcentual</v>
      </c>
      <c r="K487" s="160" t="str">
        <f>VLOOKUP(A487,'PAI 2025 GPS rempl2)'!$A$4:$V$503,20,0)</f>
        <v>2025-01-27</v>
      </c>
      <c r="L487" s="160" t="str">
        <f>VLOOKUP(A487,'PAI 2025 GPS rempl2)'!$A$4:$V$503,21,0)</f>
        <v>2025-12-19</v>
      </c>
      <c r="M487" s="82" t="str">
        <f>VLOOKUP(A487,'PAI 2025 GPS rempl2)'!$A$4:$V$503,22,0)</f>
        <v>100-SECRETARIA GENERAL;
130-DIRECCIÓN FINANCIERA</v>
      </c>
      <c r="N487" s="82" t="s">
        <v>1861</v>
      </c>
      <c r="O487" s="82" t="s">
        <v>1515</v>
      </c>
      <c r="P487" s="82">
        <v>0</v>
      </c>
      <c r="Q487" s="82" t="s">
        <v>1615</v>
      </c>
      <c r="T487" s="81" t="s">
        <v>1482</v>
      </c>
      <c r="U487" s="81" t="str">
        <f>VLOOKUP(T487,'PAI 2025 Consolidado'!$A$7:$D$507,4,0)</f>
        <v>Producto</v>
      </c>
      <c r="V487" s="82" t="s">
        <v>1647</v>
      </c>
      <c r="W487" s="30">
        <f>VLOOKUP(A487,'PAI 2025 GPS rempl2)'!$A$4:$P$503,16,0)</f>
        <v>25</v>
      </c>
      <c r="X487" s="161">
        <f>(W487*100)/($W$23+$W$26+$W$29+$W$32+$W$35+$W$60+$W$66+$W$69+$W$74+$W$79+$W$86+$W$90+$W$94+$W$97+$W$102+$W$108+$W$115+$W$120+$W$123+$W$128+$W$132+$W$135+$W$139+$W$142+$W$145+$W$156+$W$160+$W$195+$W$202+$W$205+$W$211+$W$216+$W$220+$W$226+$W$231+$W$235+$W$244+$W$248+$W$254+$W$259+$W$262+$W$266+$W$268+$W$282+$W$285+$W$290+$W$292+$W$294+$W$296+$W$298+$W$301+$W$308+$W$315+$W$322+$W$335+$W$341+$W$353+$W$356+$W$359+$W$363+$W$367+$W$371+$W$376+$W$385+$W$390+$W$395+$W$400+$W$406+$W$414+$W$418+$W$423+$W$427+$W$431+$W$434+$W$443+$W$452+$W$456+$W$463+$W$466+$W$474+$W$478+$W$482+$W$487)</f>
        <v>1.1210762331838564</v>
      </c>
      <c r="Y487" s="30">
        <f>VLOOKUP(A487,'SEGUIMIENTO PLAN DE ACCIÓN'!$G$7:$AB$493,22,0)</f>
        <v>0</v>
      </c>
      <c r="Z487" s="164">
        <f t="shared" si="14"/>
        <v>0</v>
      </c>
      <c r="AA487" s="30">
        <f>VLOOKUP(A487,'SEGUIMIENTO PLAN DE ACCIÓN'!$G$7:$AC$493,20,0)</f>
        <v>0</v>
      </c>
    </row>
    <row r="488" spans="1:27" x14ac:dyDescent="0.25">
      <c r="A488" s="81" t="s">
        <v>1484</v>
      </c>
      <c r="B488" s="81" t="s">
        <v>517</v>
      </c>
      <c r="C488" s="82" t="s">
        <v>1647</v>
      </c>
      <c r="D488" s="82" t="s">
        <v>1649</v>
      </c>
      <c r="E488" s="82" t="s">
        <v>639</v>
      </c>
      <c r="F488" s="82"/>
      <c r="G488" s="82"/>
      <c r="H488" s="82" t="str">
        <f>VLOOKUP(A488,'PAI 2025 GPS rempl2)'!$A$4:$V$503,15,0)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88" s="82">
        <f>VLOOKUP(A488,'PAI 2025 GPS rempl2)'!$A$4:$V$503,17,0)</f>
        <v>1</v>
      </c>
      <c r="J488" s="82" t="str">
        <f>VLOOKUP(A488,'PAI 2025 GPS rempl2)'!$A$4:$V$503,18,0)</f>
        <v>Númerica</v>
      </c>
      <c r="K488" s="160" t="str">
        <f>VLOOKUP(A488,'PAI 2025 GPS rempl2)'!$A$4:$V$503,20,0)</f>
        <v>2025-01-27</v>
      </c>
      <c r="L488" s="160" t="str">
        <f>VLOOKUP(A488,'PAI 2025 GPS rempl2)'!$A$4:$V$503,21,0)</f>
        <v>2025-02-28</v>
      </c>
      <c r="M488" s="82" t="str">
        <f>VLOOKUP(A488,'PAI 2025 GPS rempl2)'!$A$4:$V$503,22,0)</f>
        <v>100-SECRETARIA GENERAL</v>
      </c>
      <c r="N488" s="82"/>
      <c r="O488" s="82"/>
      <c r="P488" s="82"/>
      <c r="Q488" s="82"/>
      <c r="T488" s="81" t="s">
        <v>1484</v>
      </c>
      <c r="U488" s="81" t="str">
        <f>VLOOKUP(T488,'PAI 2025 Consolidado'!$A$7:$D$507,4,0)</f>
        <v>Actividad propia</v>
      </c>
      <c r="V488" s="82" t="s">
        <v>1647</v>
      </c>
      <c r="W488" s="30">
        <f>VLOOKUP(A488,'PAI 2025 GPS rempl2)'!$A$4:$P$503,16,0)</f>
        <v>10</v>
      </c>
      <c r="X488" s="163">
        <f>+(W488*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0.12269938650306748</v>
      </c>
      <c r="Y488" s="30">
        <f>VLOOKUP(A488,'SEGUIMIENTO PLAN DE ACCIÓN'!$G$7:$AB$493,22,0)</f>
        <v>100</v>
      </c>
      <c r="Z488" s="164">
        <f t="shared" si="14"/>
        <v>1.2269938650306749E-3</v>
      </c>
      <c r="AA488" s="30" t="str">
        <f>VLOOKUP(A488,'SEGUIMIENTO PLAN DE ACCIÓN'!$G$7:$AC$493,20,0)</f>
        <v>Se realizó el documento que expone la estrategia de sostenibilidad para la Entidad en el 2025.</v>
      </c>
    </row>
    <row r="489" spans="1:27" x14ac:dyDescent="0.25">
      <c r="A489" s="81" t="s">
        <v>1486</v>
      </c>
      <c r="B489" s="81" t="s">
        <v>517</v>
      </c>
      <c r="C489" s="82" t="s">
        <v>1647</v>
      </c>
      <c r="D489" s="82" t="s">
        <v>1649</v>
      </c>
      <c r="E489" s="82" t="s">
        <v>639</v>
      </c>
      <c r="F489" s="82"/>
      <c r="G489" s="82"/>
      <c r="H489" s="82" t="str">
        <f>VLOOKUP(A489,'PAI 2025 GPS rempl2)'!$A$4:$V$503,15,0)</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I489" s="82">
        <f>VLOOKUP(A489,'PAI 2025 GPS rempl2)'!$A$4:$V$503,17,0)</f>
        <v>1</v>
      </c>
      <c r="J489" s="82" t="str">
        <f>VLOOKUP(A489,'PAI 2025 GPS rempl2)'!$A$4:$V$503,18,0)</f>
        <v>Númerica</v>
      </c>
      <c r="K489" s="160" t="str">
        <f>VLOOKUP(A489,'PAI 2025 GPS rempl2)'!$A$4:$V$503,20,0)</f>
        <v>2025-03-03</v>
      </c>
      <c r="L489" s="160" t="str">
        <f>VLOOKUP(A489,'PAI 2025 GPS rempl2)'!$A$4:$V$503,21,0)</f>
        <v>2025-06-16</v>
      </c>
      <c r="M489" s="82" t="str">
        <f>VLOOKUP(A489,'PAI 2025 GPS rempl2)'!$A$4:$V$503,22,0)</f>
        <v>100-SECRETARIA GENERAL;
130-DIRECCIÓN FINANCIERA</v>
      </c>
      <c r="N489" s="82"/>
      <c r="O489" s="82"/>
      <c r="P489" s="82"/>
      <c r="Q489" s="82"/>
      <c r="T489" s="81" t="s">
        <v>1486</v>
      </c>
      <c r="U489" s="81" t="str">
        <f>VLOOKUP(T489,'PAI 2025 Consolidado'!$A$7:$D$507,4,0)</f>
        <v>Actividad propia</v>
      </c>
      <c r="V489" s="82" t="s">
        <v>1647</v>
      </c>
      <c r="W489" s="30">
        <f>VLOOKUP(A489,'PAI 2025 GPS rempl2)'!$A$4:$P$503,16,0)</f>
        <v>20</v>
      </c>
      <c r="X489" s="163">
        <f>+(W489*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89" s="30">
        <f>VLOOKUP(A489,'SEGUIMIENTO PLAN DE ACCIÓN'!$G$7:$AB$493,22,0)</f>
        <v>0</v>
      </c>
      <c r="Z489" s="164">
        <f t="shared" si="14"/>
        <v>0</v>
      </c>
      <c r="AA489" s="30">
        <f>VLOOKUP(A489,'SEGUIMIENTO PLAN DE ACCIÓN'!$G$7:$AC$493,20,0)</f>
        <v>0</v>
      </c>
    </row>
    <row r="490" spans="1:27" x14ac:dyDescent="0.25">
      <c r="A490" s="81" t="s">
        <v>1487</v>
      </c>
      <c r="B490" s="81" t="s">
        <v>517</v>
      </c>
      <c r="C490" s="82" t="s">
        <v>1647</v>
      </c>
      <c r="D490" s="82" t="s">
        <v>1649</v>
      </c>
      <c r="E490" s="82" t="s">
        <v>639</v>
      </c>
      <c r="F490" s="82"/>
      <c r="G490" s="82"/>
      <c r="H490" s="82" t="str">
        <f>VLOOKUP(A490,'PAI 2025 GPS rempl2)'!$A$4:$V$503,15,0)</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90" s="82">
        <f>VLOOKUP(A490,'PAI 2025 GPS rempl2)'!$A$4:$V$503,17,0)</f>
        <v>100</v>
      </c>
      <c r="J490" s="82" t="str">
        <f>VLOOKUP(A490,'PAI 2025 GPS rempl2)'!$A$4:$V$503,18,0)</f>
        <v>Porcentual</v>
      </c>
      <c r="K490" s="160" t="str">
        <f>VLOOKUP(A490,'PAI 2025 GPS rempl2)'!$A$4:$V$503,20,0)</f>
        <v>2025-03-03</v>
      </c>
      <c r="L490" s="160" t="str">
        <f>VLOOKUP(A490,'PAI 2025 GPS rempl2)'!$A$4:$V$503,21,0)</f>
        <v>2025-11-28</v>
      </c>
      <c r="M490" s="82" t="str">
        <f>VLOOKUP(A490,'PAI 2025 GPS rempl2)'!$A$4:$V$503,22,0)</f>
        <v>100-SECRETARIA GENERAL</v>
      </c>
      <c r="N490" s="82"/>
      <c r="O490" s="82"/>
      <c r="P490" s="82"/>
      <c r="Q490" s="82"/>
      <c r="T490" s="81" t="s">
        <v>1487</v>
      </c>
      <c r="U490" s="81" t="str">
        <f>VLOOKUP(T490,'PAI 2025 Consolidado'!$A$7:$D$507,4,0)</f>
        <v>Actividad propia</v>
      </c>
      <c r="V490" s="82" t="s">
        <v>1647</v>
      </c>
      <c r="W490" s="30">
        <f>VLOOKUP(A490,'PAI 2025 GPS rempl2)'!$A$4:$P$503,16,0)</f>
        <v>20</v>
      </c>
      <c r="X490" s="163">
        <f>+(W490*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Y490" s="30">
        <f>VLOOKUP(A490,'SEGUIMIENTO PLAN DE ACCIÓN'!$G$7:$AB$493,22,0)</f>
        <v>0</v>
      </c>
      <c r="Z490" s="164">
        <f t="shared" si="14"/>
        <v>0</v>
      </c>
      <c r="AA490" s="30">
        <f>VLOOKUP(A490,'SEGUIMIENTO PLAN DE ACCIÓN'!$G$7:$AC$493,20,0)</f>
        <v>0</v>
      </c>
    </row>
    <row r="491" spans="1:27" ht="26.25" customHeight="1" x14ac:dyDescent="0.25">
      <c r="A491" s="81" t="s">
        <v>1488</v>
      </c>
      <c r="B491" s="81" t="s">
        <v>517</v>
      </c>
      <c r="C491" s="82" t="s">
        <v>1647</v>
      </c>
      <c r="D491" s="82" t="s">
        <v>1649</v>
      </c>
      <c r="E491" s="82" t="s">
        <v>639</v>
      </c>
      <c r="F491" s="82"/>
      <c r="G491" s="82"/>
      <c r="H491" s="82" t="str">
        <f>VLOOKUP(A491,'PAI 2025 GPS rempl2)'!$A$4:$V$503,15,0)</f>
        <v>Elaborar el Informe de Sostenibilidad para la vigencia 2024 con el propósito de promover la comunicación y medición de la gestión de la Sostenibilidad (Informe de Sostenibilidad de la vigencia 2024)</v>
      </c>
      <c r="I491" s="82">
        <f>VLOOKUP(A491,'PAI 2025 GPS rempl2)'!$A$4:$V$503,17,0)</f>
        <v>1</v>
      </c>
      <c r="J491" s="82" t="str">
        <f>VLOOKUP(A491,'PAI 2025 GPS rempl2)'!$A$4:$V$503,18,0)</f>
        <v>Númerica</v>
      </c>
      <c r="K491" s="160" t="str">
        <f>VLOOKUP(A491,'PAI 2025 GPS rempl2)'!$A$4:$V$503,20,0)</f>
        <v>2025-03-20</v>
      </c>
      <c r="L491" s="160" t="str">
        <f>VLOOKUP(A491,'PAI 2025 GPS rempl2)'!$A$4:$V$503,21,0)</f>
        <v>2025-08-29</v>
      </c>
      <c r="M491" s="82" t="str">
        <f>VLOOKUP(A491,'PAI 2025 GPS rempl2)'!$A$4:$V$503,22,0)</f>
        <v>100-SECRETARIA GENERAL</v>
      </c>
      <c r="N491" s="82"/>
      <c r="O491" s="82"/>
      <c r="P491" s="82"/>
      <c r="Q491" s="82"/>
      <c r="T491" s="81" t="s">
        <v>1488</v>
      </c>
      <c r="U491" s="81" t="str">
        <f>VLOOKUP(T491,'PAI 2025 Consolidado'!$A$7:$D$507,4,0)</f>
        <v>Actividad propia</v>
      </c>
      <c r="V491" s="82" t="s">
        <v>1647</v>
      </c>
      <c r="W491" s="30">
        <f>VLOOKUP(A491,'PAI 2025 GPS rempl2)'!$A$4:$P$503,16,0)</f>
        <v>30</v>
      </c>
      <c r="X491" s="163">
        <f>+(W491*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0.36809815950920244</v>
      </c>
      <c r="Z491" s="164"/>
    </row>
    <row r="492" spans="1:27" x14ac:dyDescent="0.25">
      <c r="A492" s="81" t="s">
        <v>1489</v>
      </c>
      <c r="B492" s="81" t="s">
        <v>517</v>
      </c>
      <c r="C492" s="82" t="s">
        <v>1647</v>
      </c>
      <c r="D492" s="82" t="s">
        <v>1649</v>
      </c>
      <c r="E492" s="82" t="s">
        <v>639</v>
      </c>
      <c r="F492" s="82"/>
      <c r="G492" s="82"/>
      <c r="H492" s="82" t="str">
        <f>VLOOKUP(A492,'PAI 2025 GPS rempl2)'!$A$4:$V$504,15,0)</f>
        <v>Elaborar una guía que brinde herramientas para integrar los Objetivos de Desarrollo Sostenible (ODS) en la gestión y misionalidad de la SIC.  (Guía de incorporación de los ODS y alineación de la agenda 2030 a misionalidad y gestión de la SIC)</v>
      </c>
      <c r="I492" s="82">
        <f>VLOOKUP(A492,'PAI 2025 GPS rempl2)'!$A$4:$V$504,17,0)</f>
        <v>1</v>
      </c>
      <c r="J492" s="82" t="str">
        <f>VLOOKUP(A492,'PAI 2025 GPS rempl2)'!$A$4:$V$504,18,0)</f>
        <v>Númerica</v>
      </c>
      <c r="K492" s="160" t="str">
        <f>VLOOKUP(A492,'PAI 2025 GPS rempl2)'!$A$4:$V$504,20,0)</f>
        <v>2025-06-24</v>
      </c>
      <c r="L492" s="160" t="str">
        <f>VLOOKUP(A492,'PAI 2025 GPS rempl2)'!$A$4:$V$504,21,0)</f>
        <v>2025-12-19</v>
      </c>
      <c r="M492" s="82" t="str">
        <f>VLOOKUP(A492,'PAI 2025 GPS rempl2)'!$A$4:$V$504,22,0)</f>
        <v>100-SECRETARIA GENERAL</v>
      </c>
      <c r="N492" s="82"/>
      <c r="O492" s="82"/>
      <c r="P492" s="82"/>
      <c r="Q492" s="82"/>
      <c r="T492" s="81" t="s">
        <v>1489</v>
      </c>
      <c r="U492" s="81" t="str">
        <f>VLOOKUP(T492,'PAI 2025 Consolidado'!$A$7:$D$507,4,0)</f>
        <v>Actividad propia</v>
      </c>
      <c r="V492" s="82" t="s">
        <v>1647</v>
      </c>
      <c r="W492" s="30">
        <f>VLOOKUP(A492,'PAI 2025 GPS rempl2)'!$A$4:$P$504,16,0)</f>
        <v>20</v>
      </c>
      <c r="X492" s="163">
        <f>+(W492*100)/($W$24+$W$25+$W$27+$W$28+$W$30+$W$31+$W$33+$W$34+$W$36+$W$37+$W$61+$W$62+$W$63+$W$64+$W$65+$W$67+$W$68+$W$70+$W$71+$W$72+$W$73+$W$75+$W$76+$W$77+$W$78+$W$80+$W$81+$W$82+$W$83+$W$84+$W$85+$W$87+$W$88+$W$89+$W$91+$W$92+$W$93+$W$95+$W$96+$W$98+$W$99+$W$100+$W$101+$W$103+$W$104+$W$105+$W$106+$W$107+$W$109+$W$110+W$111+$W$116+$W$117+$W$118+$W$119+$W$121+$W$122+$W$124+$W$125+$W$126+$W$127+$W$129+$W$130+$W$131+$W$133+$W$134+$W$136+$W$137+$W$138+$W$140+$W$141+$W$143+$W$144+$W$146+$W$147+$W$148+$W$149+$W$157+$W$161+$W$162+$W$163+$W$164+$W$165+$W$166+$W$167+$W$196+$W$197+$W$198+$W$203+$W$204+$W$206+$W$207+$W$208+$W$210+$W$212+$W$214+$W$217+$W$218+$W$219+$W$221+$W$222+$W$223+$W$224+$W$225+$W$227+$W$232+$W$233+$W$234+$W$236+$W$237+$W$238+$W$239+$W$240+$W$241+$W$242+$W$243+$W$245+$W$246+$W$247+$W$249+$W$250+$W$251+$W$252+$W$253+$W$255+$W$256+$W$257+$W$258+$W$260+$W$261+$W$263+$W$264+$W$265+$W$267+$W$270+$W$272+$W$283+$W$284+$W$288+$W$289+$W$291+$W$293+$W$295+$W$297+$W$299+$W$300+$W$302+$W$304+$W$305+$W$307+$W$309+$W$311+$W$312+$W$314+$W$316+$W$323+$W$324+$W$325+$W$326+$W$336+$W$337+$W$342+$W$343+$W$354+$W$355+$W$357+$W$358+$W$360+$W$361+$W$362+$W$364+$W$365+$W$366+$W$368+$W$369+$W$370+$W$372+$W$373+$W$374+$W$375+$W$377+$W$378+$W$386+$W$387+$W$388+$W$389+$W$391+$W$392+$W$393+$W$394+$W$396+$W$397+$W$398+$W$399+$W$401+$W$402+$W$403+$W$404+$W$405+$W$407+$W$408+$W$409+$W$410+$W$411+$W$412+$W$413+$W$415+$W$416+$W$417+$W$419+$W$420+$W$421+$W$422+$W$424+$W$426+$W$428+$W$429+$W$430+$W$432+$W$433+$W$435+$W$436+$W$437+$W$444+$W$445+$W$446+$W$447+$W$451+$W$453+$W$457+$W$459+$W$461+$W$464+$W$465+$W$467+$W$469+$W$475+$W$476+$W$477+$W$479+$W$480+$W$481+$W$483+$W$484+$W$485+$W$486+$W$488+$W$489+$W$490+$W$491+$W$492)</f>
        <v>0.24539877300613497</v>
      </c>
      <c r="Z492" s="164"/>
    </row>
    <row r="493" spans="1:27" x14ac:dyDescent="0.25">
      <c r="A493" s="81" t="s">
        <v>1492</v>
      </c>
      <c r="B493" s="81" t="s">
        <v>509</v>
      </c>
      <c r="C493" s="82" t="s">
        <v>1660</v>
      </c>
      <c r="D493" s="82" t="s">
        <v>1659</v>
      </c>
      <c r="E493" s="82" t="s">
        <v>1066</v>
      </c>
      <c r="F493" s="82" t="s">
        <v>11</v>
      </c>
      <c r="G493" s="82" t="str">
        <f>VLOOKUP(A493,'PAI 2025 GPS rempl2)'!$E$4:$L$502,8,0)</f>
        <v>FUNCIONAMIENTO</v>
      </c>
      <c r="H493" s="82" t="str">
        <f>VLOOKUP(A493,'PAI 2025 GPS rempl2)'!$A$4:$V$503,15,0)</f>
        <v>Estrategia para una eficiente y efectiva gestión archivística que garantice la transición al expediente electrónico, implementada (documento con la estrategia definida, seguimiento al plan de trabajo y evidencias de su cumplimiento)</v>
      </c>
      <c r="I493" s="82">
        <f>VLOOKUP(A493,'PAI 2025 GPS rempl2)'!$A$4:$V$503,17,0)</f>
        <v>100</v>
      </c>
      <c r="J493" s="82" t="str">
        <f>VLOOKUP(A493,'PAI 2025 GPS rempl2)'!$A$4:$V$503,18,0)</f>
        <v>Porcentual</v>
      </c>
      <c r="K493" s="160" t="str">
        <f>VLOOKUP(A493,'PAI 2025 GPS rempl2)'!$A$4:$V$503,20,0)</f>
        <v>2025-02-03</v>
      </c>
      <c r="L493" s="160" t="str">
        <f>VLOOKUP(A493,'PAI 2025 GPS rempl2)'!$A$4:$V$503,21,0)</f>
        <v>2025-12-19</v>
      </c>
      <c r="M493" s="82" t="str">
        <f>VLOOKUP(A493,'PAI 2025 GPS rempl2)'!$A$4:$V$503,22,0)</f>
        <v>141-GRUPO DE TRABAJO DE GESTIÓN DOCUMENTAL Y ARCHIVO</v>
      </c>
      <c r="N493" s="82" t="s">
        <v>1518</v>
      </c>
      <c r="O493" s="82" t="s">
        <v>1519</v>
      </c>
      <c r="P493" s="82">
        <v>0</v>
      </c>
      <c r="Q493" s="82" t="s">
        <v>1616</v>
      </c>
      <c r="T493" s="81" t="s">
        <v>1492</v>
      </c>
      <c r="U493" s="81" t="str">
        <f>VLOOKUP(T493,'PAI 2025 Consolidado'!$A$7:$D$507,4,0)</f>
        <v>Producto</v>
      </c>
      <c r="V493" s="82" t="s">
        <v>1660</v>
      </c>
      <c r="W493" s="30">
        <f>VLOOKUP(A493,'PAI 2025 GPS rempl2)'!$A$4:$P$503,16,0)</f>
        <v>30</v>
      </c>
      <c r="X493" s="30">
        <f>+(W493*100)/($W$273+$W$277+$W$493+$W$497+$W$501)</f>
        <v>25</v>
      </c>
      <c r="Y493" s="30">
        <f>VLOOKUP(A493,'SEGUIMIENTO PLAN DE ACCIÓN'!$G$7:$AB$493,22,0)</f>
        <v>0</v>
      </c>
      <c r="Z493" s="164">
        <f t="shared" si="14"/>
        <v>0</v>
      </c>
      <c r="AA493" s="30">
        <f>VLOOKUP(A493,'SEGUIMIENTO PLAN DE ACCIÓN'!$G$7:$AC$493,20,0)</f>
        <v>0</v>
      </c>
    </row>
    <row r="494" spans="1:27" x14ac:dyDescent="0.25">
      <c r="A494" s="81" t="s">
        <v>1495</v>
      </c>
      <c r="B494" s="81" t="s">
        <v>517</v>
      </c>
      <c r="C494" s="82" t="s">
        <v>1660</v>
      </c>
      <c r="D494" s="82" t="s">
        <v>1659</v>
      </c>
      <c r="E494" s="82" t="s">
        <v>1066</v>
      </c>
      <c r="F494" s="82"/>
      <c r="G494" s="82"/>
      <c r="H494" s="82" t="str">
        <f>VLOOKUP(A494,'PAI 2025 GPS rempl2)'!$A$4:$V$503,15,0)</f>
        <v>Definir la estrategia que garantizará la transición al expediente electrónico. (Incluye metas, plazos, recursos necesarios y etapas de implementación) (documento con la estrategia definida / único entregable)</v>
      </c>
      <c r="I494" s="82">
        <f>VLOOKUP(A494,'PAI 2025 GPS rempl2)'!$A$4:$V$503,17,0)</f>
        <v>1</v>
      </c>
      <c r="J494" s="82" t="str">
        <f>VLOOKUP(A494,'PAI 2025 GPS rempl2)'!$A$4:$V$503,18,0)</f>
        <v>Númerica</v>
      </c>
      <c r="K494" s="160" t="str">
        <f>VLOOKUP(A494,'PAI 2025 GPS rempl2)'!$A$4:$V$503,20,0)</f>
        <v>2025-02-03</v>
      </c>
      <c r="L494" s="160" t="str">
        <f>VLOOKUP(A494,'PAI 2025 GPS rempl2)'!$A$4:$V$503,21,0)</f>
        <v>2025-04-25</v>
      </c>
      <c r="M494" s="82" t="str">
        <f>VLOOKUP(A494,'PAI 2025 GPS rempl2)'!$A$4:$V$503,22,0)</f>
        <v>141-GRUPO DE TRABAJO DE GESTIÓN DOCUMENTAL Y ARCHIVO</v>
      </c>
      <c r="N494" s="82"/>
      <c r="O494" s="82"/>
      <c r="P494" s="82"/>
      <c r="Q494" s="82"/>
      <c r="T494" s="81" t="s">
        <v>1495</v>
      </c>
      <c r="U494" s="81" t="str">
        <f>VLOOKUP(T494,'PAI 2025 Consolidado'!$A$7:$D$507,4,0)</f>
        <v>Actividad propia</v>
      </c>
      <c r="V494" s="82" t="s">
        <v>1660</v>
      </c>
      <c r="W494" s="30">
        <f>VLOOKUP(A494,'PAI 2025 GPS rempl2)'!$A$4:$P$503,16,0)</f>
        <v>25</v>
      </c>
      <c r="X494" s="30">
        <f>+(W494*100)/(W$274+$W$275+$W$276+$W$278+$W$280+$W$281+$W$494+$W$495+$W$496+$W$498+$W$499+$W$500+$W$502)</f>
        <v>5</v>
      </c>
      <c r="Y494" s="30">
        <f>VLOOKUP(A494,'SEGUIMIENTO PLAN DE ACCIÓN'!$G$7:$AB$493,22,0)</f>
        <v>100</v>
      </c>
      <c r="Z494" s="164">
        <f t="shared" si="14"/>
        <v>0.05</v>
      </c>
      <c r="AA494" s="30" t="str">
        <f>VLOOKUP(A494,'SEGUIMIENTO PLAN DE ACCIÓN'!$G$7:$AC$493,20,0)</f>
        <v xml:space="preserve">Se da cumplimiento a la actividad haciendo entrega de dos archivos que contienen la información correspondiente a la actividad propuesta. La cual contiene el documento SISTEMA DE GESTIÓN DE DOCUMENTOS ELECTRÓNICOS DE ARCHIVO SGDEA - ESTRATEGIA – EXPEDIENTE ELECTRÓNICO y un Anexo del documento con cronograma de implementación y sus avances. </v>
      </c>
    </row>
    <row r="495" spans="1:27" x14ac:dyDescent="0.25">
      <c r="A495" s="81" t="s">
        <v>1498</v>
      </c>
      <c r="B495" s="81" t="s">
        <v>517</v>
      </c>
      <c r="C495" s="82" t="s">
        <v>1660</v>
      </c>
      <c r="D495" s="82" t="s">
        <v>1659</v>
      </c>
      <c r="E495" s="82" t="s">
        <v>1066</v>
      </c>
      <c r="F495" s="82"/>
      <c r="G495" s="82"/>
      <c r="H495" s="82" t="str">
        <f>VLOOKUP(A495,'PAI 2025 GPS rempl2)'!$A$4:$V$503,15,0)</f>
        <v>Elaborar un plan de trabajo que defina las actividades,  fechas y responsbales, que permitan la implementación de la estrategia definida (plan de trabajo / único entregable)</v>
      </c>
      <c r="I495" s="82">
        <f>VLOOKUP(A495,'PAI 2025 GPS rempl2)'!$A$4:$V$503,17,0)</f>
        <v>1</v>
      </c>
      <c r="J495" s="82" t="str">
        <f>VLOOKUP(A495,'PAI 2025 GPS rempl2)'!$A$4:$V$503,18,0)</f>
        <v>Númerica</v>
      </c>
      <c r="K495" s="160" t="str">
        <f>VLOOKUP(A495,'PAI 2025 GPS rempl2)'!$A$4:$V$503,20,0)</f>
        <v>2025-04-28</v>
      </c>
      <c r="L495" s="160" t="str">
        <f>VLOOKUP(A495,'PAI 2025 GPS rempl2)'!$A$4:$V$503,21,0)</f>
        <v>2025-05-16</v>
      </c>
      <c r="M495" s="82" t="str">
        <f>VLOOKUP(A495,'PAI 2025 GPS rempl2)'!$A$4:$V$503,22,0)</f>
        <v>141-GRUPO DE TRABAJO DE GESTIÓN DOCUMENTAL Y ARCHIVO</v>
      </c>
      <c r="N495" s="82"/>
      <c r="O495" s="82"/>
      <c r="P495" s="82"/>
      <c r="Q495" s="82"/>
      <c r="T495" s="81" t="s">
        <v>1498</v>
      </c>
      <c r="U495" s="81" t="str">
        <f>VLOOKUP(T495,'PAI 2025 Consolidado'!$A$7:$D$507,4,0)</f>
        <v>Actividad propia</v>
      </c>
      <c r="V495" s="82" t="s">
        <v>1660</v>
      </c>
      <c r="W495" s="30">
        <f>VLOOKUP(A495,'PAI 2025 GPS rempl2)'!$A$4:$P$503,16,0)</f>
        <v>25</v>
      </c>
      <c r="X495" s="30">
        <f>+(W495*100)/(W$274+$W$275+$W$276+$W$278+$W$280+$W$281+$W$494+$W$495+$W$496+$W$498+$W$499+$W$500+$W$502)</f>
        <v>5</v>
      </c>
      <c r="Y495" s="30">
        <f>VLOOKUP(A495,'SEGUIMIENTO PLAN DE ACCIÓN'!$G$7:$AB$493,22,0)</f>
        <v>100</v>
      </c>
      <c r="Z495" s="164">
        <f t="shared" si="14"/>
        <v>0.05</v>
      </c>
      <c r="AA495" s="30" t="str">
        <f>VLOOKUP(A495,'SEGUIMIENTO PLAN DE ACCIÓN'!$G$7:$AC$493,20,0)</f>
        <v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v>
      </c>
    </row>
    <row r="496" spans="1:27" x14ac:dyDescent="0.25">
      <c r="A496" s="81" t="s">
        <v>1501</v>
      </c>
      <c r="B496" s="81" t="s">
        <v>517</v>
      </c>
      <c r="C496" s="82" t="s">
        <v>1660</v>
      </c>
      <c r="D496" s="82" t="s">
        <v>1659</v>
      </c>
      <c r="E496" s="82" t="s">
        <v>1066</v>
      </c>
      <c r="F496" s="82"/>
      <c r="G496" s="82"/>
      <c r="H496" s="82" t="str">
        <f>VLOOKUP(A496,'PAI 2025 GPS rempl2)'!$A$4:$V$503,15,0)</f>
        <v>Ejecutar las actividades del plan de trabajo planificadas para la vigencia 2025 (Seguimiento al plan de trabajo y evidencias de su cumplimiento)</v>
      </c>
      <c r="I496" s="82">
        <f>VLOOKUP(A496,'PAI 2025 GPS rempl2)'!$A$4:$V$503,17,0)</f>
        <v>100</v>
      </c>
      <c r="J496" s="82" t="str">
        <f>VLOOKUP(A496,'PAI 2025 GPS rempl2)'!$A$4:$V$503,18,0)</f>
        <v>Porcentual</v>
      </c>
      <c r="K496" s="160" t="str">
        <f>VLOOKUP(A496,'PAI 2025 GPS rempl2)'!$A$4:$V$503,20,0)</f>
        <v>2025-05-19</v>
      </c>
      <c r="L496" s="160" t="str">
        <f>VLOOKUP(A496,'PAI 2025 GPS rempl2)'!$A$4:$V$503,21,0)</f>
        <v>2025-12-19</v>
      </c>
      <c r="M496" s="82" t="str">
        <f>VLOOKUP(A496,'PAI 2025 GPS rempl2)'!$A$4:$V$503,22,0)</f>
        <v>141-GRUPO DE TRABAJO DE GESTIÓN DOCUMENTAL Y ARCHIVO</v>
      </c>
      <c r="N496" s="82"/>
      <c r="O496" s="82"/>
      <c r="P496" s="82"/>
      <c r="Q496" s="82"/>
      <c r="T496" s="81" t="s">
        <v>1501</v>
      </c>
      <c r="U496" s="81" t="str">
        <f>VLOOKUP(T496,'PAI 2025 Consolidado'!$A$7:$D$507,4,0)</f>
        <v>Actividad propia</v>
      </c>
      <c r="V496" s="82" t="s">
        <v>1660</v>
      </c>
      <c r="W496" s="30">
        <f>VLOOKUP(A496,'PAI 2025 GPS rempl2)'!$A$4:$P$503,16,0)</f>
        <v>50</v>
      </c>
      <c r="X496" s="30">
        <f>+(W496*100)/(W$274+$W$275+$W$276+$W$278+$W$280+$W$281+$W$494+$W$495+$W$496+$W$498+$W$499+$W$500+$W$502)</f>
        <v>10</v>
      </c>
      <c r="Y496" s="30">
        <f>VLOOKUP(A496,'SEGUIMIENTO PLAN DE ACCIÓN'!$G$7:$AB$493,22,0)</f>
        <v>0</v>
      </c>
      <c r="Z496" s="164">
        <f t="shared" si="14"/>
        <v>0</v>
      </c>
      <c r="AA496" s="30">
        <f>VLOOKUP(A496,'SEGUIMIENTO PLAN DE ACCIÓN'!$G$7:$AC$493,20,0)</f>
        <v>0</v>
      </c>
    </row>
    <row r="497" spans="1:27" x14ac:dyDescent="0.25">
      <c r="A497" s="81" t="s">
        <v>1503</v>
      </c>
      <c r="B497" s="81" t="s">
        <v>509</v>
      </c>
      <c r="C497" s="82" t="s">
        <v>1660</v>
      </c>
      <c r="D497" s="82" t="s">
        <v>1659</v>
      </c>
      <c r="E497" s="82" t="s">
        <v>1066</v>
      </c>
      <c r="F497" s="82" t="s">
        <v>61</v>
      </c>
      <c r="G497" s="82" t="str">
        <f>VLOOKUP(A497,'PAI 2025 GPS rempl2)'!$E$4:$L$502,8,0)</f>
        <v>FUNCIONAMIENTO</v>
      </c>
      <c r="H497" s="82" t="str">
        <f>VLOOKUP(A497,'PAI 2025 GPS rempl2)'!$A$4:$V$503,15,0)</f>
        <v>Plan Institucional de Archivos publicado y ejecutado (Plan ejecutado con seguimiento / Link de publicación)</v>
      </c>
      <c r="I497" s="82">
        <f>VLOOKUP(A497,'PAI 2025 GPS rempl2)'!$A$4:$V$503,17,0)</f>
        <v>100</v>
      </c>
      <c r="J497" s="82" t="str">
        <f>VLOOKUP(A497,'PAI 2025 GPS rempl2)'!$A$4:$V$503,18,0)</f>
        <v>Porcentual</v>
      </c>
      <c r="K497" s="160" t="str">
        <f>VLOOKUP(A497,'PAI 2025 GPS rempl2)'!$A$4:$V$503,20,0)</f>
        <v>2025-01-14</v>
      </c>
      <c r="L497" s="160" t="str">
        <f>VLOOKUP(A497,'PAI 2025 GPS rempl2)'!$A$4:$V$503,21,0)</f>
        <v>2025-12-19</v>
      </c>
      <c r="M497" s="82" t="str">
        <f>VLOOKUP(A497,'PAI 2025 GPS rempl2)'!$A$4:$V$503,22,0)</f>
        <v>141-GRUPO DE TRABAJO DE GESTIÓN DOCUMENTAL Y ARCHIVO</v>
      </c>
      <c r="N497" s="82" t="s">
        <v>1861</v>
      </c>
      <c r="O497" s="82" t="s">
        <v>1515</v>
      </c>
      <c r="P497" s="82" t="s">
        <v>1697</v>
      </c>
      <c r="Q497" s="82" t="s">
        <v>1615</v>
      </c>
      <c r="T497" s="81" t="s">
        <v>1503</v>
      </c>
      <c r="U497" s="81" t="str">
        <f>VLOOKUP(T497,'PAI 2025 Consolidado'!$A$7:$D$507,4,0)</f>
        <v>Producto</v>
      </c>
      <c r="V497" s="82" t="s">
        <v>1660</v>
      </c>
      <c r="W497" s="30">
        <f>VLOOKUP(A497,'PAI 2025 GPS rempl2)'!$A$4:$P$503,16,0)</f>
        <v>30</v>
      </c>
      <c r="X497" s="30">
        <f>+(W497*100)/($W$273+$W$277+$W$493+$W$497+$W$501)</f>
        <v>25</v>
      </c>
      <c r="Y497" s="30">
        <f>VLOOKUP(A497,'SEGUIMIENTO PLAN DE ACCIÓN'!$G$7:$AB$493,22,0)</f>
        <v>0</v>
      </c>
      <c r="Z497" s="164">
        <f t="shared" si="14"/>
        <v>0</v>
      </c>
      <c r="AA497" s="30">
        <f>VLOOKUP(A497,'SEGUIMIENTO PLAN DE ACCIÓN'!$G$7:$AC$493,20,0)</f>
        <v>0</v>
      </c>
    </row>
    <row r="498" spans="1:27" x14ac:dyDescent="0.25">
      <c r="A498" s="81" t="s">
        <v>1505</v>
      </c>
      <c r="B498" s="81" t="s">
        <v>517</v>
      </c>
      <c r="C498" s="82" t="s">
        <v>1660</v>
      </c>
      <c r="D498" s="82" t="s">
        <v>1659</v>
      </c>
      <c r="E498" s="82" t="s">
        <v>1066</v>
      </c>
      <c r="F498" s="82"/>
      <c r="G498" s="82"/>
      <c r="H498" s="82" t="str">
        <f>VLOOKUP(A498,'PAI 2025 GPS rempl2)'!$A$4:$V$503,15,0)</f>
        <v>Actualizar y publicar el Plan Institucional de Archivo 2025 (Documento del Plan Institucional de Archivos, actualizado).)</v>
      </c>
      <c r="I498" s="82">
        <f>VLOOKUP(A498,'PAI 2025 GPS rempl2)'!$A$4:$V$503,17,0)</f>
        <v>1</v>
      </c>
      <c r="J498" s="82" t="str">
        <f>VLOOKUP(A498,'PAI 2025 GPS rempl2)'!$A$4:$V$503,18,0)</f>
        <v>Númerica</v>
      </c>
      <c r="K498" s="160" t="str">
        <f>VLOOKUP(A498,'PAI 2025 GPS rempl2)'!$A$4:$V$503,20,0)</f>
        <v>2025-01-14</v>
      </c>
      <c r="L498" s="160" t="str">
        <f>VLOOKUP(A498,'PAI 2025 GPS rempl2)'!$A$4:$V$503,21,0)</f>
        <v>2025-01-31</v>
      </c>
      <c r="M498" s="82" t="str">
        <f>VLOOKUP(A498,'PAI 2025 GPS rempl2)'!$A$4:$V$503,22,0)</f>
        <v>141-GRUPO DE TRABAJO DE GESTIÓN DOCUMENTAL Y ARCHIVO</v>
      </c>
      <c r="N498" s="82"/>
      <c r="O498" s="82"/>
      <c r="P498" s="82"/>
      <c r="Q498" s="82"/>
      <c r="T498" s="81" t="s">
        <v>1505</v>
      </c>
      <c r="U498" s="81" t="str">
        <f>VLOOKUP(T498,'PAI 2025 Consolidado'!$A$7:$D$507,4,0)</f>
        <v>Actividad propia</v>
      </c>
      <c r="V498" s="82" t="s">
        <v>1660</v>
      </c>
      <c r="W498" s="30">
        <f>VLOOKUP(A498,'PAI 2025 GPS rempl2)'!$A$4:$P$503,16,0)</f>
        <v>30</v>
      </c>
      <c r="X498" s="30">
        <f>+(W498*100)/(W$274+$W$275+$W$276+$W$278+$W$280+$W$281+$W$494+$W$495+$W$496+$W$498+$W$499+$W$500+$W$502)</f>
        <v>6</v>
      </c>
      <c r="Y498" s="30">
        <f>VLOOKUP(A498,'SEGUIMIENTO PLAN DE ACCIÓN'!$G$7:$AB$493,22,0)</f>
        <v>100</v>
      </c>
      <c r="Z498" s="164">
        <f t="shared" si="14"/>
        <v>0.06</v>
      </c>
      <c r="AA498" s="30" t="str">
        <f>VLOOKUP(A498,'SEGUIMIENTO PLAN DE ACCIÓN'!$G$7:$AC$493,20,0)</f>
        <v>Se da cumplimiento a la actividad, teniendo en cuenta que se realizó la publicación del documento del PINAR en la Sede Electrónica de la Entidad en el enlace de Transparencia y Acceso a la Información Pública, en cumplimiento al Decreto 612 del 2018.</v>
      </c>
    </row>
    <row r="499" spans="1:27" x14ac:dyDescent="0.25">
      <c r="A499" s="81" t="s">
        <v>1507</v>
      </c>
      <c r="B499" s="81" t="s">
        <v>517</v>
      </c>
      <c r="C499" s="82" t="s">
        <v>1660</v>
      </c>
      <c r="D499" s="82" t="s">
        <v>1659</v>
      </c>
      <c r="E499" s="82" t="s">
        <v>1066</v>
      </c>
      <c r="F499" s="82"/>
      <c r="G499" s="82"/>
      <c r="H499" s="82" t="str">
        <f>VLOOKUP(A499,'PAI 2025 GPS rempl2)'!$A$4:$V$503,15,0)</f>
        <v>Formular el plan institucional de Archivo (Documento de Plan de Trabajo para el seguimiento de la ejecución)</v>
      </c>
      <c r="I499" s="82">
        <f>VLOOKUP(A499,'PAI 2025 GPS rempl2)'!$A$4:$V$503,17,0)</f>
        <v>1</v>
      </c>
      <c r="J499" s="82" t="str">
        <f>VLOOKUP(A499,'PAI 2025 GPS rempl2)'!$A$4:$V$503,18,0)</f>
        <v>Númerica</v>
      </c>
      <c r="K499" s="160" t="str">
        <f>VLOOKUP(A499,'PAI 2025 GPS rempl2)'!$A$4:$V$503,20,0)</f>
        <v>2025-01-14</v>
      </c>
      <c r="L499" s="160" t="str">
        <f>VLOOKUP(A499,'PAI 2025 GPS rempl2)'!$A$4:$V$503,21,0)</f>
        <v>2025-01-31</v>
      </c>
      <c r="M499" s="82" t="str">
        <f>VLOOKUP(A499,'PAI 2025 GPS rempl2)'!$A$4:$V$503,22,0)</f>
        <v>141-GRUPO DE TRABAJO DE GESTIÓN DOCUMENTAL Y ARCHIVO</v>
      </c>
      <c r="N499" s="82"/>
      <c r="O499" s="82"/>
      <c r="P499" s="82"/>
      <c r="Q499" s="82"/>
      <c r="T499" s="81" t="s">
        <v>1507</v>
      </c>
      <c r="U499" s="81" t="str">
        <f>VLOOKUP(T499,'PAI 2025 Consolidado'!$A$7:$D$507,4,0)</f>
        <v>Actividad propia</v>
      </c>
      <c r="V499" s="82" t="s">
        <v>1660</v>
      </c>
      <c r="W499" s="30">
        <f>VLOOKUP(A499,'PAI 2025 GPS rempl2)'!$A$4:$P$503,16,0)</f>
        <v>30</v>
      </c>
      <c r="X499" s="30">
        <f>+(W499*100)/(W$274+$W$275+$W$276+$W$278+$W$280+$W$281+$W$494+$W$495+$W$496+$W$498+$W$499+$W$500+$W$502)</f>
        <v>6</v>
      </c>
      <c r="Y499" s="30">
        <f>VLOOKUP(A499,'SEGUIMIENTO PLAN DE ACCIÓN'!$G$7:$AB$493,22,0)</f>
        <v>100</v>
      </c>
      <c r="Z499" s="164">
        <f t="shared" si="14"/>
        <v>0.06</v>
      </c>
      <c r="AA499" s="30" t="str">
        <f>VLOOKUP(A499,'SEGUIMIENTO PLAN DE ACCIÓN'!$G$7:$AC$493,20,0)</f>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v>
      </c>
    </row>
    <row r="500" spans="1:27" x14ac:dyDescent="0.25">
      <c r="A500" s="81" t="s">
        <v>1509</v>
      </c>
      <c r="B500" s="81" t="s">
        <v>517</v>
      </c>
      <c r="C500" s="82" t="s">
        <v>1660</v>
      </c>
      <c r="D500" s="82" t="s">
        <v>1659</v>
      </c>
      <c r="E500" s="82" t="s">
        <v>1066</v>
      </c>
      <c r="F500" s="82"/>
      <c r="G500" s="82"/>
      <c r="H500" s="82" t="str">
        <f>VLOOKUP(A500,'PAI 2025 GPS rempl2)'!$A$4:$V$503,15,0)</f>
        <v>Ejecutar el Plan de Trabajo del Plan Institucional de Archivos 2025 (informes de avance de ejecución del plan de trabajo)</v>
      </c>
      <c r="I500" s="82">
        <f>VLOOKUP(A500,'PAI 2025 GPS rempl2)'!$A$4:$V$503,17,0)</f>
        <v>100</v>
      </c>
      <c r="J500" s="82" t="str">
        <f>VLOOKUP(A500,'PAI 2025 GPS rempl2)'!$A$4:$V$503,18,0)</f>
        <v>Porcentual</v>
      </c>
      <c r="K500" s="160" t="str">
        <f>VLOOKUP(A500,'PAI 2025 GPS rempl2)'!$A$4:$V$503,20,0)</f>
        <v>2025-02-03</v>
      </c>
      <c r="L500" s="160" t="str">
        <f>VLOOKUP(A500,'PAI 2025 GPS rempl2)'!$A$4:$V$503,21,0)</f>
        <v>2025-12-19</v>
      </c>
      <c r="M500" s="82" t="str">
        <f>VLOOKUP(A500,'PAI 2025 GPS rempl2)'!$A$4:$V$503,22,0)</f>
        <v>141-GRUPO DE TRABAJO DE GESTIÓN DOCUMENTAL Y ARCHIVO</v>
      </c>
      <c r="N500" s="82"/>
      <c r="O500" s="82"/>
      <c r="P500" s="82"/>
      <c r="Q500" s="82"/>
      <c r="T500" s="81" t="s">
        <v>1509</v>
      </c>
      <c r="U500" s="81" t="str">
        <f>VLOOKUP(T500,'PAI 2025 Consolidado'!$A$7:$D$507,4,0)</f>
        <v>Actividad propia</v>
      </c>
      <c r="V500" s="82" t="s">
        <v>1660</v>
      </c>
      <c r="W500" s="30">
        <f>VLOOKUP(A500,'PAI 2025 GPS rempl2)'!$A$4:$P$503,16,0)</f>
        <v>40</v>
      </c>
      <c r="X500" s="30">
        <f>+(W500*100)/(W$274+$W$275+$W$276+$W$278+$W$280+$W$281+$W$494+$W$495+$W$496+$W$498+$W$499+$W$500+$W$502)</f>
        <v>8</v>
      </c>
      <c r="Y500" s="30">
        <f>VLOOKUP(A500,'SEGUIMIENTO PLAN DE ACCIÓN'!$G$7:$AB$493,22,0)</f>
        <v>8</v>
      </c>
      <c r="Z500" s="164">
        <f t="shared" si="14"/>
        <v>6.4000000000000003E-3</v>
      </c>
      <c r="AA500" s="30" t="str">
        <f>VLOOKUP(A500,'SEGUIMIENTO PLAN DE ACCIÓN'!$G$7:$AC$493,20,0)</f>
        <v>En cumplimiento de la actividad propuesta para la ejecución del Plan de Trabajo del Plan Institucional de Archivos 2025, se adjunta el plan de trabajo diligenciado con el avance cualitativo y sus respectivos soportes. Este documento refleja las acciones a desarrollar durante la vigencia, orientadas al fortalecimiento de la gestión documental institucional, en concordancia con los lineamientos establecidos por el Archivo General de la Nación. Asimismo, se evidencia la planificación de las actividades a ejecutar a través del PES, PGD, Plan de Acción, Plan de Trabajo de MIPG y PETI, con sus respectivas metas y responsables, lo cual permitirá hacer seguimiento al cumplimiento progresivo de los objetivos propuestos en el marco del Plan.</v>
      </c>
    </row>
    <row r="501" spans="1:27" x14ac:dyDescent="0.25">
      <c r="A501" s="81" t="s">
        <v>1511</v>
      </c>
      <c r="B501" s="81" t="s">
        <v>509</v>
      </c>
      <c r="C501" s="82" t="s">
        <v>1660</v>
      </c>
      <c r="D501" s="82" t="s">
        <v>1659</v>
      </c>
      <c r="E501" s="82" t="s">
        <v>1066</v>
      </c>
      <c r="F501" s="82" t="s">
        <v>9</v>
      </c>
      <c r="G501" s="82" t="str">
        <f>VLOOKUP(A501,'PAI 2025 GPS rempl2)'!$E$4:$L$502,8,0)</f>
        <v>C-3599-0200-0005-53105b</v>
      </c>
      <c r="H501" s="82" t="str">
        <f>VLOOKUP(A501,'PAI 2025 GPS rempl2)'!$A$4:$V$503,15,0)</f>
        <v>Servicios complementarios de gestión documental con radicados de entrada, traslados y salidas, realizados.(Informe anual de servicios complementarios de gestión documental)</v>
      </c>
      <c r="I501" s="82">
        <f>VLOOKUP(A501,'PAI 2025 GPS rempl2)'!$A$4:$V$503,17,0)</f>
        <v>3357800</v>
      </c>
      <c r="J501" s="82" t="str">
        <f>VLOOKUP(A501,'PAI 2025 GPS rempl2)'!$A$4:$V$503,18,0)</f>
        <v>Númerica</v>
      </c>
      <c r="K501" s="160" t="str">
        <f>VLOOKUP(A501,'PAI 2025 GPS rempl2)'!$A$4:$V$503,20,0)</f>
        <v>2025-01-02</v>
      </c>
      <c r="L501" s="160" t="str">
        <f>VLOOKUP(A501,'PAI 2025 GPS rempl2)'!$A$4:$V$503,21,0)</f>
        <v>2025-12-31</v>
      </c>
      <c r="M501" s="82" t="str">
        <f>VLOOKUP(A501,'PAI 2025 GPS rempl2)'!$A$4:$V$503,22,0)</f>
        <v>141-GRUPO DE TRABAJO DE GESTIÓN DOCUMENTAL Y ARCHIVO</v>
      </c>
      <c r="N501" s="82" t="s">
        <v>1522</v>
      </c>
      <c r="O501" s="82" t="s">
        <v>1560</v>
      </c>
      <c r="P501" s="82">
        <v>0</v>
      </c>
      <c r="Q501" s="82" t="s">
        <v>1615</v>
      </c>
      <c r="T501" s="81" t="s">
        <v>1511</v>
      </c>
      <c r="U501" s="81" t="str">
        <f>VLOOKUP(T501,'PAI 2025 Consolidado'!$A$7:$D$507,4,0)</f>
        <v>Producto</v>
      </c>
      <c r="V501" s="82" t="s">
        <v>1660</v>
      </c>
      <c r="W501" s="30">
        <f>VLOOKUP(A501,'PAI 2025 GPS rempl2)'!$A$4:$P$503,16,0)</f>
        <v>40</v>
      </c>
      <c r="X501" s="30">
        <f>+(W501*100)/($W$273+$W$277+$W$493+$W$497+$W$501)</f>
        <v>33.333333333333336</v>
      </c>
      <c r="Y501" s="30">
        <f>VLOOKUP(A501,'SEGUIMIENTO PLAN DE ACCIÓN'!$G$7:$AB$493,22,0)</f>
        <v>0</v>
      </c>
      <c r="Z501" s="164">
        <f t="shared" si="14"/>
        <v>0</v>
      </c>
      <c r="AA501" s="30">
        <f>VLOOKUP(A501,'SEGUIMIENTO PLAN DE ACCIÓN'!$G$7:$AC$493,20,0)</f>
        <v>0</v>
      </c>
    </row>
    <row r="502" spans="1:27" x14ac:dyDescent="0.25">
      <c r="A502" s="81" t="s">
        <v>1513</v>
      </c>
      <c r="B502" s="81" t="s">
        <v>517</v>
      </c>
      <c r="C502" s="82" t="s">
        <v>1660</v>
      </c>
      <c r="D502" s="82" t="s">
        <v>1659</v>
      </c>
      <c r="E502" s="82" t="s">
        <v>1066</v>
      </c>
      <c r="F502" s="82"/>
      <c r="G502" s="82"/>
      <c r="H502" s="82" t="str">
        <f>VLOOKUP(A502,'PAI 2025 GPS rempl2)'!$A$4:$V$503,15,0)</f>
        <v>Realizar los servicios complementarios de gestión a los documentos internos y externos radicados en la entidad (Informes de servicios complementarios de gestión documental)</v>
      </c>
      <c r="I502" s="82">
        <f>VLOOKUP(A502,'PAI 2025 GPS rempl2)'!$A$4:$V$503,17,0)</f>
        <v>3357800</v>
      </c>
      <c r="J502" s="82" t="str">
        <f>VLOOKUP(A502,'PAI 2025 GPS rempl2)'!$A$4:$V$503,18,0)</f>
        <v>Númerica</v>
      </c>
      <c r="K502" s="160" t="str">
        <f>VLOOKUP(A502,'PAI 2025 GPS rempl2)'!$A$4:$V$503,20,0)</f>
        <v>2025-01-02</v>
      </c>
      <c r="L502" s="160" t="str">
        <f>VLOOKUP(A502,'PAI 2025 GPS rempl2)'!$A$4:$V$503,21,0)</f>
        <v>2025-12-31</v>
      </c>
      <c r="M502" s="82" t="str">
        <f>VLOOKUP(A502,'PAI 2025 GPS rempl2)'!$A$4:$V$503,22,0)</f>
        <v>141-GRUPO DE TRABAJO DE GESTIÓN DOCUMENTAL Y ARCHIVO</v>
      </c>
      <c r="N502" s="82"/>
      <c r="O502" s="82"/>
      <c r="P502" s="82"/>
      <c r="Q502" s="82"/>
      <c r="T502" s="81" t="s">
        <v>1513</v>
      </c>
      <c r="U502" s="81" t="str">
        <f>VLOOKUP(T502,'PAI 2025 Consolidado'!$A$7:$D$507,4,0)</f>
        <v>Actividad propia</v>
      </c>
      <c r="V502" s="82" t="s">
        <v>1660</v>
      </c>
      <c r="W502" s="30">
        <f>VLOOKUP(A502,'PAI 2025 GPS rempl2)'!$A$4:$P$503,16,0)</f>
        <v>100</v>
      </c>
      <c r="X502" s="30">
        <f>+(W502*100)/(W$274+$W$275+$W$276+$W$278+$W$280+$W$281+$W$494+$W$495+$W$496+$W$498+$W$499+$W$500+$W$502)</f>
        <v>20</v>
      </c>
      <c r="Y502" s="30">
        <f>VLOOKUP(A502,'SEGUIMIENTO PLAN DE ACCIÓN'!$G$7:$AB$493,22,0)</f>
        <v>44</v>
      </c>
      <c r="Z502" s="164">
        <f t="shared" si="14"/>
        <v>8.7999999999999995E-2</v>
      </c>
      <c r="AA502" s="30" t="str">
        <f>VLOOKUP(A502,'SEGUIMIENTO PLAN DE ACCIÓN'!$G$7:$AC$493,20,0)</f>
        <v xml:space="preserve">Se presenta informe del mes de mayo de los servicios complementarios de radicación, traslado y salida de comunicaciones de la Entidad. A mayo se han realizado 1.478.412 radicaciones equivalente a un 44.03% sobre la meta que corresponde a 3.357.800.
</v>
      </c>
    </row>
    <row r="503" spans="1:27" x14ac:dyDescent="0.25">
      <c r="P503" s="82"/>
      <c r="Q503" s="82"/>
    </row>
  </sheetData>
  <autoFilter ref="T2:AA502" xr:uid="{E7BCF3A1-0F57-454D-9148-9DA532812E24}"/>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filterMode="1">
    <tabColor rgb="FFFF0000"/>
  </sheetPr>
  <dimension ref="A1:V515"/>
  <sheetViews>
    <sheetView zoomScale="68" zoomScaleNormal="115" workbookViewId="0">
      <selection activeCell="K525" sqref="K525"/>
    </sheetView>
  </sheetViews>
  <sheetFormatPr baseColWidth="10" defaultColWidth="9.140625" defaultRowHeight="15" x14ac:dyDescent="0.25"/>
  <cols>
    <col min="1" max="1" width="9.140625" style="30"/>
    <col min="2" max="2" width="23.7109375" style="30" customWidth="1"/>
    <col min="3" max="3" width="19.85546875" style="30" bestFit="1" customWidth="1"/>
    <col min="4" max="4" width="26" style="30" customWidth="1"/>
    <col min="5" max="5" width="8.28515625" style="30" bestFit="1" customWidth="1"/>
    <col min="6" max="6" width="11.28515625" style="30" customWidth="1"/>
    <col min="7" max="7" width="22.28515625" style="30" customWidth="1"/>
    <col min="8" max="8" width="23.28515625" style="30" customWidth="1"/>
    <col min="9" max="9" width="27.85546875" style="30" customWidth="1"/>
    <col min="10" max="10" width="14.5703125" style="30" customWidth="1"/>
    <col min="11" max="11" width="24.42578125" style="30" customWidth="1"/>
    <col min="12" max="12" width="24.7109375" style="30" customWidth="1"/>
    <col min="13" max="15" width="61.140625" style="30" customWidth="1"/>
    <col min="16" max="16" width="52.85546875" style="30" customWidth="1"/>
    <col min="17" max="17" width="31.7109375" style="30" customWidth="1"/>
    <col min="18" max="18" width="17.140625" style="30" bestFit="1" customWidth="1"/>
    <col min="19" max="19" width="33.5703125" style="30" customWidth="1"/>
    <col min="20" max="20" width="15.5703125" style="30" customWidth="1"/>
    <col min="21" max="21" width="20.85546875" style="30" bestFit="1" customWidth="1"/>
    <col min="22" max="22" width="67" style="30" customWidth="1"/>
    <col min="23" max="16384" width="9.140625" style="30"/>
  </cols>
  <sheetData>
    <row r="1" spans="1:22" x14ac:dyDescent="0.25">
      <c r="A1" s="30">
        <v>1</v>
      </c>
      <c r="B1" s="30">
        <v>2</v>
      </c>
      <c r="C1" s="30">
        <v>3</v>
      </c>
      <c r="D1" s="30">
        <v>4</v>
      </c>
      <c r="E1" s="30">
        <v>5</v>
      </c>
      <c r="F1" s="30">
        <v>6</v>
      </c>
      <c r="G1" s="30">
        <v>7</v>
      </c>
      <c r="H1" s="30">
        <v>8</v>
      </c>
      <c r="I1" s="30">
        <v>9</v>
      </c>
      <c r="J1" s="30">
        <v>10</v>
      </c>
      <c r="K1" s="30">
        <v>11</v>
      </c>
      <c r="L1" s="30">
        <v>12</v>
      </c>
      <c r="M1" s="30">
        <v>13</v>
      </c>
      <c r="N1" s="30">
        <v>14</v>
      </c>
      <c r="O1" s="30">
        <v>15</v>
      </c>
      <c r="P1" s="30">
        <v>16</v>
      </c>
      <c r="Q1" s="30">
        <v>17</v>
      </c>
      <c r="R1" s="30">
        <v>18</v>
      </c>
      <c r="S1" s="30">
        <v>19</v>
      </c>
      <c r="T1" s="30">
        <v>20</v>
      </c>
      <c r="U1" s="30">
        <v>21</v>
      </c>
      <c r="V1" s="30">
        <v>22</v>
      </c>
    </row>
    <row r="2" spans="1:22" ht="21" x14ac:dyDescent="0.35">
      <c r="B2" s="438" t="s">
        <v>2419</v>
      </c>
      <c r="C2" s="439"/>
      <c r="D2" s="439"/>
      <c r="E2" s="439"/>
      <c r="F2" s="439"/>
      <c r="G2" s="439"/>
      <c r="H2" s="439"/>
      <c r="I2" s="439"/>
      <c r="J2" s="439"/>
      <c r="K2" s="439"/>
      <c r="L2" s="439"/>
      <c r="M2" s="439"/>
      <c r="N2" s="439"/>
      <c r="O2" s="439"/>
      <c r="P2" s="439"/>
      <c r="Q2" s="439"/>
      <c r="R2" s="439"/>
      <c r="S2" s="439"/>
      <c r="T2" s="439"/>
      <c r="U2" s="439"/>
      <c r="V2" s="439"/>
    </row>
    <row r="3" spans="1:22" x14ac:dyDescent="0.25">
      <c r="B3" s="40" t="s">
        <v>1578</v>
      </c>
      <c r="C3" s="40" t="s">
        <v>1579</v>
      </c>
      <c r="D3" s="40" t="s">
        <v>502</v>
      </c>
      <c r="E3" s="40" t="s">
        <v>1580</v>
      </c>
      <c r="F3" s="40" t="s">
        <v>1581</v>
      </c>
      <c r="G3" s="40" t="s">
        <v>1582</v>
      </c>
      <c r="H3" s="40" t="s">
        <v>1583</v>
      </c>
      <c r="I3" s="40" t="s">
        <v>504</v>
      </c>
      <c r="J3" s="40" t="s">
        <v>1584</v>
      </c>
      <c r="K3" s="40" t="s">
        <v>1585</v>
      </c>
      <c r="L3" s="40" t="s">
        <v>1586</v>
      </c>
      <c r="M3" s="40" t="s">
        <v>1587</v>
      </c>
      <c r="N3" s="40" t="s">
        <v>1588</v>
      </c>
      <c r="O3" s="40" t="s">
        <v>506</v>
      </c>
      <c r="P3" s="40" t="s">
        <v>1589</v>
      </c>
      <c r="Q3" s="40" t="s">
        <v>3</v>
      </c>
      <c r="R3" s="40" t="s">
        <v>4</v>
      </c>
      <c r="S3" s="40" t="s">
        <v>507</v>
      </c>
      <c r="T3" s="40" t="s">
        <v>5</v>
      </c>
      <c r="U3" s="40" t="s">
        <v>6</v>
      </c>
      <c r="V3" s="40" t="s">
        <v>1590</v>
      </c>
    </row>
    <row r="4" spans="1:22" hidden="1" x14ac:dyDescent="0.25">
      <c r="A4" s="30" t="str">
        <f t="shared" ref="A4:A67" si="0">+E4</f>
        <v>20.1</v>
      </c>
      <c r="B4" t="s">
        <v>565</v>
      </c>
      <c r="C4">
        <v>0</v>
      </c>
      <c r="D4" t="s">
        <v>509</v>
      </c>
      <c r="E4" t="s">
        <v>566</v>
      </c>
      <c r="F4" t="s">
        <v>530</v>
      </c>
      <c r="G4" t="s">
        <v>1594</v>
      </c>
      <c r="H4" t="s">
        <v>1595</v>
      </c>
      <c r="I4" t="s">
        <v>1596</v>
      </c>
      <c r="J4" t="s">
        <v>531</v>
      </c>
      <c r="K4" t="s">
        <v>512</v>
      </c>
      <c r="L4" t="s">
        <v>52</v>
      </c>
      <c r="M4" t="s">
        <v>567</v>
      </c>
      <c r="N4" t="s">
        <v>568</v>
      </c>
      <c r="O4" t="s">
        <v>408</v>
      </c>
      <c r="P4">
        <v>20</v>
      </c>
      <c r="Q4">
        <v>100</v>
      </c>
      <c r="R4" t="s">
        <v>546</v>
      </c>
      <c r="S4" t="s">
        <v>547</v>
      </c>
      <c r="T4" t="s">
        <v>2188</v>
      </c>
      <c r="U4" t="s">
        <v>2189</v>
      </c>
      <c r="V4" t="s">
        <v>565</v>
      </c>
    </row>
    <row r="5" spans="1:22" hidden="1" x14ac:dyDescent="0.25">
      <c r="A5" s="30" t="str">
        <f t="shared" si="0"/>
        <v>20.1.1</v>
      </c>
      <c r="B5" t="s">
        <v>565</v>
      </c>
      <c r="C5">
        <v>0</v>
      </c>
      <c r="D5" t="s">
        <v>517</v>
      </c>
      <c r="E5" t="s">
        <v>569</v>
      </c>
      <c r="F5" t="s">
        <v>19</v>
      </c>
      <c r="G5" t="s">
        <v>19</v>
      </c>
      <c r="H5" t="s">
        <v>19</v>
      </c>
      <c r="I5" t="s">
        <v>19</v>
      </c>
      <c r="J5" t="s">
        <v>19</v>
      </c>
      <c r="K5" t="s">
        <v>19</v>
      </c>
      <c r="L5" t="s">
        <v>19</v>
      </c>
      <c r="M5" t="s">
        <v>19</v>
      </c>
      <c r="N5" t="s">
        <v>19</v>
      </c>
      <c r="O5" t="s">
        <v>409</v>
      </c>
      <c r="P5">
        <v>20</v>
      </c>
      <c r="Q5">
        <v>1</v>
      </c>
      <c r="R5" t="s">
        <v>515</v>
      </c>
      <c r="S5" t="s">
        <v>570</v>
      </c>
      <c r="T5" t="s">
        <v>2188</v>
      </c>
      <c r="U5" t="s">
        <v>2190</v>
      </c>
      <c r="V5" t="s">
        <v>565</v>
      </c>
    </row>
    <row r="6" spans="1:22" hidden="1" x14ac:dyDescent="0.25">
      <c r="A6" s="30" t="str">
        <f t="shared" si="0"/>
        <v>20.1.2</v>
      </c>
      <c r="B6" t="s">
        <v>565</v>
      </c>
      <c r="C6">
        <v>0</v>
      </c>
      <c r="D6" t="s">
        <v>517</v>
      </c>
      <c r="E6" t="s">
        <v>571</v>
      </c>
      <c r="F6" t="s">
        <v>19</v>
      </c>
      <c r="G6" t="s">
        <v>19</v>
      </c>
      <c r="H6" t="s">
        <v>19</v>
      </c>
      <c r="I6" t="s">
        <v>19</v>
      </c>
      <c r="J6" t="s">
        <v>19</v>
      </c>
      <c r="K6" t="s">
        <v>19</v>
      </c>
      <c r="L6" t="s">
        <v>19</v>
      </c>
      <c r="M6" t="s">
        <v>19</v>
      </c>
      <c r="N6" t="s">
        <v>19</v>
      </c>
      <c r="O6" t="s">
        <v>410</v>
      </c>
      <c r="P6">
        <v>80</v>
      </c>
      <c r="Q6">
        <v>100</v>
      </c>
      <c r="R6" t="s">
        <v>546</v>
      </c>
      <c r="S6" t="s">
        <v>547</v>
      </c>
      <c r="T6" t="s">
        <v>2191</v>
      </c>
      <c r="U6" t="s">
        <v>2189</v>
      </c>
      <c r="V6" t="s">
        <v>565</v>
      </c>
    </row>
    <row r="7" spans="1:22" hidden="1" x14ac:dyDescent="0.25">
      <c r="A7" s="30" t="str">
        <f t="shared" si="0"/>
        <v>20.2</v>
      </c>
      <c r="B7" t="s">
        <v>565</v>
      </c>
      <c r="C7">
        <v>0</v>
      </c>
      <c r="D7" t="s">
        <v>509</v>
      </c>
      <c r="E7" t="s">
        <v>572</v>
      </c>
      <c r="F7" t="s">
        <v>530</v>
      </c>
      <c r="G7" t="s">
        <v>1594</v>
      </c>
      <c r="H7" t="s">
        <v>1595</v>
      </c>
      <c r="I7" t="s">
        <v>1596</v>
      </c>
      <c r="J7" t="s">
        <v>531</v>
      </c>
      <c r="K7" t="s">
        <v>512</v>
      </c>
      <c r="L7" t="s">
        <v>52</v>
      </c>
      <c r="M7" t="s">
        <v>567</v>
      </c>
      <c r="N7" t="s">
        <v>573</v>
      </c>
      <c r="O7" t="s">
        <v>411</v>
      </c>
      <c r="P7">
        <v>20</v>
      </c>
      <c r="Q7">
        <v>100</v>
      </c>
      <c r="R7" t="s">
        <v>546</v>
      </c>
      <c r="S7" t="s">
        <v>547</v>
      </c>
      <c r="T7" t="s">
        <v>2188</v>
      </c>
      <c r="U7" t="s">
        <v>2189</v>
      </c>
      <c r="V7" t="s">
        <v>565</v>
      </c>
    </row>
    <row r="8" spans="1:22" hidden="1" x14ac:dyDescent="0.25">
      <c r="A8" s="30" t="str">
        <f t="shared" si="0"/>
        <v>20.2.1</v>
      </c>
      <c r="B8" t="s">
        <v>565</v>
      </c>
      <c r="C8">
        <v>0</v>
      </c>
      <c r="D8" t="s">
        <v>517</v>
      </c>
      <c r="E8" t="s">
        <v>574</v>
      </c>
      <c r="F8" t="s">
        <v>19</v>
      </c>
      <c r="G8" t="s">
        <v>19</v>
      </c>
      <c r="H8" t="s">
        <v>19</v>
      </c>
      <c r="I8" t="s">
        <v>19</v>
      </c>
      <c r="J8" t="s">
        <v>19</v>
      </c>
      <c r="K8" t="s">
        <v>19</v>
      </c>
      <c r="L8" t="s">
        <v>19</v>
      </c>
      <c r="M8" t="s">
        <v>19</v>
      </c>
      <c r="N8" t="s">
        <v>19</v>
      </c>
      <c r="O8" t="s">
        <v>412</v>
      </c>
      <c r="P8">
        <v>20</v>
      </c>
      <c r="Q8">
        <v>1</v>
      </c>
      <c r="R8" t="s">
        <v>515</v>
      </c>
      <c r="S8" t="s">
        <v>570</v>
      </c>
      <c r="T8" t="s">
        <v>2188</v>
      </c>
      <c r="U8" t="s">
        <v>2192</v>
      </c>
      <c r="V8" t="s">
        <v>565</v>
      </c>
    </row>
    <row r="9" spans="1:22" hidden="1" x14ac:dyDescent="0.25">
      <c r="A9" s="30" t="str">
        <f t="shared" si="0"/>
        <v>20.2.2</v>
      </c>
      <c r="B9" t="s">
        <v>565</v>
      </c>
      <c r="C9">
        <v>0</v>
      </c>
      <c r="D9" t="s">
        <v>517</v>
      </c>
      <c r="E9" t="s">
        <v>575</v>
      </c>
      <c r="F9" t="s">
        <v>19</v>
      </c>
      <c r="G9" t="s">
        <v>19</v>
      </c>
      <c r="H9" t="s">
        <v>19</v>
      </c>
      <c r="I9" t="s">
        <v>19</v>
      </c>
      <c r="J9" t="s">
        <v>19</v>
      </c>
      <c r="K9" t="s">
        <v>19</v>
      </c>
      <c r="L9" t="s">
        <v>19</v>
      </c>
      <c r="M9" t="s">
        <v>19</v>
      </c>
      <c r="N9" t="s">
        <v>19</v>
      </c>
      <c r="O9" t="s">
        <v>413</v>
      </c>
      <c r="P9">
        <v>80</v>
      </c>
      <c r="Q9">
        <v>100</v>
      </c>
      <c r="R9" t="s">
        <v>546</v>
      </c>
      <c r="S9" t="s">
        <v>547</v>
      </c>
      <c r="T9" t="s">
        <v>2191</v>
      </c>
      <c r="U9" t="s">
        <v>2189</v>
      </c>
      <c r="V9" t="s">
        <v>565</v>
      </c>
    </row>
    <row r="10" spans="1:22" hidden="1" x14ac:dyDescent="0.25">
      <c r="A10" s="30" t="str">
        <f t="shared" si="0"/>
        <v>20.3</v>
      </c>
      <c r="B10" t="s">
        <v>565</v>
      </c>
      <c r="C10">
        <v>0</v>
      </c>
      <c r="D10" t="s">
        <v>509</v>
      </c>
      <c r="E10" t="s">
        <v>576</v>
      </c>
      <c r="F10" t="s">
        <v>511</v>
      </c>
      <c r="G10" t="s">
        <v>1591</v>
      </c>
      <c r="H10" t="s">
        <v>1592</v>
      </c>
      <c r="I10" t="s">
        <v>1593</v>
      </c>
      <c r="J10" t="s">
        <v>531</v>
      </c>
      <c r="K10" t="s">
        <v>512</v>
      </c>
      <c r="L10" t="s">
        <v>52</v>
      </c>
      <c r="M10" t="s">
        <v>1559</v>
      </c>
      <c r="N10" t="s">
        <v>577</v>
      </c>
      <c r="O10" t="s">
        <v>441</v>
      </c>
      <c r="P10">
        <v>20</v>
      </c>
      <c r="Q10">
        <v>100</v>
      </c>
      <c r="R10" t="s">
        <v>546</v>
      </c>
      <c r="S10" t="s">
        <v>547</v>
      </c>
      <c r="T10" t="s">
        <v>2193</v>
      </c>
      <c r="U10" t="s">
        <v>2189</v>
      </c>
      <c r="V10" t="s">
        <v>565</v>
      </c>
    </row>
    <row r="11" spans="1:22" hidden="1" x14ac:dyDescent="0.25">
      <c r="A11" s="30" t="str">
        <f t="shared" si="0"/>
        <v>20.3.1</v>
      </c>
      <c r="B11" t="s">
        <v>565</v>
      </c>
      <c r="C11">
        <v>0</v>
      </c>
      <c r="D11" t="s">
        <v>517</v>
      </c>
      <c r="E11" t="s">
        <v>578</v>
      </c>
      <c r="F11" t="s">
        <v>19</v>
      </c>
      <c r="G11" t="s">
        <v>19</v>
      </c>
      <c r="H11" t="s">
        <v>19</v>
      </c>
      <c r="I11" t="s">
        <v>19</v>
      </c>
      <c r="J11" t="s">
        <v>19</v>
      </c>
      <c r="K11" t="s">
        <v>19</v>
      </c>
      <c r="L11" t="s">
        <v>19</v>
      </c>
      <c r="M11" t="s">
        <v>19</v>
      </c>
      <c r="N11" t="s">
        <v>19</v>
      </c>
      <c r="O11" t="s">
        <v>442</v>
      </c>
      <c r="P11">
        <v>20</v>
      </c>
      <c r="Q11">
        <v>1</v>
      </c>
      <c r="R11" t="s">
        <v>515</v>
      </c>
      <c r="S11" t="s">
        <v>570</v>
      </c>
      <c r="T11" t="s">
        <v>2193</v>
      </c>
      <c r="U11" t="s">
        <v>2194</v>
      </c>
      <c r="V11" t="s">
        <v>565</v>
      </c>
    </row>
    <row r="12" spans="1:22" hidden="1" x14ac:dyDescent="0.25">
      <c r="A12" s="30" t="str">
        <f t="shared" si="0"/>
        <v>20.3.2</v>
      </c>
      <c r="B12" t="s">
        <v>565</v>
      </c>
      <c r="C12">
        <v>0</v>
      </c>
      <c r="D12" t="s">
        <v>517</v>
      </c>
      <c r="E12" t="s">
        <v>579</v>
      </c>
      <c r="F12" t="s">
        <v>19</v>
      </c>
      <c r="G12" t="s">
        <v>19</v>
      </c>
      <c r="H12" t="s">
        <v>19</v>
      </c>
      <c r="I12" t="s">
        <v>19</v>
      </c>
      <c r="J12" t="s">
        <v>19</v>
      </c>
      <c r="K12" t="s">
        <v>19</v>
      </c>
      <c r="L12" t="s">
        <v>19</v>
      </c>
      <c r="M12" t="s">
        <v>19</v>
      </c>
      <c r="N12" t="s">
        <v>19</v>
      </c>
      <c r="O12" t="s">
        <v>443</v>
      </c>
      <c r="P12">
        <v>80</v>
      </c>
      <c r="Q12">
        <v>100</v>
      </c>
      <c r="R12" t="s">
        <v>546</v>
      </c>
      <c r="S12" t="s">
        <v>547</v>
      </c>
      <c r="T12" t="s">
        <v>2188</v>
      </c>
      <c r="U12" t="s">
        <v>2189</v>
      </c>
      <c r="V12" t="s">
        <v>565</v>
      </c>
    </row>
    <row r="13" spans="1:22" hidden="1" x14ac:dyDescent="0.25">
      <c r="A13" s="30" t="str">
        <f t="shared" si="0"/>
        <v>20.4</v>
      </c>
      <c r="B13" t="s">
        <v>565</v>
      </c>
      <c r="C13">
        <v>0</v>
      </c>
      <c r="D13" t="s">
        <v>509</v>
      </c>
      <c r="E13" t="s">
        <v>580</v>
      </c>
      <c r="F13" t="s">
        <v>511</v>
      </c>
      <c r="G13" t="s">
        <v>1591</v>
      </c>
      <c r="H13" t="s">
        <v>1592</v>
      </c>
      <c r="I13" t="s">
        <v>1593</v>
      </c>
      <c r="J13" t="s">
        <v>531</v>
      </c>
      <c r="K13" t="s">
        <v>512</v>
      </c>
      <c r="L13" t="s">
        <v>52</v>
      </c>
      <c r="M13" t="s">
        <v>1559</v>
      </c>
      <c r="N13" t="s">
        <v>581</v>
      </c>
      <c r="O13" t="s">
        <v>444</v>
      </c>
      <c r="P13">
        <v>20</v>
      </c>
      <c r="Q13">
        <v>100</v>
      </c>
      <c r="R13" t="s">
        <v>546</v>
      </c>
      <c r="S13" t="s">
        <v>582</v>
      </c>
      <c r="T13" t="s">
        <v>2195</v>
      </c>
      <c r="U13" t="s">
        <v>2189</v>
      </c>
      <c r="V13" t="s">
        <v>565</v>
      </c>
    </row>
    <row r="14" spans="1:22" hidden="1" x14ac:dyDescent="0.25">
      <c r="A14" s="30" t="str">
        <f t="shared" si="0"/>
        <v>20.4.1</v>
      </c>
      <c r="B14" t="s">
        <v>565</v>
      </c>
      <c r="C14">
        <v>0</v>
      </c>
      <c r="D14" t="s">
        <v>517</v>
      </c>
      <c r="E14" t="s">
        <v>583</v>
      </c>
      <c r="F14" t="s">
        <v>19</v>
      </c>
      <c r="G14" t="s">
        <v>19</v>
      </c>
      <c r="H14" t="s">
        <v>19</v>
      </c>
      <c r="I14" t="s">
        <v>19</v>
      </c>
      <c r="J14" t="s">
        <v>19</v>
      </c>
      <c r="K14" t="s">
        <v>19</v>
      </c>
      <c r="L14" t="s">
        <v>19</v>
      </c>
      <c r="M14" t="s">
        <v>19</v>
      </c>
      <c r="N14" t="s">
        <v>19</v>
      </c>
      <c r="O14" t="s">
        <v>445</v>
      </c>
      <c r="P14">
        <v>40</v>
      </c>
      <c r="Q14">
        <v>1</v>
      </c>
      <c r="R14" t="s">
        <v>515</v>
      </c>
      <c r="S14" t="s">
        <v>584</v>
      </c>
      <c r="T14" t="s">
        <v>2195</v>
      </c>
      <c r="U14" t="s">
        <v>2196</v>
      </c>
      <c r="V14" t="s">
        <v>565</v>
      </c>
    </row>
    <row r="15" spans="1:22" hidden="1" x14ac:dyDescent="0.25">
      <c r="A15" s="30" t="str">
        <f t="shared" si="0"/>
        <v>20.4.2</v>
      </c>
      <c r="B15" t="s">
        <v>565</v>
      </c>
      <c r="C15">
        <v>0</v>
      </c>
      <c r="D15" t="s">
        <v>517</v>
      </c>
      <c r="E15" t="s">
        <v>585</v>
      </c>
      <c r="F15" t="s">
        <v>19</v>
      </c>
      <c r="G15" t="s">
        <v>19</v>
      </c>
      <c r="H15" t="s">
        <v>19</v>
      </c>
      <c r="I15" t="s">
        <v>19</v>
      </c>
      <c r="J15" t="s">
        <v>19</v>
      </c>
      <c r="K15" t="s">
        <v>19</v>
      </c>
      <c r="L15" t="s">
        <v>19</v>
      </c>
      <c r="M15" t="s">
        <v>19</v>
      </c>
      <c r="N15" t="s">
        <v>19</v>
      </c>
      <c r="O15" t="s">
        <v>446</v>
      </c>
      <c r="P15">
        <v>60</v>
      </c>
      <c r="Q15">
        <v>100</v>
      </c>
      <c r="R15" t="s">
        <v>546</v>
      </c>
      <c r="S15" t="s">
        <v>582</v>
      </c>
      <c r="T15" t="s">
        <v>2197</v>
      </c>
      <c r="U15" t="s">
        <v>2189</v>
      </c>
      <c r="V15" t="s">
        <v>565</v>
      </c>
    </row>
    <row r="16" spans="1:22" hidden="1" x14ac:dyDescent="0.25">
      <c r="A16" s="30" t="str">
        <f t="shared" si="0"/>
        <v>20.5</v>
      </c>
      <c r="B16" t="s">
        <v>565</v>
      </c>
      <c r="C16">
        <v>0</v>
      </c>
      <c r="D16" t="s">
        <v>509</v>
      </c>
      <c r="E16" t="s">
        <v>586</v>
      </c>
      <c r="F16" t="s">
        <v>530</v>
      </c>
      <c r="G16" t="s">
        <v>1597</v>
      </c>
      <c r="H16" t="s">
        <v>1598</v>
      </c>
      <c r="I16" t="s">
        <v>1599</v>
      </c>
      <c r="J16" t="s">
        <v>587</v>
      </c>
      <c r="K16" t="s">
        <v>512</v>
      </c>
      <c r="L16" t="s">
        <v>52</v>
      </c>
      <c r="M16" t="s">
        <v>567</v>
      </c>
      <c r="N16" t="s">
        <v>581</v>
      </c>
      <c r="O16" t="s">
        <v>414</v>
      </c>
      <c r="P16">
        <v>20</v>
      </c>
      <c r="Q16">
        <v>100</v>
      </c>
      <c r="R16" t="s">
        <v>546</v>
      </c>
      <c r="S16" t="s">
        <v>547</v>
      </c>
      <c r="T16" t="s">
        <v>2193</v>
      </c>
      <c r="U16" t="s">
        <v>2189</v>
      </c>
      <c r="V16" t="s">
        <v>565</v>
      </c>
    </row>
    <row r="17" spans="1:22" hidden="1" x14ac:dyDescent="0.25">
      <c r="A17" s="30" t="str">
        <f t="shared" si="0"/>
        <v>20.5.1</v>
      </c>
      <c r="B17" t="s">
        <v>565</v>
      </c>
      <c r="C17">
        <v>0</v>
      </c>
      <c r="D17" t="s">
        <v>517</v>
      </c>
      <c r="E17" t="s">
        <v>588</v>
      </c>
      <c r="F17" t="s">
        <v>19</v>
      </c>
      <c r="G17" t="s">
        <v>19</v>
      </c>
      <c r="H17" t="s">
        <v>19</v>
      </c>
      <c r="I17" t="s">
        <v>19</v>
      </c>
      <c r="J17" t="s">
        <v>19</v>
      </c>
      <c r="K17" t="s">
        <v>19</v>
      </c>
      <c r="L17" t="s">
        <v>19</v>
      </c>
      <c r="M17" t="s">
        <v>19</v>
      </c>
      <c r="N17" t="s">
        <v>19</v>
      </c>
      <c r="O17" t="s">
        <v>415</v>
      </c>
      <c r="P17">
        <v>20</v>
      </c>
      <c r="Q17">
        <v>1</v>
      </c>
      <c r="R17" t="s">
        <v>515</v>
      </c>
      <c r="S17" t="s">
        <v>570</v>
      </c>
      <c r="T17" t="s">
        <v>2193</v>
      </c>
      <c r="U17" t="s">
        <v>2194</v>
      </c>
      <c r="V17" t="s">
        <v>565</v>
      </c>
    </row>
    <row r="18" spans="1:22" hidden="1" x14ac:dyDescent="0.25">
      <c r="A18" s="30" t="str">
        <f t="shared" si="0"/>
        <v>20.5.2</v>
      </c>
      <c r="B18" t="s">
        <v>565</v>
      </c>
      <c r="C18">
        <v>0</v>
      </c>
      <c r="D18" t="s">
        <v>517</v>
      </c>
      <c r="E18" t="s">
        <v>589</v>
      </c>
      <c r="F18" t="s">
        <v>19</v>
      </c>
      <c r="G18" t="s">
        <v>19</v>
      </c>
      <c r="H18" t="s">
        <v>19</v>
      </c>
      <c r="I18" t="s">
        <v>19</v>
      </c>
      <c r="J18" t="s">
        <v>19</v>
      </c>
      <c r="K18" t="s">
        <v>19</v>
      </c>
      <c r="L18" t="s">
        <v>19</v>
      </c>
      <c r="M18" t="s">
        <v>19</v>
      </c>
      <c r="N18" t="s">
        <v>19</v>
      </c>
      <c r="O18" t="s">
        <v>416</v>
      </c>
      <c r="P18">
        <v>80</v>
      </c>
      <c r="Q18">
        <v>100</v>
      </c>
      <c r="R18" t="s">
        <v>546</v>
      </c>
      <c r="S18" t="s">
        <v>547</v>
      </c>
      <c r="T18" t="s">
        <v>2188</v>
      </c>
      <c r="U18" t="s">
        <v>2189</v>
      </c>
      <c r="V18" t="s">
        <v>565</v>
      </c>
    </row>
    <row r="19" spans="1:22" hidden="1" x14ac:dyDescent="0.25">
      <c r="A19" s="30" t="str">
        <f t="shared" si="0"/>
        <v>117.1</v>
      </c>
      <c r="B19" t="s">
        <v>590</v>
      </c>
      <c r="C19">
        <v>0</v>
      </c>
      <c r="D19" t="s">
        <v>509</v>
      </c>
      <c r="E19" t="s">
        <v>591</v>
      </c>
      <c r="F19" t="s">
        <v>530</v>
      </c>
      <c r="G19" t="s">
        <v>1594</v>
      </c>
      <c r="H19" t="s">
        <v>1595</v>
      </c>
      <c r="I19" t="s">
        <v>1596</v>
      </c>
      <c r="J19" t="s">
        <v>19</v>
      </c>
      <c r="K19" t="s">
        <v>512</v>
      </c>
      <c r="L19" t="s">
        <v>19</v>
      </c>
      <c r="M19" t="s">
        <v>513</v>
      </c>
      <c r="N19" t="s">
        <v>545</v>
      </c>
      <c r="O19" t="s">
        <v>71</v>
      </c>
      <c r="P19">
        <v>15</v>
      </c>
      <c r="Q19">
        <v>100</v>
      </c>
      <c r="R19" t="s">
        <v>546</v>
      </c>
      <c r="S19" t="s">
        <v>592</v>
      </c>
      <c r="T19" t="s">
        <v>2188</v>
      </c>
      <c r="U19" t="s">
        <v>2198</v>
      </c>
      <c r="V19" t="s">
        <v>590</v>
      </c>
    </row>
    <row r="20" spans="1:22" hidden="1" x14ac:dyDescent="0.25">
      <c r="A20" s="30" t="str">
        <f t="shared" si="0"/>
        <v>117.1.1</v>
      </c>
      <c r="B20" t="s">
        <v>590</v>
      </c>
      <c r="C20">
        <v>0</v>
      </c>
      <c r="D20" t="s">
        <v>517</v>
      </c>
      <c r="E20" t="s">
        <v>593</v>
      </c>
      <c r="F20" t="s">
        <v>19</v>
      </c>
      <c r="G20" t="s">
        <v>19</v>
      </c>
      <c r="H20" t="s">
        <v>19</v>
      </c>
      <c r="I20" t="s">
        <v>19</v>
      </c>
      <c r="J20" t="s">
        <v>19</v>
      </c>
      <c r="K20" t="s">
        <v>19</v>
      </c>
      <c r="L20" t="s">
        <v>19</v>
      </c>
      <c r="M20" t="s">
        <v>19</v>
      </c>
      <c r="N20" t="s">
        <v>19</v>
      </c>
      <c r="O20" t="s">
        <v>72</v>
      </c>
      <c r="P20">
        <v>25</v>
      </c>
      <c r="Q20">
        <v>100</v>
      </c>
      <c r="R20" t="s">
        <v>546</v>
      </c>
      <c r="S20" t="s">
        <v>594</v>
      </c>
      <c r="T20" t="s">
        <v>2188</v>
      </c>
      <c r="U20" t="s">
        <v>2198</v>
      </c>
      <c r="V20" t="s">
        <v>590</v>
      </c>
    </row>
    <row r="21" spans="1:22" hidden="1" x14ac:dyDescent="0.25">
      <c r="A21" s="30" t="str">
        <f t="shared" si="0"/>
        <v>117.1.2</v>
      </c>
      <c r="B21" t="s">
        <v>590</v>
      </c>
      <c r="C21">
        <v>0</v>
      </c>
      <c r="D21" t="s">
        <v>517</v>
      </c>
      <c r="E21" t="s">
        <v>595</v>
      </c>
      <c r="F21" t="s">
        <v>19</v>
      </c>
      <c r="G21" t="s">
        <v>19</v>
      </c>
      <c r="H21" t="s">
        <v>19</v>
      </c>
      <c r="I21" t="s">
        <v>19</v>
      </c>
      <c r="J21" t="s">
        <v>19</v>
      </c>
      <c r="K21" t="s">
        <v>19</v>
      </c>
      <c r="L21" t="s">
        <v>19</v>
      </c>
      <c r="M21" t="s">
        <v>19</v>
      </c>
      <c r="N21" t="s">
        <v>19</v>
      </c>
      <c r="O21" t="s">
        <v>73</v>
      </c>
      <c r="P21">
        <v>25</v>
      </c>
      <c r="Q21">
        <v>1</v>
      </c>
      <c r="R21" t="s">
        <v>515</v>
      </c>
      <c r="S21" t="s">
        <v>596</v>
      </c>
      <c r="T21" t="s">
        <v>2197</v>
      </c>
      <c r="U21" t="s">
        <v>2196</v>
      </c>
      <c r="V21" t="s">
        <v>590</v>
      </c>
    </row>
    <row r="22" spans="1:22" hidden="1" x14ac:dyDescent="0.25">
      <c r="A22" s="30" t="str">
        <f t="shared" si="0"/>
        <v>117.1.3</v>
      </c>
      <c r="B22" t="s">
        <v>590</v>
      </c>
      <c r="C22">
        <v>0</v>
      </c>
      <c r="D22" t="s">
        <v>517</v>
      </c>
      <c r="E22" t="s">
        <v>597</v>
      </c>
      <c r="F22" t="s">
        <v>19</v>
      </c>
      <c r="G22" t="s">
        <v>19</v>
      </c>
      <c r="H22" t="s">
        <v>19</v>
      </c>
      <c r="I22" t="s">
        <v>19</v>
      </c>
      <c r="J22" t="s">
        <v>19</v>
      </c>
      <c r="K22" t="s">
        <v>19</v>
      </c>
      <c r="L22" t="s">
        <v>19</v>
      </c>
      <c r="M22" t="s">
        <v>19</v>
      </c>
      <c r="N22" t="s">
        <v>19</v>
      </c>
      <c r="O22" t="s">
        <v>74</v>
      </c>
      <c r="P22">
        <v>25</v>
      </c>
      <c r="Q22">
        <v>1</v>
      </c>
      <c r="R22" t="s">
        <v>515</v>
      </c>
      <c r="S22" t="s">
        <v>598</v>
      </c>
      <c r="T22" t="s">
        <v>2199</v>
      </c>
      <c r="U22" t="s">
        <v>2200</v>
      </c>
      <c r="V22" t="s">
        <v>590</v>
      </c>
    </row>
    <row r="23" spans="1:22" hidden="1" x14ac:dyDescent="0.25">
      <c r="A23" s="30" t="str">
        <f t="shared" si="0"/>
        <v>117.1.4</v>
      </c>
      <c r="B23" t="s">
        <v>590</v>
      </c>
      <c r="C23">
        <v>0</v>
      </c>
      <c r="D23" t="s">
        <v>517</v>
      </c>
      <c r="E23" t="s">
        <v>599</v>
      </c>
      <c r="F23" t="s">
        <v>19</v>
      </c>
      <c r="G23" t="s">
        <v>19</v>
      </c>
      <c r="H23" t="s">
        <v>19</v>
      </c>
      <c r="I23" t="s">
        <v>19</v>
      </c>
      <c r="J23" t="s">
        <v>19</v>
      </c>
      <c r="K23" t="s">
        <v>19</v>
      </c>
      <c r="L23" t="s">
        <v>19</v>
      </c>
      <c r="M23" t="s">
        <v>19</v>
      </c>
      <c r="N23" t="s">
        <v>19</v>
      </c>
      <c r="O23" t="s">
        <v>75</v>
      </c>
      <c r="P23">
        <v>25</v>
      </c>
      <c r="Q23">
        <v>6</v>
      </c>
      <c r="R23" t="s">
        <v>515</v>
      </c>
      <c r="S23" t="s">
        <v>600</v>
      </c>
      <c r="T23" t="s">
        <v>2199</v>
      </c>
      <c r="U23" t="s">
        <v>2198</v>
      </c>
      <c r="V23" t="s">
        <v>590</v>
      </c>
    </row>
    <row r="24" spans="1:22" hidden="1" x14ac:dyDescent="0.25">
      <c r="A24" s="30" t="str">
        <f t="shared" si="0"/>
        <v>117.2</v>
      </c>
      <c r="B24" t="s">
        <v>590</v>
      </c>
      <c r="C24">
        <v>0</v>
      </c>
      <c r="D24" t="s">
        <v>509</v>
      </c>
      <c r="E24" t="s">
        <v>601</v>
      </c>
      <c r="F24" t="s">
        <v>511</v>
      </c>
      <c r="G24" t="s">
        <v>1591</v>
      </c>
      <c r="H24" t="s">
        <v>1592</v>
      </c>
      <c r="I24" t="s">
        <v>1593</v>
      </c>
      <c r="J24" t="s">
        <v>19</v>
      </c>
      <c r="K24" t="s">
        <v>512</v>
      </c>
      <c r="L24" t="s">
        <v>19</v>
      </c>
      <c r="M24" t="s">
        <v>513</v>
      </c>
      <c r="N24" t="s">
        <v>602</v>
      </c>
      <c r="O24" t="s">
        <v>76</v>
      </c>
      <c r="P24">
        <v>17</v>
      </c>
      <c r="Q24">
        <v>1</v>
      </c>
      <c r="R24" t="s">
        <v>515</v>
      </c>
      <c r="S24" t="s">
        <v>603</v>
      </c>
      <c r="T24" t="s">
        <v>2201</v>
      </c>
      <c r="U24" t="s">
        <v>2190</v>
      </c>
      <c r="V24" t="s">
        <v>590</v>
      </c>
    </row>
    <row r="25" spans="1:22" hidden="1" x14ac:dyDescent="0.25">
      <c r="A25" s="30" t="str">
        <f t="shared" si="0"/>
        <v>117.2.1</v>
      </c>
      <c r="B25" t="s">
        <v>590</v>
      </c>
      <c r="C25">
        <v>0</v>
      </c>
      <c r="D25" t="s">
        <v>517</v>
      </c>
      <c r="E25" t="s">
        <v>604</v>
      </c>
      <c r="F25" t="s">
        <v>19</v>
      </c>
      <c r="G25" t="s">
        <v>19</v>
      </c>
      <c r="H25" t="s">
        <v>19</v>
      </c>
      <c r="I25" t="s">
        <v>19</v>
      </c>
      <c r="J25" t="s">
        <v>19</v>
      </c>
      <c r="K25" t="s">
        <v>19</v>
      </c>
      <c r="L25" t="s">
        <v>19</v>
      </c>
      <c r="M25" t="s">
        <v>19</v>
      </c>
      <c r="N25" t="s">
        <v>19</v>
      </c>
      <c r="O25" t="s">
        <v>77</v>
      </c>
      <c r="P25">
        <v>60</v>
      </c>
      <c r="Q25">
        <v>1</v>
      </c>
      <c r="R25" t="s">
        <v>515</v>
      </c>
      <c r="S25" t="s">
        <v>605</v>
      </c>
      <c r="T25" t="s">
        <v>2201</v>
      </c>
      <c r="U25" t="s">
        <v>2194</v>
      </c>
      <c r="V25" t="s">
        <v>590</v>
      </c>
    </row>
    <row r="26" spans="1:22" hidden="1" x14ac:dyDescent="0.25">
      <c r="A26" s="30" t="str">
        <f t="shared" si="0"/>
        <v>117.2.2</v>
      </c>
      <c r="B26" t="s">
        <v>590</v>
      </c>
      <c r="C26">
        <v>0</v>
      </c>
      <c r="D26" t="s">
        <v>517</v>
      </c>
      <c r="E26" t="s">
        <v>606</v>
      </c>
      <c r="F26" t="s">
        <v>19</v>
      </c>
      <c r="G26" t="s">
        <v>19</v>
      </c>
      <c r="H26" t="s">
        <v>19</v>
      </c>
      <c r="I26" t="s">
        <v>19</v>
      </c>
      <c r="J26" t="s">
        <v>19</v>
      </c>
      <c r="K26" t="s">
        <v>19</v>
      </c>
      <c r="L26" t="s">
        <v>19</v>
      </c>
      <c r="M26" t="s">
        <v>19</v>
      </c>
      <c r="N26" t="s">
        <v>19</v>
      </c>
      <c r="O26" t="s">
        <v>78</v>
      </c>
      <c r="P26">
        <v>40</v>
      </c>
      <c r="Q26">
        <v>1</v>
      </c>
      <c r="R26" t="s">
        <v>515</v>
      </c>
      <c r="S26" t="s">
        <v>607</v>
      </c>
      <c r="T26" t="s">
        <v>2188</v>
      </c>
      <c r="U26" t="s">
        <v>2190</v>
      </c>
      <c r="V26" t="s">
        <v>590</v>
      </c>
    </row>
    <row r="27" spans="1:22" hidden="1" x14ac:dyDescent="0.25">
      <c r="A27" s="30" t="str">
        <f t="shared" si="0"/>
        <v>117.3</v>
      </c>
      <c r="B27" t="s">
        <v>590</v>
      </c>
      <c r="C27">
        <v>0</v>
      </c>
      <c r="D27" t="s">
        <v>509</v>
      </c>
      <c r="E27" t="s">
        <v>608</v>
      </c>
      <c r="F27" t="s">
        <v>511</v>
      </c>
      <c r="G27" t="s">
        <v>1591</v>
      </c>
      <c r="H27" t="s">
        <v>1592</v>
      </c>
      <c r="I27" t="s">
        <v>1593</v>
      </c>
      <c r="J27" t="s">
        <v>19</v>
      </c>
      <c r="K27" t="s">
        <v>512</v>
      </c>
      <c r="L27" t="s">
        <v>19</v>
      </c>
      <c r="M27" t="s">
        <v>513</v>
      </c>
      <c r="N27" t="s">
        <v>19</v>
      </c>
      <c r="O27" t="s">
        <v>79</v>
      </c>
      <c r="P27">
        <v>17</v>
      </c>
      <c r="Q27">
        <v>1</v>
      </c>
      <c r="R27" t="s">
        <v>515</v>
      </c>
      <c r="S27" t="s">
        <v>609</v>
      </c>
      <c r="T27" t="s">
        <v>2201</v>
      </c>
      <c r="U27" t="s">
        <v>2202</v>
      </c>
      <c r="V27" t="s">
        <v>590</v>
      </c>
    </row>
    <row r="28" spans="1:22" hidden="1" x14ac:dyDescent="0.25">
      <c r="A28" s="30" t="str">
        <f t="shared" si="0"/>
        <v>117.3.1</v>
      </c>
      <c r="B28" t="s">
        <v>590</v>
      </c>
      <c r="C28">
        <v>0</v>
      </c>
      <c r="D28" t="s">
        <v>517</v>
      </c>
      <c r="E28" t="s">
        <v>610</v>
      </c>
      <c r="F28" t="s">
        <v>19</v>
      </c>
      <c r="G28" t="s">
        <v>19</v>
      </c>
      <c r="H28" t="s">
        <v>19</v>
      </c>
      <c r="I28" t="s">
        <v>19</v>
      </c>
      <c r="J28" t="s">
        <v>19</v>
      </c>
      <c r="K28" t="s">
        <v>19</v>
      </c>
      <c r="L28" t="s">
        <v>19</v>
      </c>
      <c r="M28" t="s">
        <v>19</v>
      </c>
      <c r="N28" t="s">
        <v>19</v>
      </c>
      <c r="O28" t="s">
        <v>80</v>
      </c>
      <c r="P28">
        <v>80</v>
      </c>
      <c r="Q28">
        <v>1</v>
      </c>
      <c r="R28" t="s">
        <v>515</v>
      </c>
      <c r="S28" t="s">
        <v>609</v>
      </c>
      <c r="T28" t="s">
        <v>2201</v>
      </c>
      <c r="U28" t="s">
        <v>2194</v>
      </c>
      <c r="V28" t="s">
        <v>590</v>
      </c>
    </row>
    <row r="29" spans="1:22" hidden="1" x14ac:dyDescent="0.25">
      <c r="A29" s="30" t="str">
        <f t="shared" si="0"/>
        <v>117.3.2</v>
      </c>
      <c r="B29" t="s">
        <v>590</v>
      </c>
      <c r="C29">
        <v>0</v>
      </c>
      <c r="D29" t="s">
        <v>517</v>
      </c>
      <c r="E29" t="s">
        <v>611</v>
      </c>
      <c r="F29" t="s">
        <v>19</v>
      </c>
      <c r="G29" t="s">
        <v>19</v>
      </c>
      <c r="H29" t="s">
        <v>19</v>
      </c>
      <c r="I29" t="s">
        <v>19</v>
      </c>
      <c r="J29" t="s">
        <v>19</v>
      </c>
      <c r="K29" t="s">
        <v>19</v>
      </c>
      <c r="L29" t="s">
        <v>19</v>
      </c>
      <c r="M29" t="s">
        <v>19</v>
      </c>
      <c r="N29" t="s">
        <v>19</v>
      </c>
      <c r="O29" t="s">
        <v>81</v>
      </c>
      <c r="P29">
        <v>20</v>
      </c>
      <c r="Q29">
        <v>100</v>
      </c>
      <c r="R29" t="s">
        <v>546</v>
      </c>
      <c r="S29" t="s">
        <v>612</v>
      </c>
      <c r="T29" t="s">
        <v>2188</v>
      </c>
      <c r="U29" t="s">
        <v>2202</v>
      </c>
      <c r="V29" t="s">
        <v>590</v>
      </c>
    </row>
    <row r="30" spans="1:22" hidden="1" x14ac:dyDescent="0.25">
      <c r="A30" s="30" t="str">
        <f t="shared" si="0"/>
        <v>117.4</v>
      </c>
      <c r="B30" t="s">
        <v>590</v>
      </c>
      <c r="C30">
        <v>0</v>
      </c>
      <c r="D30" t="s">
        <v>509</v>
      </c>
      <c r="E30" t="s">
        <v>613</v>
      </c>
      <c r="F30" t="s">
        <v>511</v>
      </c>
      <c r="G30" t="s">
        <v>1591</v>
      </c>
      <c r="H30" t="s">
        <v>1592</v>
      </c>
      <c r="I30" t="s">
        <v>1593</v>
      </c>
      <c r="J30" t="s">
        <v>19</v>
      </c>
      <c r="K30" t="s">
        <v>512</v>
      </c>
      <c r="L30" t="s">
        <v>20</v>
      </c>
      <c r="M30" t="s">
        <v>513</v>
      </c>
      <c r="N30" t="s">
        <v>614</v>
      </c>
      <c r="O30" t="s">
        <v>82</v>
      </c>
      <c r="P30">
        <v>17</v>
      </c>
      <c r="Q30">
        <v>100</v>
      </c>
      <c r="R30" t="s">
        <v>546</v>
      </c>
      <c r="S30" t="s">
        <v>615</v>
      </c>
      <c r="T30" t="s">
        <v>2193</v>
      </c>
      <c r="U30" t="s">
        <v>2202</v>
      </c>
      <c r="V30" t="s">
        <v>590</v>
      </c>
    </row>
    <row r="31" spans="1:22" hidden="1" x14ac:dyDescent="0.25">
      <c r="A31" s="30" t="str">
        <f t="shared" si="0"/>
        <v>117.4.1</v>
      </c>
      <c r="B31" t="s">
        <v>590</v>
      </c>
      <c r="C31">
        <v>0</v>
      </c>
      <c r="D31" t="s">
        <v>517</v>
      </c>
      <c r="E31" t="s">
        <v>616</v>
      </c>
      <c r="F31" t="s">
        <v>19</v>
      </c>
      <c r="G31" t="s">
        <v>19</v>
      </c>
      <c r="H31" t="s">
        <v>19</v>
      </c>
      <c r="I31" t="s">
        <v>19</v>
      </c>
      <c r="J31" t="s">
        <v>19</v>
      </c>
      <c r="K31" t="s">
        <v>19</v>
      </c>
      <c r="L31" t="s">
        <v>19</v>
      </c>
      <c r="M31" t="s">
        <v>19</v>
      </c>
      <c r="N31" t="s">
        <v>19</v>
      </c>
      <c r="O31" t="s">
        <v>83</v>
      </c>
      <c r="P31">
        <v>15</v>
      </c>
      <c r="Q31">
        <v>1</v>
      </c>
      <c r="R31" t="s">
        <v>515</v>
      </c>
      <c r="S31" t="s">
        <v>617</v>
      </c>
      <c r="T31" t="s">
        <v>2193</v>
      </c>
      <c r="U31" t="s">
        <v>2194</v>
      </c>
      <c r="V31" t="s">
        <v>590</v>
      </c>
    </row>
    <row r="32" spans="1:22" hidden="1" x14ac:dyDescent="0.25">
      <c r="A32" s="30" t="str">
        <f t="shared" si="0"/>
        <v>117.4.2</v>
      </c>
      <c r="B32" t="s">
        <v>590</v>
      </c>
      <c r="C32">
        <v>0</v>
      </c>
      <c r="D32" t="s">
        <v>517</v>
      </c>
      <c r="E32" t="s">
        <v>618</v>
      </c>
      <c r="F32" t="s">
        <v>19</v>
      </c>
      <c r="G32" t="s">
        <v>19</v>
      </c>
      <c r="H32" t="s">
        <v>19</v>
      </c>
      <c r="I32" t="s">
        <v>19</v>
      </c>
      <c r="J32" t="s">
        <v>19</v>
      </c>
      <c r="K32" t="s">
        <v>19</v>
      </c>
      <c r="L32" t="s">
        <v>19</v>
      </c>
      <c r="M32" t="s">
        <v>19</v>
      </c>
      <c r="N32" t="s">
        <v>19</v>
      </c>
      <c r="O32" t="s">
        <v>84</v>
      </c>
      <c r="P32">
        <v>15</v>
      </c>
      <c r="Q32">
        <v>1</v>
      </c>
      <c r="R32" t="s">
        <v>515</v>
      </c>
      <c r="S32" t="s">
        <v>619</v>
      </c>
      <c r="T32" t="s">
        <v>2193</v>
      </c>
      <c r="U32" t="s">
        <v>2194</v>
      </c>
      <c r="V32" t="s">
        <v>590</v>
      </c>
    </row>
    <row r="33" spans="1:22" hidden="1" x14ac:dyDescent="0.25">
      <c r="A33" s="30" t="str">
        <f t="shared" si="0"/>
        <v>117.4.3</v>
      </c>
      <c r="B33" t="s">
        <v>590</v>
      </c>
      <c r="C33">
        <v>0</v>
      </c>
      <c r="D33" t="s">
        <v>517</v>
      </c>
      <c r="E33" t="s">
        <v>620</v>
      </c>
      <c r="F33" t="s">
        <v>19</v>
      </c>
      <c r="G33" t="s">
        <v>19</v>
      </c>
      <c r="H33" t="s">
        <v>19</v>
      </c>
      <c r="I33" t="s">
        <v>19</v>
      </c>
      <c r="J33" t="s">
        <v>19</v>
      </c>
      <c r="K33" t="s">
        <v>19</v>
      </c>
      <c r="L33" t="s">
        <v>19</v>
      </c>
      <c r="M33" t="s">
        <v>19</v>
      </c>
      <c r="N33" t="s">
        <v>19</v>
      </c>
      <c r="O33" t="s">
        <v>85</v>
      </c>
      <c r="P33">
        <v>70</v>
      </c>
      <c r="Q33">
        <v>100</v>
      </c>
      <c r="R33" t="s">
        <v>546</v>
      </c>
      <c r="S33" t="s">
        <v>612</v>
      </c>
      <c r="T33" t="s">
        <v>2188</v>
      </c>
      <c r="U33" t="s">
        <v>2202</v>
      </c>
      <c r="V33" t="s">
        <v>590</v>
      </c>
    </row>
    <row r="34" spans="1:22" hidden="1" x14ac:dyDescent="0.25">
      <c r="A34" s="30" t="str">
        <f t="shared" si="0"/>
        <v>117.5</v>
      </c>
      <c r="B34" t="s">
        <v>590</v>
      </c>
      <c r="C34">
        <v>0</v>
      </c>
      <c r="D34" t="s">
        <v>509</v>
      </c>
      <c r="E34" t="s">
        <v>621</v>
      </c>
      <c r="F34" t="s">
        <v>511</v>
      </c>
      <c r="G34" t="s">
        <v>1591</v>
      </c>
      <c r="H34" t="s">
        <v>1592</v>
      </c>
      <c r="I34" t="s">
        <v>1593</v>
      </c>
      <c r="J34" t="s">
        <v>19</v>
      </c>
      <c r="K34" t="s">
        <v>512</v>
      </c>
      <c r="L34" t="s">
        <v>20</v>
      </c>
      <c r="M34" t="s">
        <v>513</v>
      </c>
      <c r="N34" t="s">
        <v>622</v>
      </c>
      <c r="O34" t="s">
        <v>86</v>
      </c>
      <c r="P34">
        <v>17</v>
      </c>
      <c r="Q34">
        <v>100</v>
      </c>
      <c r="R34" t="s">
        <v>546</v>
      </c>
      <c r="S34" t="s">
        <v>623</v>
      </c>
      <c r="T34" t="s">
        <v>2193</v>
      </c>
      <c r="U34" t="s">
        <v>2202</v>
      </c>
      <c r="V34" t="s">
        <v>590</v>
      </c>
    </row>
    <row r="35" spans="1:22" hidden="1" x14ac:dyDescent="0.25">
      <c r="A35" s="30" t="str">
        <f t="shared" si="0"/>
        <v>117.5.1</v>
      </c>
      <c r="B35" t="s">
        <v>590</v>
      </c>
      <c r="C35">
        <v>0</v>
      </c>
      <c r="D35" t="s">
        <v>517</v>
      </c>
      <c r="E35" t="s">
        <v>624</v>
      </c>
      <c r="F35" t="s">
        <v>19</v>
      </c>
      <c r="G35" t="s">
        <v>19</v>
      </c>
      <c r="H35" t="s">
        <v>19</v>
      </c>
      <c r="I35" t="s">
        <v>19</v>
      </c>
      <c r="J35" t="s">
        <v>19</v>
      </c>
      <c r="K35" t="s">
        <v>19</v>
      </c>
      <c r="L35" t="s">
        <v>19</v>
      </c>
      <c r="M35" t="s">
        <v>19</v>
      </c>
      <c r="N35" t="s">
        <v>19</v>
      </c>
      <c r="O35" t="s">
        <v>87</v>
      </c>
      <c r="P35">
        <v>15</v>
      </c>
      <c r="Q35">
        <v>1</v>
      </c>
      <c r="R35" t="s">
        <v>515</v>
      </c>
      <c r="S35" t="s">
        <v>625</v>
      </c>
      <c r="T35" t="s">
        <v>2193</v>
      </c>
      <c r="U35" t="s">
        <v>2194</v>
      </c>
      <c r="V35" t="s">
        <v>590</v>
      </c>
    </row>
    <row r="36" spans="1:22" hidden="1" x14ac:dyDescent="0.25">
      <c r="A36" s="30" t="str">
        <f t="shared" si="0"/>
        <v>117.5.2</v>
      </c>
      <c r="B36" t="s">
        <v>590</v>
      </c>
      <c r="C36">
        <v>0</v>
      </c>
      <c r="D36" t="s">
        <v>517</v>
      </c>
      <c r="E36" t="s">
        <v>626</v>
      </c>
      <c r="F36" t="s">
        <v>19</v>
      </c>
      <c r="G36" t="s">
        <v>19</v>
      </c>
      <c r="H36" t="s">
        <v>19</v>
      </c>
      <c r="I36" t="s">
        <v>19</v>
      </c>
      <c r="J36" t="s">
        <v>19</v>
      </c>
      <c r="K36" t="s">
        <v>19</v>
      </c>
      <c r="L36" t="s">
        <v>19</v>
      </c>
      <c r="M36" t="s">
        <v>19</v>
      </c>
      <c r="N36" t="s">
        <v>19</v>
      </c>
      <c r="O36" t="s">
        <v>88</v>
      </c>
      <c r="P36">
        <v>15</v>
      </c>
      <c r="Q36">
        <v>1</v>
      </c>
      <c r="R36" t="s">
        <v>515</v>
      </c>
      <c r="S36" t="s">
        <v>627</v>
      </c>
      <c r="T36" t="s">
        <v>2193</v>
      </c>
      <c r="U36" t="s">
        <v>2194</v>
      </c>
      <c r="V36" t="s">
        <v>590</v>
      </c>
    </row>
    <row r="37" spans="1:22" hidden="1" x14ac:dyDescent="0.25">
      <c r="A37" s="30" t="str">
        <f t="shared" si="0"/>
        <v>117.5.3</v>
      </c>
      <c r="B37" t="s">
        <v>590</v>
      </c>
      <c r="C37">
        <v>0</v>
      </c>
      <c r="D37" t="s">
        <v>517</v>
      </c>
      <c r="E37" t="s">
        <v>628</v>
      </c>
      <c r="F37" t="s">
        <v>19</v>
      </c>
      <c r="G37" t="s">
        <v>19</v>
      </c>
      <c r="H37" t="s">
        <v>19</v>
      </c>
      <c r="I37" t="s">
        <v>19</v>
      </c>
      <c r="J37" t="s">
        <v>19</v>
      </c>
      <c r="K37" t="s">
        <v>19</v>
      </c>
      <c r="L37" t="s">
        <v>19</v>
      </c>
      <c r="M37" t="s">
        <v>19</v>
      </c>
      <c r="N37" t="s">
        <v>19</v>
      </c>
      <c r="O37" t="s">
        <v>89</v>
      </c>
      <c r="P37">
        <v>70</v>
      </c>
      <c r="Q37">
        <v>100</v>
      </c>
      <c r="R37" t="s">
        <v>546</v>
      </c>
      <c r="S37" t="s">
        <v>612</v>
      </c>
      <c r="T37" t="s">
        <v>2188</v>
      </c>
      <c r="U37" t="s">
        <v>2202</v>
      </c>
      <c r="V37" t="s">
        <v>590</v>
      </c>
    </row>
    <row r="38" spans="1:22" hidden="1" x14ac:dyDescent="0.25">
      <c r="A38" s="30" t="str">
        <f t="shared" si="0"/>
        <v>117.6</v>
      </c>
      <c r="B38" t="s">
        <v>590</v>
      </c>
      <c r="C38">
        <v>0</v>
      </c>
      <c r="D38" t="s">
        <v>509</v>
      </c>
      <c r="E38" t="s">
        <v>629</v>
      </c>
      <c r="F38" t="s">
        <v>511</v>
      </c>
      <c r="G38" t="s">
        <v>1591</v>
      </c>
      <c r="H38" t="s">
        <v>1592</v>
      </c>
      <c r="I38" t="s">
        <v>1593</v>
      </c>
      <c r="J38" t="s">
        <v>19</v>
      </c>
      <c r="K38" t="s">
        <v>512</v>
      </c>
      <c r="L38" t="s">
        <v>20</v>
      </c>
      <c r="M38" t="s">
        <v>513</v>
      </c>
      <c r="N38" t="s">
        <v>630</v>
      </c>
      <c r="O38" t="s">
        <v>90</v>
      </c>
      <c r="P38">
        <v>17</v>
      </c>
      <c r="Q38">
        <v>100</v>
      </c>
      <c r="R38" t="s">
        <v>546</v>
      </c>
      <c r="S38" t="s">
        <v>631</v>
      </c>
      <c r="T38" t="s">
        <v>2193</v>
      </c>
      <c r="U38" t="s">
        <v>2202</v>
      </c>
      <c r="V38" t="s">
        <v>590</v>
      </c>
    </row>
    <row r="39" spans="1:22" hidden="1" x14ac:dyDescent="0.25">
      <c r="A39" s="30" t="str">
        <f t="shared" si="0"/>
        <v>117.6.1</v>
      </c>
      <c r="B39" t="s">
        <v>590</v>
      </c>
      <c r="C39">
        <v>0</v>
      </c>
      <c r="D39" t="s">
        <v>517</v>
      </c>
      <c r="E39" t="s">
        <v>632</v>
      </c>
      <c r="F39" t="s">
        <v>19</v>
      </c>
      <c r="G39" t="s">
        <v>19</v>
      </c>
      <c r="H39" t="s">
        <v>19</v>
      </c>
      <c r="I39" t="s">
        <v>19</v>
      </c>
      <c r="J39" t="s">
        <v>19</v>
      </c>
      <c r="K39" t="s">
        <v>19</v>
      </c>
      <c r="L39" t="s">
        <v>19</v>
      </c>
      <c r="M39" t="s">
        <v>19</v>
      </c>
      <c r="N39" t="s">
        <v>19</v>
      </c>
      <c r="O39" t="s">
        <v>91</v>
      </c>
      <c r="P39">
        <v>30</v>
      </c>
      <c r="Q39">
        <v>1</v>
      </c>
      <c r="R39" t="s">
        <v>546</v>
      </c>
      <c r="S39" t="s">
        <v>633</v>
      </c>
      <c r="T39" t="s">
        <v>2193</v>
      </c>
      <c r="U39" t="s">
        <v>2194</v>
      </c>
      <c r="V39" t="s">
        <v>590</v>
      </c>
    </row>
    <row r="40" spans="1:22" hidden="1" x14ac:dyDescent="0.25">
      <c r="A40" s="30" t="str">
        <f t="shared" si="0"/>
        <v>117.6.2</v>
      </c>
      <c r="B40" t="s">
        <v>590</v>
      </c>
      <c r="C40">
        <v>0</v>
      </c>
      <c r="D40" t="s">
        <v>517</v>
      </c>
      <c r="E40" t="s">
        <v>634</v>
      </c>
      <c r="F40" t="s">
        <v>19</v>
      </c>
      <c r="G40" t="s">
        <v>19</v>
      </c>
      <c r="H40" t="s">
        <v>19</v>
      </c>
      <c r="I40" t="s">
        <v>19</v>
      </c>
      <c r="J40" t="s">
        <v>19</v>
      </c>
      <c r="K40" t="s">
        <v>19</v>
      </c>
      <c r="L40" t="s">
        <v>19</v>
      </c>
      <c r="M40" t="s">
        <v>19</v>
      </c>
      <c r="N40" t="s">
        <v>19</v>
      </c>
      <c r="O40" t="s">
        <v>92</v>
      </c>
      <c r="P40">
        <v>70</v>
      </c>
      <c r="Q40">
        <v>100</v>
      </c>
      <c r="R40" t="s">
        <v>546</v>
      </c>
      <c r="S40" t="s">
        <v>635</v>
      </c>
      <c r="T40" t="s">
        <v>2188</v>
      </c>
      <c r="U40" t="s">
        <v>2202</v>
      </c>
      <c r="V40" t="s">
        <v>590</v>
      </c>
    </row>
    <row r="41" spans="1:22" hidden="1" x14ac:dyDescent="0.25">
      <c r="A41" s="30" t="str">
        <f t="shared" si="0"/>
        <v>142.1</v>
      </c>
      <c r="B41" t="s">
        <v>636</v>
      </c>
      <c r="C41">
        <v>0</v>
      </c>
      <c r="D41" t="s">
        <v>509</v>
      </c>
      <c r="E41" t="s">
        <v>637</v>
      </c>
      <c r="F41" t="s">
        <v>530</v>
      </c>
      <c r="G41" t="s">
        <v>1591</v>
      </c>
      <c r="H41" t="s">
        <v>1592</v>
      </c>
      <c r="I41" t="s">
        <v>1593</v>
      </c>
      <c r="J41" t="s">
        <v>638</v>
      </c>
      <c r="K41" t="s">
        <v>512</v>
      </c>
      <c r="L41" t="s">
        <v>20</v>
      </c>
      <c r="M41" t="s">
        <v>639</v>
      </c>
      <c r="N41" t="s">
        <v>640</v>
      </c>
      <c r="O41" t="s">
        <v>175</v>
      </c>
      <c r="P41">
        <v>100</v>
      </c>
      <c r="Q41">
        <v>100</v>
      </c>
      <c r="R41" t="s">
        <v>546</v>
      </c>
      <c r="S41" t="s">
        <v>641</v>
      </c>
      <c r="T41" t="s">
        <v>2203</v>
      </c>
      <c r="U41" t="s">
        <v>2202</v>
      </c>
      <c r="V41" t="s">
        <v>636</v>
      </c>
    </row>
    <row r="42" spans="1:22" hidden="1" x14ac:dyDescent="0.25">
      <c r="A42" s="30" t="str">
        <f t="shared" si="0"/>
        <v>142.1.1</v>
      </c>
      <c r="B42" t="s">
        <v>636</v>
      </c>
      <c r="C42">
        <v>0</v>
      </c>
      <c r="D42" t="s">
        <v>517</v>
      </c>
      <c r="E42" t="s">
        <v>642</v>
      </c>
      <c r="F42" t="s">
        <v>19</v>
      </c>
      <c r="G42" t="s">
        <v>19</v>
      </c>
      <c r="H42" t="s">
        <v>19</v>
      </c>
      <c r="I42" t="s">
        <v>19</v>
      </c>
      <c r="J42" t="s">
        <v>19</v>
      </c>
      <c r="K42" t="s">
        <v>19</v>
      </c>
      <c r="L42" t="s">
        <v>19</v>
      </c>
      <c r="M42" t="s">
        <v>19</v>
      </c>
      <c r="N42" t="s">
        <v>19</v>
      </c>
      <c r="O42" t="s">
        <v>176</v>
      </c>
      <c r="P42">
        <v>25</v>
      </c>
      <c r="Q42">
        <v>100</v>
      </c>
      <c r="R42" t="s">
        <v>546</v>
      </c>
      <c r="S42" t="s">
        <v>643</v>
      </c>
      <c r="T42" t="s">
        <v>2203</v>
      </c>
      <c r="U42" t="s">
        <v>2202</v>
      </c>
      <c r="V42" t="s">
        <v>636</v>
      </c>
    </row>
    <row r="43" spans="1:22" hidden="1" x14ac:dyDescent="0.25">
      <c r="A43" s="30" t="str">
        <f t="shared" si="0"/>
        <v>142.1.2</v>
      </c>
      <c r="B43" t="s">
        <v>636</v>
      </c>
      <c r="C43">
        <v>0</v>
      </c>
      <c r="D43" t="s">
        <v>517</v>
      </c>
      <c r="E43" t="s">
        <v>644</v>
      </c>
      <c r="F43" t="s">
        <v>19</v>
      </c>
      <c r="G43" t="s">
        <v>19</v>
      </c>
      <c r="H43" t="s">
        <v>19</v>
      </c>
      <c r="I43" t="s">
        <v>19</v>
      </c>
      <c r="J43" t="s">
        <v>19</v>
      </c>
      <c r="K43" t="s">
        <v>19</v>
      </c>
      <c r="L43" t="s">
        <v>19</v>
      </c>
      <c r="M43" t="s">
        <v>19</v>
      </c>
      <c r="N43" t="s">
        <v>19</v>
      </c>
      <c r="O43" t="s">
        <v>177</v>
      </c>
      <c r="P43">
        <v>25</v>
      </c>
      <c r="Q43">
        <v>100</v>
      </c>
      <c r="R43" t="s">
        <v>546</v>
      </c>
      <c r="S43" t="s">
        <v>645</v>
      </c>
      <c r="T43" t="s">
        <v>2203</v>
      </c>
      <c r="U43" t="s">
        <v>2202</v>
      </c>
      <c r="V43" t="s">
        <v>636</v>
      </c>
    </row>
    <row r="44" spans="1:22" hidden="1" x14ac:dyDescent="0.25">
      <c r="A44" s="30" t="str">
        <f t="shared" si="0"/>
        <v>142.1.3</v>
      </c>
      <c r="B44" t="s">
        <v>636</v>
      </c>
      <c r="C44">
        <v>0</v>
      </c>
      <c r="D44" t="s">
        <v>517</v>
      </c>
      <c r="E44" t="s">
        <v>646</v>
      </c>
      <c r="F44" t="s">
        <v>19</v>
      </c>
      <c r="G44" t="s">
        <v>19</v>
      </c>
      <c r="H44" t="s">
        <v>19</v>
      </c>
      <c r="I44" t="s">
        <v>19</v>
      </c>
      <c r="J44" t="s">
        <v>19</v>
      </c>
      <c r="K44" t="s">
        <v>19</v>
      </c>
      <c r="L44" t="s">
        <v>19</v>
      </c>
      <c r="M44" t="s">
        <v>19</v>
      </c>
      <c r="N44" t="s">
        <v>19</v>
      </c>
      <c r="O44" t="s">
        <v>178</v>
      </c>
      <c r="P44">
        <v>10</v>
      </c>
      <c r="Q44">
        <v>1</v>
      </c>
      <c r="R44" t="s">
        <v>515</v>
      </c>
      <c r="S44" t="s">
        <v>647</v>
      </c>
      <c r="T44" t="s">
        <v>2204</v>
      </c>
      <c r="U44" t="s">
        <v>2200</v>
      </c>
      <c r="V44" t="s">
        <v>636</v>
      </c>
    </row>
    <row r="45" spans="1:22" hidden="1" x14ac:dyDescent="0.25">
      <c r="A45" s="30" t="str">
        <f t="shared" si="0"/>
        <v>142.1.4</v>
      </c>
      <c r="B45" t="s">
        <v>636</v>
      </c>
      <c r="C45">
        <v>0</v>
      </c>
      <c r="D45" t="s">
        <v>517</v>
      </c>
      <c r="E45" t="s">
        <v>648</v>
      </c>
      <c r="F45" t="s">
        <v>19</v>
      </c>
      <c r="G45" t="s">
        <v>19</v>
      </c>
      <c r="H45" t="s">
        <v>19</v>
      </c>
      <c r="I45" t="s">
        <v>19</v>
      </c>
      <c r="J45" t="s">
        <v>19</v>
      </c>
      <c r="K45" t="s">
        <v>19</v>
      </c>
      <c r="L45" t="s">
        <v>19</v>
      </c>
      <c r="M45" t="s">
        <v>19</v>
      </c>
      <c r="N45" t="s">
        <v>19</v>
      </c>
      <c r="O45" t="s">
        <v>179</v>
      </c>
      <c r="P45">
        <v>20</v>
      </c>
      <c r="Q45">
        <v>1</v>
      </c>
      <c r="R45" t="s">
        <v>515</v>
      </c>
      <c r="S45" t="s">
        <v>649</v>
      </c>
      <c r="T45" t="s">
        <v>2205</v>
      </c>
      <c r="U45" t="s">
        <v>2206</v>
      </c>
      <c r="V45" t="s">
        <v>636</v>
      </c>
    </row>
    <row r="46" spans="1:22" hidden="1" x14ac:dyDescent="0.25">
      <c r="A46" s="30" t="str">
        <f t="shared" si="0"/>
        <v>142.1.5</v>
      </c>
      <c r="B46" t="s">
        <v>636</v>
      </c>
      <c r="C46">
        <v>0</v>
      </c>
      <c r="D46" t="s">
        <v>517</v>
      </c>
      <c r="E46" t="s">
        <v>650</v>
      </c>
      <c r="F46" t="s">
        <v>19</v>
      </c>
      <c r="G46" t="s">
        <v>19</v>
      </c>
      <c r="H46" t="s">
        <v>19</v>
      </c>
      <c r="I46" t="s">
        <v>19</v>
      </c>
      <c r="J46" t="s">
        <v>19</v>
      </c>
      <c r="K46" t="s">
        <v>19</v>
      </c>
      <c r="L46" t="s">
        <v>19</v>
      </c>
      <c r="M46" t="s">
        <v>19</v>
      </c>
      <c r="N46" t="s">
        <v>19</v>
      </c>
      <c r="O46" t="s">
        <v>180</v>
      </c>
      <c r="P46">
        <v>20</v>
      </c>
      <c r="Q46">
        <v>1</v>
      </c>
      <c r="R46" t="s">
        <v>515</v>
      </c>
      <c r="S46" t="s">
        <v>651</v>
      </c>
      <c r="T46" t="s">
        <v>2207</v>
      </c>
      <c r="U46" t="s">
        <v>2202</v>
      </c>
      <c r="V46" t="s">
        <v>636</v>
      </c>
    </row>
    <row r="47" spans="1:22" hidden="1" x14ac:dyDescent="0.25">
      <c r="A47" s="30" t="str">
        <f t="shared" si="0"/>
        <v>73.1</v>
      </c>
      <c r="B47" t="s">
        <v>652</v>
      </c>
      <c r="C47">
        <v>0</v>
      </c>
      <c r="D47" t="s">
        <v>509</v>
      </c>
      <c r="E47" t="s">
        <v>653</v>
      </c>
      <c r="F47" t="s">
        <v>511</v>
      </c>
      <c r="G47" t="s">
        <v>1594</v>
      </c>
      <c r="H47" t="s">
        <v>1595</v>
      </c>
      <c r="I47" t="s">
        <v>1596</v>
      </c>
      <c r="J47" t="s">
        <v>531</v>
      </c>
      <c r="K47" t="s">
        <v>512</v>
      </c>
      <c r="L47" t="s">
        <v>22</v>
      </c>
      <c r="M47" t="s">
        <v>654</v>
      </c>
      <c r="N47" t="s">
        <v>545</v>
      </c>
      <c r="O47" t="s">
        <v>424</v>
      </c>
      <c r="P47">
        <v>30</v>
      </c>
      <c r="Q47">
        <v>100</v>
      </c>
      <c r="R47" t="s">
        <v>546</v>
      </c>
      <c r="S47" t="s">
        <v>655</v>
      </c>
      <c r="T47" t="s">
        <v>2188</v>
      </c>
      <c r="U47" t="s">
        <v>2208</v>
      </c>
      <c r="V47" t="s">
        <v>652</v>
      </c>
    </row>
    <row r="48" spans="1:22" hidden="1" x14ac:dyDescent="0.25">
      <c r="A48" s="30" t="str">
        <f t="shared" si="0"/>
        <v>73.1.1</v>
      </c>
      <c r="B48" t="s">
        <v>652</v>
      </c>
      <c r="C48">
        <v>0</v>
      </c>
      <c r="D48" t="s">
        <v>517</v>
      </c>
      <c r="E48" t="s">
        <v>656</v>
      </c>
      <c r="F48" t="s">
        <v>19</v>
      </c>
      <c r="G48" t="s">
        <v>19</v>
      </c>
      <c r="H48" t="s">
        <v>19</v>
      </c>
      <c r="I48" t="s">
        <v>19</v>
      </c>
      <c r="J48" t="s">
        <v>19</v>
      </c>
      <c r="K48" t="s">
        <v>19</v>
      </c>
      <c r="L48" t="s">
        <v>19</v>
      </c>
      <c r="M48" t="s">
        <v>19</v>
      </c>
      <c r="N48" t="s">
        <v>19</v>
      </c>
      <c r="O48" t="s">
        <v>425</v>
      </c>
      <c r="P48">
        <v>80</v>
      </c>
      <c r="Q48">
        <v>100</v>
      </c>
      <c r="R48" t="s">
        <v>546</v>
      </c>
      <c r="S48" t="s">
        <v>657</v>
      </c>
      <c r="T48" t="s">
        <v>2188</v>
      </c>
      <c r="U48" t="s">
        <v>2208</v>
      </c>
      <c r="V48" t="s">
        <v>652</v>
      </c>
    </row>
    <row r="49" spans="1:22" hidden="1" x14ac:dyDescent="0.25">
      <c r="A49" s="30" t="str">
        <f t="shared" si="0"/>
        <v>73.1.2</v>
      </c>
      <c r="B49" t="s">
        <v>652</v>
      </c>
      <c r="C49">
        <v>0</v>
      </c>
      <c r="D49" t="s">
        <v>517</v>
      </c>
      <c r="E49" t="s">
        <v>658</v>
      </c>
      <c r="F49" t="s">
        <v>19</v>
      </c>
      <c r="G49" t="s">
        <v>19</v>
      </c>
      <c r="H49" t="s">
        <v>19</v>
      </c>
      <c r="I49" t="s">
        <v>19</v>
      </c>
      <c r="J49" t="s">
        <v>19</v>
      </c>
      <c r="K49" t="s">
        <v>19</v>
      </c>
      <c r="L49" t="s">
        <v>19</v>
      </c>
      <c r="M49" t="s">
        <v>19</v>
      </c>
      <c r="N49" t="s">
        <v>19</v>
      </c>
      <c r="O49" t="s">
        <v>426</v>
      </c>
      <c r="P49">
        <v>20</v>
      </c>
      <c r="Q49">
        <v>100</v>
      </c>
      <c r="R49" t="s">
        <v>546</v>
      </c>
      <c r="S49" t="s">
        <v>659</v>
      </c>
      <c r="T49" t="s">
        <v>2209</v>
      </c>
      <c r="U49" t="s">
        <v>2208</v>
      </c>
      <c r="V49" t="s">
        <v>652</v>
      </c>
    </row>
    <row r="50" spans="1:22" hidden="1" x14ac:dyDescent="0.25">
      <c r="A50" s="30" t="str">
        <f t="shared" si="0"/>
        <v>73.2</v>
      </c>
      <c r="B50" t="s">
        <v>652</v>
      </c>
      <c r="C50">
        <v>0</v>
      </c>
      <c r="D50" t="s">
        <v>509</v>
      </c>
      <c r="E50" t="s">
        <v>660</v>
      </c>
      <c r="F50" t="s">
        <v>511</v>
      </c>
      <c r="G50" t="s">
        <v>1594</v>
      </c>
      <c r="H50" t="s">
        <v>1595</v>
      </c>
      <c r="I50" t="s">
        <v>1596</v>
      </c>
      <c r="J50" t="s">
        <v>531</v>
      </c>
      <c r="K50" t="s">
        <v>512</v>
      </c>
      <c r="L50" t="s">
        <v>22</v>
      </c>
      <c r="M50" t="s">
        <v>654</v>
      </c>
      <c r="N50" t="s">
        <v>545</v>
      </c>
      <c r="O50" t="s">
        <v>427</v>
      </c>
      <c r="P50">
        <v>20</v>
      </c>
      <c r="Q50">
        <v>100</v>
      </c>
      <c r="R50" t="s">
        <v>546</v>
      </c>
      <c r="S50" t="s">
        <v>661</v>
      </c>
      <c r="T50" t="s">
        <v>2188</v>
      </c>
      <c r="U50" t="s">
        <v>2189</v>
      </c>
      <c r="V50" t="s">
        <v>652</v>
      </c>
    </row>
    <row r="51" spans="1:22" hidden="1" x14ac:dyDescent="0.25">
      <c r="A51" s="30" t="str">
        <f t="shared" si="0"/>
        <v>73.2.1</v>
      </c>
      <c r="B51" t="s">
        <v>652</v>
      </c>
      <c r="C51">
        <v>0</v>
      </c>
      <c r="D51" t="s">
        <v>517</v>
      </c>
      <c r="E51" t="s">
        <v>662</v>
      </c>
      <c r="F51" t="s">
        <v>19</v>
      </c>
      <c r="G51" t="s">
        <v>19</v>
      </c>
      <c r="H51" t="s">
        <v>19</v>
      </c>
      <c r="I51" t="s">
        <v>19</v>
      </c>
      <c r="J51" t="s">
        <v>19</v>
      </c>
      <c r="K51" t="s">
        <v>19</v>
      </c>
      <c r="L51" t="s">
        <v>19</v>
      </c>
      <c r="M51" t="s">
        <v>19</v>
      </c>
      <c r="N51" t="s">
        <v>19</v>
      </c>
      <c r="O51" t="s">
        <v>428</v>
      </c>
      <c r="P51">
        <v>20</v>
      </c>
      <c r="Q51">
        <v>1</v>
      </c>
      <c r="R51" t="s">
        <v>515</v>
      </c>
      <c r="S51" t="s">
        <v>663</v>
      </c>
      <c r="T51" t="s">
        <v>2188</v>
      </c>
      <c r="U51" t="s">
        <v>2210</v>
      </c>
      <c r="V51" t="s">
        <v>652</v>
      </c>
    </row>
    <row r="52" spans="1:22" hidden="1" x14ac:dyDescent="0.25">
      <c r="A52" s="30" t="str">
        <f t="shared" si="0"/>
        <v>73.2.2</v>
      </c>
      <c r="B52" t="s">
        <v>652</v>
      </c>
      <c r="C52">
        <v>0</v>
      </c>
      <c r="D52" t="s">
        <v>517</v>
      </c>
      <c r="E52" t="s">
        <v>664</v>
      </c>
      <c r="F52" t="s">
        <v>19</v>
      </c>
      <c r="G52" t="s">
        <v>19</v>
      </c>
      <c r="H52" t="s">
        <v>19</v>
      </c>
      <c r="I52" t="s">
        <v>19</v>
      </c>
      <c r="J52" t="s">
        <v>19</v>
      </c>
      <c r="K52" t="s">
        <v>19</v>
      </c>
      <c r="L52" t="s">
        <v>19</v>
      </c>
      <c r="M52" t="s">
        <v>19</v>
      </c>
      <c r="N52" t="s">
        <v>19</v>
      </c>
      <c r="O52" t="s">
        <v>429</v>
      </c>
      <c r="P52">
        <v>30</v>
      </c>
      <c r="Q52">
        <v>100</v>
      </c>
      <c r="R52" t="s">
        <v>546</v>
      </c>
      <c r="S52" t="s">
        <v>665</v>
      </c>
      <c r="T52" t="s">
        <v>2197</v>
      </c>
      <c r="U52" t="s">
        <v>2196</v>
      </c>
      <c r="V52" t="s">
        <v>652</v>
      </c>
    </row>
    <row r="53" spans="1:22" hidden="1" x14ac:dyDescent="0.25">
      <c r="A53" s="30" t="str">
        <f t="shared" si="0"/>
        <v>73.2.3</v>
      </c>
      <c r="B53" t="s">
        <v>652</v>
      </c>
      <c r="C53">
        <v>0</v>
      </c>
      <c r="D53" t="s">
        <v>517</v>
      </c>
      <c r="E53" t="s">
        <v>666</v>
      </c>
      <c r="F53" t="s">
        <v>19</v>
      </c>
      <c r="G53" t="s">
        <v>19</v>
      </c>
      <c r="H53" t="s">
        <v>19</v>
      </c>
      <c r="I53" t="s">
        <v>19</v>
      </c>
      <c r="J53" t="s">
        <v>19</v>
      </c>
      <c r="K53" t="s">
        <v>19</v>
      </c>
      <c r="L53" t="s">
        <v>19</v>
      </c>
      <c r="M53" t="s">
        <v>19</v>
      </c>
      <c r="N53" t="s">
        <v>19</v>
      </c>
      <c r="O53" t="s">
        <v>430</v>
      </c>
      <c r="P53">
        <v>40</v>
      </c>
      <c r="Q53">
        <v>3</v>
      </c>
      <c r="R53" t="s">
        <v>515</v>
      </c>
      <c r="S53" t="s">
        <v>667</v>
      </c>
      <c r="T53" t="s">
        <v>2197</v>
      </c>
      <c r="U53" t="s">
        <v>2211</v>
      </c>
      <c r="V53" t="s">
        <v>652</v>
      </c>
    </row>
    <row r="54" spans="1:22" hidden="1" x14ac:dyDescent="0.25">
      <c r="A54" s="30" t="str">
        <f t="shared" si="0"/>
        <v>73.2.4</v>
      </c>
      <c r="B54" t="s">
        <v>652</v>
      </c>
      <c r="C54">
        <v>0</v>
      </c>
      <c r="D54" t="s">
        <v>517</v>
      </c>
      <c r="E54" t="s">
        <v>668</v>
      </c>
      <c r="F54" t="s">
        <v>19</v>
      </c>
      <c r="G54" t="s">
        <v>19</v>
      </c>
      <c r="H54" t="s">
        <v>19</v>
      </c>
      <c r="I54" t="s">
        <v>19</v>
      </c>
      <c r="J54" t="s">
        <v>19</v>
      </c>
      <c r="K54" t="s">
        <v>19</v>
      </c>
      <c r="L54" t="s">
        <v>19</v>
      </c>
      <c r="M54" t="s">
        <v>19</v>
      </c>
      <c r="N54" t="s">
        <v>19</v>
      </c>
      <c r="O54" t="s">
        <v>431</v>
      </c>
      <c r="P54">
        <v>10</v>
      </c>
      <c r="Q54">
        <v>1</v>
      </c>
      <c r="R54" t="s">
        <v>515</v>
      </c>
      <c r="S54" t="s">
        <v>669</v>
      </c>
      <c r="T54" t="s">
        <v>2212</v>
      </c>
      <c r="U54" t="s">
        <v>2189</v>
      </c>
      <c r="V54" t="s">
        <v>652</v>
      </c>
    </row>
    <row r="55" spans="1:22" hidden="1" x14ac:dyDescent="0.25">
      <c r="A55" s="30" t="str">
        <f t="shared" si="0"/>
        <v>73.3</v>
      </c>
      <c r="B55" t="s">
        <v>652</v>
      </c>
      <c r="C55">
        <v>0</v>
      </c>
      <c r="D55" t="s">
        <v>509</v>
      </c>
      <c r="E55" t="s">
        <v>670</v>
      </c>
      <c r="F55" t="s">
        <v>511</v>
      </c>
      <c r="G55" t="s">
        <v>1600</v>
      </c>
      <c r="H55" t="s">
        <v>1601</v>
      </c>
      <c r="I55" t="s">
        <v>1602</v>
      </c>
      <c r="J55" t="s">
        <v>531</v>
      </c>
      <c r="K55" t="s">
        <v>512</v>
      </c>
      <c r="L55" t="s">
        <v>22</v>
      </c>
      <c r="M55" t="s">
        <v>654</v>
      </c>
      <c r="N55" t="s">
        <v>545</v>
      </c>
      <c r="O55" t="s">
        <v>432</v>
      </c>
      <c r="P55">
        <v>30</v>
      </c>
      <c r="Q55">
        <v>100</v>
      </c>
      <c r="R55" t="s">
        <v>546</v>
      </c>
      <c r="S55" t="s">
        <v>661</v>
      </c>
      <c r="T55" t="s">
        <v>2213</v>
      </c>
      <c r="U55" t="s">
        <v>2208</v>
      </c>
      <c r="V55" t="s">
        <v>652</v>
      </c>
    </row>
    <row r="56" spans="1:22" hidden="1" x14ac:dyDescent="0.25">
      <c r="A56" s="30" t="str">
        <f t="shared" si="0"/>
        <v>73.3.1</v>
      </c>
      <c r="B56" t="s">
        <v>652</v>
      </c>
      <c r="C56">
        <v>0</v>
      </c>
      <c r="D56" t="s">
        <v>517</v>
      </c>
      <c r="E56" t="s">
        <v>671</v>
      </c>
      <c r="F56" t="s">
        <v>19</v>
      </c>
      <c r="G56" t="s">
        <v>19</v>
      </c>
      <c r="H56" t="s">
        <v>19</v>
      </c>
      <c r="I56" t="s">
        <v>19</v>
      </c>
      <c r="J56" t="s">
        <v>19</v>
      </c>
      <c r="K56" t="s">
        <v>19</v>
      </c>
      <c r="L56" t="s">
        <v>19</v>
      </c>
      <c r="M56" t="s">
        <v>19</v>
      </c>
      <c r="N56" t="s">
        <v>19</v>
      </c>
      <c r="O56" t="s">
        <v>433</v>
      </c>
      <c r="P56">
        <v>30</v>
      </c>
      <c r="Q56">
        <v>1</v>
      </c>
      <c r="R56" t="s">
        <v>515</v>
      </c>
      <c r="S56" t="s">
        <v>672</v>
      </c>
      <c r="T56" t="s">
        <v>2213</v>
      </c>
      <c r="U56" t="s">
        <v>2190</v>
      </c>
      <c r="V56" t="s">
        <v>652</v>
      </c>
    </row>
    <row r="57" spans="1:22" hidden="1" x14ac:dyDescent="0.25">
      <c r="A57" s="30" t="str">
        <f t="shared" si="0"/>
        <v>73.3.2</v>
      </c>
      <c r="B57" t="s">
        <v>652</v>
      </c>
      <c r="C57">
        <v>0</v>
      </c>
      <c r="D57" t="s">
        <v>517</v>
      </c>
      <c r="E57" t="s">
        <v>673</v>
      </c>
      <c r="F57" t="s">
        <v>19</v>
      </c>
      <c r="G57" t="s">
        <v>19</v>
      </c>
      <c r="H57" t="s">
        <v>19</v>
      </c>
      <c r="I57" t="s">
        <v>19</v>
      </c>
      <c r="J57" t="s">
        <v>19</v>
      </c>
      <c r="K57" t="s">
        <v>19</v>
      </c>
      <c r="L57" t="s">
        <v>19</v>
      </c>
      <c r="M57" t="s">
        <v>19</v>
      </c>
      <c r="N57" t="s">
        <v>19</v>
      </c>
      <c r="O57" t="s">
        <v>434</v>
      </c>
      <c r="P57">
        <v>40</v>
      </c>
      <c r="Q57">
        <v>3</v>
      </c>
      <c r="R57" t="s">
        <v>515</v>
      </c>
      <c r="S57" t="s">
        <v>674</v>
      </c>
      <c r="T57" t="s">
        <v>2214</v>
      </c>
      <c r="U57" t="s">
        <v>2198</v>
      </c>
      <c r="V57" t="s">
        <v>652</v>
      </c>
    </row>
    <row r="58" spans="1:22" hidden="1" x14ac:dyDescent="0.25">
      <c r="A58" s="30" t="str">
        <f t="shared" si="0"/>
        <v>73.3.3</v>
      </c>
      <c r="B58" t="s">
        <v>652</v>
      </c>
      <c r="C58">
        <v>0</v>
      </c>
      <c r="D58" t="s">
        <v>517</v>
      </c>
      <c r="E58" t="s">
        <v>675</v>
      </c>
      <c r="F58" t="s">
        <v>19</v>
      </c>
      <c r="G58" t="s">
        <v>19</v>
      </c>
      <c r="H58" t="s">
        <v>19</v>
      </c>
      <c r="I58" t="s">
        <v>19</v>
      </c>
      <c r="J58" t="s">
        <v>19</v>
      </c>
      <c r="K58" t="s">
        <v>19</v>
      </c>
      <c r="L58" t="s">
        <v>19</v>
      </c>
      <c r="M58" t="s">
        <v>19</v>
      </c>
      <c r="N58" t="s">
        <v>19</v>
      </c>
      <c r="O58" t="s">
        <v>435</v>
      </c>
      <c r="P58">
        <v>20</v>
      </c>
      <c r="Q58">
        <v>4</v>
      </c>
      <c r="R58" t="s">
        <v>515</v>
      </c>
      <c r="S58" t="s">
        <v>676</v>
      </c>
      <c r="T58" t="s">
        <v>2215</v>
      </c>
      <c r="U58" t="s">
        <v>2208</v>
      </c>
      <c r="V58" t="s">
        <v>652</v>
      </c>
    </row>
    <row r="59" spans="1:22" hidden="1" x14ac:dyDescent="0.25">
      <c r="A59" s="30" t="str">
        <f t="shared" si="0"/>
        <v>73.3.4</v>
      </c>
      <c r="B59" t="s">
        <v>652</v>
      </c>
      <c r="C59">
        <v>0</v>
      </c>
      <c r="D59" t="s">
        <v>517</v>
      </c>
      <c r="E59" t="s">
        <v>677</v>
      </c>
      <c r="F59" t="s">
        <v>19</v>
      </c>
      <c r="G59" t="s">
        <v>19</v>
      </c>
      <c r="H59" t="s">
        <v>19</v>
      </c>
      <c r="I59" t="s">
        <v>19</v>
      </c>
      <c r="J59" t="s">
        <v>19</v>
      </c>
      <c r="K59" t="s">
        <v>19</v>
      </c>
      <c r="L59" t="s">
        <v>19</v>
      </c>
      <c r="M59" t="s">
        <v>19</v>
      </c>
      <c r="N59" t="s">
        <v>19</v>
      </c>
      <c r="O59" t="s">
        <v>436</v>
      </c>
      <c r="P59">
        <v>10</v>
      </c>
      <c r="Q59">
        <v>2</v>
      </c>
      <c r="R59" t="s">
        <v>515</v>
      </c>
      <c r="S59" t="s">
        <v>678</v>
      </c>
      <c r="T59" t="s">
        <v>2200</v>
      </c>
      <c r="U59" t="s">
        <v>2208</v>
      </c>
      <c r="V59" t="s">
        <v>652</v>
      </c>
    </row>
    <row r="60" spans="1:22" hidden="1" x14ac:dyDescent="0.25">
      <c r="A60" s="30" t="str">
        <f t="shared" si="0"/>
        <v>73.4</v>
      </c>
      <c r="B60" t="s">
        <v>652</v>
      </c>
      <c r="C60">
        <v>0</v>
      </c>
      <c r="D60" t="s">
        <v>509</v>
      </c>
      <c r="E60" t="s">
        <v>679</v>
      </c>
      <c r="F60" t="s">
        <v>530</v>
      </c>
      <c r="G60" t="s">
        <v>1594</v>
      </c>
      <c r="H60" t="s">
        <v>1601</v>
      </c>
      <c r="I60" t="s">
        <v>1596</v>
      </c>
      <c r="J60" t="s">
        <v>19</v>
      </c>
      <c r="K60" t="s">
        <v>512</v>
      </c>
      <c r="L60" t="s">
        <v>22</v>
      </c>
      <c r="M60" t="s">
        <v>680</v>
      </c>
      <c r="N60" t="s">
        <v>545</v>
      </c>
      <c r="O60" t="s">
        <v>219</v>
      </c>
      <c r="P60">
        <v>20</v>
      </c>
      <c r="Q60">
        <v>100</v>
      </c>
      <c r="R60" t="s">
        <v>546</v>
      </c>
      <c r="S60" t="s">
        <v>681</v>
      </c>
      <c r="T60" t="s">
        <v>2216</v>
      </c>
      <c r="U60" t="s">
        <v>2217</v>
      </c>
      <c r="V60" t="s">
        <v>652</v>
      </c>
    </row>
    <row r="61" spans="1:22" hidden="1" x14ac:dyDescent="0.25">
      <c r="A61" s="30" t="str">
        <f t="shared" si="0"/>
        <v>73.4.1</v>
      </c>
      <c r="B61" t="s">
        <v>652</v>
      </c>
      <c r="C61">
        <v>0</v>
      </c>
      <c r="D61" t="s">
        <v>517</v>
      </c>
      <c r="E61" t="s">
        <v>682</v>
      </c>
      <c r="F61" t="s">
        <v>19</v>
      </c>
      <c r="G61" t="s">
        <v>19</v>
      </c>
      <c r="H61" t="s">
        <v>19</v>
      </c>
      <c r="I61" t="s">
        <v>19</v>
      </c>
      <c r="J61" t="s">
        <v>19</v>
      </c>
      <c r="K61" t="s">
        <v>19</v>
      </c>
      <c r="L61" t="s">
        <v>19</v>
      </c>
      <c r="M61" t="s">
        <v>19</v>
      </c>
      <c r="N61" t="s">
        <v>19</v>
      </c>
      <c r="O61" t="s">
        <v>220</v>
      </c>
      <c r="P61">
        <v>10</v>
      </c>
      <c r="Q61">
        <v>1</v>
      </c>
      <c r="R61" t="s">
        <v>515</v>
      </c>
      <c r="S61" t="s">
        <v>683</v>
      </c>
      <c r="T61" t="s">
        <v>2216</v>
      </c>
      <c r="U61" t="s">
        <v>2218</v>
      </c>
      <c r="V61" t="s">
        <v>652</v>
      </c>
    </row>
    <row r="62" spans="1:22" hidden="1" x14ac:dyDescent="0.25">
      <c r="A62" s="30" t="str">
        <f t="shared" si="0"/>
        <v>73.4.2</v>
      </c>
      <c r="B62" t="s">
        <v>652</v>
      </c>
      <c r="C62">
        <v>0</v>
      </c>
      <c r="D62" t="s">
        <v>517</v>
      </c>
      <c r="E62" t="s">
        <v>684</v>
      </c>
      <c r="F62" t="s">
        <v>19</v>
      </c>
      <c r="G62" t="s">
        <v>19</v>
      </c>
      <c r="H62" t="s">
        <v>19</v>
      </c>
      <c r="I62" t="s">
        <v>19</v>
      </c>
      <c r="J62" t="s">
        <v>19</v>
      </c>
      <c r="K62" t="s">
        <v>19</v>
      </c>
      <c r="L62" t="s">
        <v>19</v>
      </c>
      <c r="M62" t="s">
        <v>19</v>
      </c>
      <c r="N62" t="s">
        <v>19</v>
      </c>
      <c r="O62" t="s">
        <v>221</v>
      </c>
      <c r="P62">
        <v>10</v>
      </c>
      <c r="Q62">
        <v>1</v>
      </c>
      <c r="R62" t="s">
        <v>515</v>
      </c>
      <c r="S62" t="s">
        <v>685</v>
      </c>
      <c r="T62" t="s">
        <v>2216</v>
      </c>
      <c r="U62" t="s">
        <v>2219</v>
      </c>
      <c r="V62" t="s">
        <v>652</v>
      </c>
    </row>
    <row r="63" spans="1:22" hidden="1" x14ac:dyDescent="0.25">
      <c r="A63" s="30" t="str">
        <f t="shared" si="0"/>
        <v>73.4.3</v>
      </c>
      <c r="B63" t="s">
        <v>652</v>
      </c>
      <c r="C63">
        <v>0</v>
      </c>
      <c r="D63" t="s">
        <v>517</v>
      </c>
      <c r="E63" t="s">
        <v>686</v>
      </c>
      <c r="F63" t="s">
        <v>19</v>
      </c>
      <c r="G63" t="s">
        <v>19</v>
      </c>
      <c r="H63" t="s">
        <v>19</v>
      </c>
      <c r="I63" t="s">
        <v>19</v>
      </c>
      <c r="J63" t="s">
        <v>19</v>
      </c>
      <c r="K63" t="s">
        <v>19</v>
      </c>
      <c r="L63" t="s">
        <v>19</v>
      </c>
      <c r="M63" t="s">
        <v>19</v>
      </c>
      <c r="N63" t="s">
        <v>19</v>
      </c>
      <c r="O63" t="s">
        <v>222</v>
      </c>
      <c r="P63">
        <v>30</v>
      </c>
      <c r="Q63">
        <v>100</v>
      </c>
      <c r="R63" t="s">
        <v>546</v>
      </c>
      <c r="S63" t="s">
        <v>687</v>
      </c>
      <c r="T63" t="s">
        <v>2197</v>
      </c>
      <c r="U63" t="s">
        <v>2220</v>
      </c>
      <c r="V63" t="s">
        <v>652</v>
      </c>
    </row>
    <row r="64" spans="1:22" hidden="1" x14ac:dyDescent="0.25">
      <c r="A64" s="30" t="str">
        <f t="shared" si="0"/>
        <v>73.4.4</v>
      </c>
      <c r="B64" t="s">
        <v>652</v>
      </c>
      <c r="C64">
        <v>0</v>
      </c>
      <c r="D64" t="s">
        <v>517</v>
      </c>
      <c r="E64" t="s">
        <v>688</v>
      </c>
      <c r="F64" t="s">
        <v>19</v>
      </c>
      <c r="G64" t="s">
        <v>19</v>
      </c>
      <c r="H64" t="s">
        <v>19</v>
      </c>
      <c r="I64" t="s">
        <v>19</v>
      </c>
      <c r="J64" t="s">
        <v>19</v>
      </c>
      <c r="K64" t="s">
        <v>19</v>
      </c>
      <c r="L64" t="s">
        <v>19</v>
      </c>
      <c r="M64" t="s">
        <v>19</v>
      </c>
      <c r="N64" t="s">
        <v>19</v>
      </c>
      <c r="O64" t="s">
        <v>223</v>
      </c>
      <c r="P64">
        <v>30</v>
      </c>
      <c r="Q64">
        <v>100</v>
      </c>
      <c r="R64" t="s">
        <v>546</v>
      </c>
      <c r="S64" t="s">
        <v>689</v>
      </c>
      <c r="T64" t="s">
        <v>2221</v>
      </c>
      <c r="U64" t="s">
        <v>2211</v>
      </c>
      <c r="V64" t="s">
        <v>652</v>
      </c>
    </row>
    <row r="65" spans="1:22" hidden="1" x14ac:dyDescent="0.25">
      <c r="A65" s="30" t="str">
        <f t="shared" si="0"/>
        <v>73.4.5</v>
      </c>
      <c r="B65" t="s">
        <v>652</v>
      </c>
      <c r="C65">
        <v>0</v>
      </c>
      <c r="D65" t="s">
        <v>517</v>
      </c>
      <c r="E65" t="s">
        <v>690</v>
      </c>
      <c r="F65" t="s">
        <v>19</v>
      </c>
      <c r="G65" t="s">
        <v>19</v>
      </c>
      <c r="H65" t="s">
        <v>19</v>
      </c>
      <c r="I65" t="s">
        <v>19</v>
      </c>
      <c r="J65" t="s">
        <v>19</v>
      </c>
      <c r="K65" t="s">
        <v>19</v>
      </c>
      <c r="L65" t="s">
        <v>19</v>
      </c>
      <c r="M65" t="s">
        <v>19</v>
      </c>
      <c r="N65" t="s">
        <v>19</v>
      </c>
      <c r="O65" t="s">
        <v>224</v>
      </c>
      <c r="P65">
        <v>10</v>
      </c>
      <c r="Q65">
        <v>3</v>
      </c>
      <c r="R65" t="s">
        <v>515</v>
      </c>
      <c r="S65" t="s">
        <v>691</v>
      </c>
      <c r="T65" t="s">
        <v>2222</v>
      </c>
      <c r="U65" t="s">
        <v>2223</v>
      </c>
      <c r="V65" t="s">
        <v>652</v>
      </c>
    </row>
    <row r="66" spans="1:22" hidden="1" x14ac:dyDescent="0.25">
      <c r="A66" s="30" t="str">
        <f t="shared" si="0"/>
        <v>73.4.6</v>
      </c>
      <c r="B66" t="s">
        <v>652</v>
      </c>
      <c r="C66">
        <v>0</v>
      </c>
      <c r="D66" t="s">
        <v>517</v>
      </c>
      <c r="E66" t="s">
        <v>692</v>
      </c>
      <c r="F66" t="s">
        <v>19</v>
      </c>
      <c r="G66" t="s">
        <v>19</v>
      </c>
      <c r="H66" t="s">
        <v>19</v>
      </c>
      <c r="I66" t="s">
        <v>19</v>
      </c>
      <c r="J66" t="s">
        <v>19</v>
      </c>
      <c r="K66" t="s">
        <v>19</v>
      </c>
      <c r="L66" t="s">
        <v>19</v>
      </c>
      <c r="M66" t="s">
        <v>19</v>
      </c>
      <c r="N66" t="s">
        <v>19</v>
      </c>
      <c r="O66" t="s">
        <v>225</v>
      </c>
      <c r="P66">
        <v>10</v>
      </c>
      <c r="Q66">
        <v>3</v>
      </c>
      <c r="R66" t="s">
        <v>515</v>
      </c>
      <c r="S66" t="s">
        <v>693</v>
      </c>
      <c r="T66" t="s">
        <v>2224</v>
      </c>
      <c r="U66" t="s">
        <v>2217</v>
      </c>
      <c r="V66" t="s">
        <v>652</v>
      </c>
    </row>
    <row r="67" spans="1:22" hidden="1" x14ac:dyDescent="0.25">
      <c r="A67" s="30" t="str">
        <f t="shared" si="0"/>
        <v>3100.1</v>
      </c>
      <c r="B67" t="s">
        <v>694</v>
      </c>
      <c r="C67">
        <v>0</v>
      </c>
      <c r="D67" t="s">
        <v>509</v>
      </c>
      <c r="E67" t="s">
        <v>695</v>
      </c>
      <c r="F67" t="s">
        <v>511</v>
      </c>
      <c r="G67" t="s">
        <v>1600</v>
      </c>
      <c r="H67" t="s">
        <v>1601</v>
      </c>
      <c r="I67" t="s">
        <v>1602</v>
      </c>
      <c r="J67" t="s">
        <v>587</v>
      </c>
      <c r="K67" t="s">
        <v>512</v>
      </c>
      <c r="L67" t="s">
        <v>20</v>
      </c>
      <c r="M67" t="s">
        <v>680</v>
      </c>
      <c r="N67" t="s">
        <v>696</v>
      </c>
      <c r="O67" t="s">
        <v>284</v>
      </c>
      <c r="P67">
        <v>40</v>
      </c>
      <c r="Q67">
        <v>80</v>
      </c>
      <c r="R67" t="s">
        <v>515</v>
      </c>
      <c r="S67" t="s">
        <v>697</v>
      </c>
      <c r="T67" t="s">
        <v>2225</v>
      </c>
      <c r="U67" t="s">
        <v>2198</v>
      </c>
      <c r="V67" t="s">
        <v>694</v>
      </c>
    </row>
    <row r="68" spans="1:22" hidden="1" x14ac:dyDescent="0.25">
      <c r="A68" s="30" t="str">
        <f t="shared" ref="A68:A131" si="1">+E68</f>
        <v>3100.1.1</v>
      </c>
      <c r="B68" t="s">
        <v>694</v>
      </c>
      <c r="C68">
        <v>0</v>
      </c>
      <c r="D68" t="s">
        <v>517</v>
      </c>
      <c r="E68" t="s">
        <v>698</v>
      </c>
      <c r="F68" t="s">
        <v>19</v>
      </c>
      <c r="G68" t="s">
        <v>19</v>
      </c>
      <c r="H68" t="s">
        <v>19</v>
      </c>
      <c r="I68" t="s">
        <v>19</v>
      </c>
      <c r="J68" t="s">
        <v>19</v>
      </c>
      <c r="K68" t="s">
        <v>19</v>
      </c>
      <c r="L68" t="s">
        <v>19</v>
      </c>
      <c r="M68" t="s">
        <v>19</v>
      </c>
      <c r="N68" t="s">
        <v>19</v>
      </c>
      <c r="O68" t="s">
        <v>27</v>
      </c>
      <c r="P68">
        <v>15</v>
      </c>
      <c r="Q68">
        <v>1</v>
      </c>
      <c r="R68" t="s">
        <v>515</v>
      </c>
      <c r="S68" t="s">
        <v>699</v>
      </c>
      <c r="T68" t="s">
        <v>2225</v>
      </c>
      <c r="U68" t="s">
        <v>2219</v>
      </c>
      <c r="V68" t="s">
        <v>694</v>
      </c>
    </row>
    <row r="69" spans="1:22" hidden="1" x14ac:dyDescent="0.25">
      <c r="A69" s="30" t="str">
        <f t="shared" si="1"/>
        <v>3100.1.2</v>
      </c>
      <c r="B69" t="s">
        <v>694</v>
      </c>
      <c r="C69">
        <v>0</v>
      </c>
      <c r="D69" t="s">
        <v>517</v>
      </c>
      <c r="E69" t="s">
        <v>700</v>
      </c>
      <c r="F69" t="s">
        <v>19</v>
      </c>
      <c r="G69" t="s">
        <v>19</v>
      </c>
      <c r="H69" t="s">
        <v>19</v>
      </c>
      <c r="I69" t="s">
        <v>19</v>
      </c>
      <c r="J69" t="s">
        <v>19</v>
      </c>
      <c r="K69" t="s">
        <v>19</v>
      </c>
      <c r="L69" t="s">
        <v>19</v>
      </c>
      <c r="M69" t="s">
        <v>19</v>
      </c>
      <c r="N69" t="s">
        <v>19</v>
      </c>
      <c r="O69" t="s">
        <v>285</v>
      </c>
      <c r="P69">
        <v>25</v>
      </c>
      <c r="Q69">
        <v>1</v>
      </c>
      <c r="R69" t="s">
        <v>515</v>
      </c>
      <c r="S69" t="s">
        <v>701</v>
      </c>
      <c r="T69" t="s">
        <v>2197</v>
      </c>
      <c r="U69" t="s">
        <v>2196</v>
      </c>
      <c r="V69" t="s">
        <v>694</v>
      </c>
    </row>
    <row r="70" spans="1:22" hidden="1" x14ac:dyDescent="0.25">
      <c r="A70" s="30" t="str">
        <f t="shared" si="1"/>
        <v>3100.1.3</v>
      </c>
      <c r="B70" t="s">
        <v>694</v>
      </c>
      <c r="C70">
        <v>0</v>
      </c>
      <c r="D70" t="s">
        <v>517</v>
      </c>
      <c r="E70" t="s">
        <v>702</v>
      </c>
      <c r="F70" t="s">
        <v>19</v>
      </c>
      <c r="G70" t="s">
        <v>19</v>
      </c>
      <c r="H70" t="s">
        <v>19</v>
      </c>
      <c r="I70" t="s">
        <v>19</v>
      </c>
      <c r="J70" t="s">
        <v>19</v>
      </c>
      <c r="K70" t="s">
        <v>19</v>
      </c>
      <c r="L70" t="s">
        <v>19</v>
      </c>
      <c r="M70" t="s">
        <v>19</v>
      </c>
      <c r="N70" t="s">
        <v>19</v>
      </c>
      <c r="O70" t="s">
        <v>28</v>
      </c>
      <c r="P70">
        <v>60</v>
      </c>
      <c r="Q70">
        <v>80</v>
      </c>
      <c r="R70" t="s">
        <v>515</v>
      </c>
      <c r="S70" t="s">
        <v>697</v>
      </c>
      <c r="T70" t="s">
        <v>2226</v>
      </c>
      <c r="U70" t="s">
        <v>2198</v>
      </c>
      <c r="V70" t="s">
        <v>694</v>
      </c>
    </row>
    <row r="71" spans="1:22" hidden="1" x14ac:dyDescent="0.25">
      <c r="A71" s="30" t="str">
        <f t="shared" si="1"/>
        <v>3100.2</v>
      </c>
      <c r="B71" t="s">
        <v>694</v>
      </c>
      <c r="C71">
        <v>0</v>
      </c>
      <c r="D71" t="s">
        <v>509</v>
      </c>
      <c r="E71" t="s">
        <v>703</v>
      </c>
      <c r="F71" t="s">
        <v>511</v>
      </c>
      <c r="G71" t="s">
        <v>1600</v>
      </c>
      <c r="H71" t="s">
        <v>1601</v>
      </c>
      <c r="I71" t="s">
        <v>1602</v>
      </c>
      <c r="J71" t="s">
        <v>638</v>
      </c>
      <c r="K71" t="s">
        <v>512</v>
      </c>
      <c r="L71" t="s">
        <v>29</v>
      </c>
      <c r="M71" t="s">
        <v>680</v>
      </c>
      <c r="N71" t="s">
        <v>704</v>
      </c>
      <c r="O71" t="s">
        <v>286</v>
      </c>
      <c r="P71">
        <v>40</v>
      </c>
      <c r="Q71">
        <v>40</v>
      </c>
      <c r="R71" t="s">
        <v>515</v>
      </c>
      <c r="S71" t="s">
        <v>705</v>
      </c>
      <c r="T71" t="s">
        <v>2227</v>
      </c>
      <c r="U71" t="s">
        <v>2198</v>
      </c>
      <c r="V71" t="s">
        <v>694</v>
      </c>
    </row>
    <row r="72" spans="1:22" hidden="1" x14ac:dyDescent="0.25">
      <c r="A72" s="30" t="str">
        <f t="shared" si="1"/>
        <v>3100.2.1</v>
      </c>
      <c r="B72" t="s">
        <v>694</v>
      </c>
      <c r="C72">
        <v>0</v>
      </c>
      <c r="D72" t="s">
        <v>517</v>
      </c>
      <c r="E72" t="s">
        <v>706</v>
      </c>
      <c r="F72" t="s">
        <v>19</v>
      </c>
      <c r="G72" t="s">
        <v>19</v>
      </c>
      <c r="H72" t="s">
        <v>19</v>
      </c>
      <c r="I72" t="s">
        <v>19</v>
      </c>
      <c r="J72" t="s">
        <v>19</v>
      </c>
      <c r="K72" t="s">
        <v>19</v>
      </c>
      <c r="L72" t="s">
        <v>19</v>
      </c>
      <c r="M72" t="s">
        <v>19</v>
      </c>
      <c r="N72" t="s">
        <v>19</v>
      </c>
      <c r="O72" t="s">
        <v>287</v>
      </c>
      <c r="P72">
        <v>15</v>
      </c>
      <c r="Q72">
        <v>1</v>
      </c>
      <c r="R72" t="s">
        <v>515</v>
      </c>
      <c r="S72" t="s">
        <v>707</v>
      </c>
      <c r="T72" t="s">
        <v>2227</v>
      </c>
      <c r="U72" t="s">
        <v>2216</v>
      </c>
      <c r="V72" t="s">
        <v>694</v>
      </c>
    </row>
    <row r="73" spans="1:22" hidden="1" x14ac:dyDescent="0.25">
      <c r="A73" s="30" t="str">
        <f t="shared" si="1"/>
        <v>3100.2.2</v>
      </c>
      <c r="B73" t="s">
        <v>694</v>
      </c>
      <c r="C73">
        <v>0</v>
      </c>
      <c r="D73" t="s">
        <v>517</v>
      </c>
      <c r="E73" t="s">
        <v>708</v>
      </c>
      <c r="F73" t="s">
        <v>19</v>
      </c>
      <c r="G73" t="s">
        <v>19</v>
      </c>
      <c r="H73" t="s">
        <v>19</v>
      </c>
      <c r="I73" t="s">
        <v>19</v>
      </c>
      <c r="J73" t="s">
        <v>19</v>
      </c>
      <c r="K73" t="s">
        <v>19</v>
      </c>
      <c r="L73" t="s">
        <v>19</v>
      </c>
      <c r="M73" t="s">
        <v>19</v>
      </c>
      <c r="N73" t="s">
        <v>19</v>
      </c>
      <c r="O73" t="s">
        <v>30</v>
      </c>
      <c r="P73">
        <v>15</v>
      </c>
      <c r="Q73">
        <v>4</v>
      </c>
      <c r="R73" t="s">
        <v>515</v>
      </c>
      <c r="S73" t="s">
        <v>709</v>
      </c>
      <c r="T73" t="s">
        <v>2227</v>
      </c>
      <c r="U73" t="s">
        <v>2220</v>
      </c>
      <c r="V73" t="s">
        <v>694</v>
      </c>
    </row>
    <row r="74" spans="1:22" hidden="1" x14ac:dyDescent="0.25">
      <c r="A74" s="30" t="str">
        <f t="shared" si="1"/>
        <v>3100.2.3</v>
      </c>
      <c r="B74" t="s">
        <v>694</v>
      </c>
      <c r="C74">
        <v>0</v>
      </c>
      <c r="D74" t="s">
        <v>517</v>
      </c>
      <c r="E74" t="s">
        <v>710</v>
      </c>
      <c r="F74" t="s">
        <v>19</v>
      </c>
      <c r="G74" t="s">
        <v>19</v>
      </c>
      <c r="H74" t="s">
        <v>19</v>
      </c>
      <c r="I74" t="s">
        <v>19</v>
      </c>
      <c r="J74" t="s">
        <v>19</v>
      </c>
      <c r="K74" t="s">
        <v>19</v>
      </c>
      <c r="L74" t="s">
        <v>19</v>
      </c>
      <c r="M74" t="s">
        <v>19</v>
      </c>
      <c r="N74" t="s">
        <v>19</v>
      </c>
      <c r="O74" t="s">
        <v>288</v>
      </c>
      <c r="P74">
        <v>70</v>
      </c>
      <c r="Q74">
        <v>40</v>
      </c>
      <c r="R74" t="s">
        <v>515</v>
      </c>
      <c r="S74" t="s">
        <v>705</v>
      </c>
      <c r="T74" t="s">
        <v>2216</v>
      </c>
      <c r="U74" t="s">
        <v>2198</v>
      </c>
      <c r="V74" t="s">
        <v>694</v>
      </c>
    </row>
    <row r="75" spans="1:22" hidden="1" x14ac:dyDescent="0.25">
      <c r="A75" s="30" t="str">
        <f t="shared" si="1"/>
        <v>3100.3</v>
      </c>
      <c r="B75" t="s">
        <v>694</v>
      </c>
      <c r="C75">
        <v>0</v>
      </c>
      <c r="D75" t="s">
        <v>509</v>
      </c>
      <c r="E75" t="s">
        <v>711</v>
      </c>
      <c r="F75" t="s">
        <v>511</v>
      </c>
      <c r="G75" t="s">
        <v>1600</v>
      </c>
      <c r="H75" t="s">
        <v>1601</v>
      </c>
      <c r="I75" t="s">
        <v>1602</v>
      </c>
      <c r="J75" t="s">
        <v>19</v>
      </c>
      <c r="K75" t="s">
        <v>512</v>
      </c>
      <c r="L75" t="s">
        <v>20</v>
      </c>
      <c r="M75" t="s">
        <v>680</v>
      </c>
      <c r="N75" t="s">
        <v>712</v>
      </c>
      <c r="O75" t="s">
        <v>289</v>
      </c>
      <c r="P75">
        <v>20</v>
      </c>
      <c r="Q75">
        <v>80</v>
      </c>
      <c r="R75" t="s">
        <v>546</v>
      </c>
      <c r="S75" t="s">
        <v>713</v>
      </c>
      <c r="T75" t="s">
        <v>2203</v>
      </c>
      <c r="U75" t="s">
        <v>2208</v>
      </c>
      <c r="V75" t="s">
        <v>694</v>
      </c>
    </row>
    <row r="76" spans="1:22" hidden="1" x14ac:dyDescent="0.25">
      <c r="A76" s="30" t="str">
        <f t="shared" si="1"/>
        <v>3100.3.1</v>
      </c>
      <c r="B76" t="s">
        <v>694</v>
      </c>
      <c r="C76">
        <v>0</v>
      </c>
      <c r="D76" t="s">
        <v>517</v>
      </c>
      <c r="E76" t="s">
        <v>714</v>
      </c>
      <c r="F76" t="s">
        <v>19</v>
      </c>
      <c r="G76" t="s">
        <v>19</v>
      </c>
      <c r="H76" t="s">
        <v>19</v>
      </c>
      <c r="I76" t="s">
        <v>19</v>
      </c>
      <c r="J76" t="s">
        <v>19</v>
      </c>
      <c r="K76" t="s">
        <v>19</v>
      </c>
      <c r="L76" t="s">
        <v>19</v>
      </c>
      <c r="M76" t="s">
        <v>19</v>
      </c>
      <c r="N76" t="s">
        <v>19</v>
      </c>
      <c r="O76" t="s">
        <v>290</v>
      </c>
      <c r="P76">
        <v>30</v>
      </c>
      <c r="Q76">
        <v>1</v>
      </c>
      <c r="R76" t="s">
        <v>515</v>
      </c>
      <c r="S76" t="s">
        <v>715</v>
      </c>
      <c r="T76" t="s">
        <v>2203</v>
      </c>
      <c r="U76" t="s">
        <v>2208</v>
      </c>
      <c r="V76" t="s">
        <v>694</v>
      </c>
    </row>
    <row r="77" spans="1:22" hidden="1" x14ac:dyDescent="0.25">
      <c r="A77" s="30" t="str">
        <f t="shared" si="1"/>
        <v>3100.3.2</v>
      </c>
      <c r="B77" t="s">
        <v>694</v>
      </c>
      <c r="C77">
        <v>0</v>
      </c>
      <c r="D77" t="s">
        <v>517</v>
      </c>
      <c r="E77" t="s">
        <v>716</v>
      </c>
      <c r="F77" t="s">
        <v>19</v>
      </c>
      <c r="G77" t="s">
        <v>19</v>
      </c>
      <c r="H77" t="s">
        <v>19</v>
      </c>
      <c r="I77" t="s">
        <v>19</v>
      </c>
      <c r="J77" t="s">
        <v>19</v>
      </c>
      <c r="K77" t="s">
        <v>19</v>
      </c>
      <c r="L77" t="s">
        <v>19</v>
      </c>
      <c r="M77" t="s">
        <v>19</v>
      </c>
      <c r="N77" t="s">
        <v>19</v>
      </c>
      <c r="O77" t="s">
        <v>291</v>
      </c>
      <c r="P77">
        <v>70</v>
      </c>
      <c r="Q77">
        <v>80</v>
      </c>
      <c r="R77" t="s">
        <v>546</v>
      </c>
      <c r="S77" t="s">
        <v>713</v>
      </c>
      <c r="T77" t="s">
        <v>2203</v>
      </c>
      <c r="U77" t="s">
        <v>2208</v>
      </c>
      <c r="V77" t="s">
        <v>694</v>
      </c>
    </row>
    <row r="78" spans="1:22" hidden="1" x14ac:dyDescent="0.25">
      <c r="A78" s="30" t="str">
        <f t="shared" si="1"/>
        <v>60.1</v>
      </c>
      <c r="B78" t="s">
        <v>717</v>
      </c>
      <c r="C78">
        <v>0</v>
      </c>
      <c r="D78" t="s">
        <v>509</v>
      </c>
      <c r="E78" t="s">
        <v>718</v>
      </c>
      <c r="F78" t="s">
        <v>511</v>
      </c>
      <c r="G78" t="s">
        <v>1591</v>
      </c>
      <c r="H78" t="s">
        <v>1592</v>
      </c>
      <c r="I78" t="s">
        <v>1593</v>
      </c>
      <c r="J78" t="s">
        <v>531</v>
      </c>
      <c r="K78" t="s">
        <v>512</v>
      </c>
      <c r="L78" t="s">
        <v>19</v>
      </c>
      <c r="M78" t="s">
        <v>1561</v>
      </c>
      <c r="N78" t="s">
        <v>531</v>
      </c>
      <c r="O78" t="s">
        <v>452</v>
      </c>
      <c r="P78">
        <v>35</v>
      </c>
      <c r="Q78">
        <v>1</v>
      </c>
      <c r="R78" t="s">
        <v>515</v>
      </c>
      <c r="S78" t="s">
        <v>719</v>
      </c>
      <c r="T78" t="s">
        <v>2188</v>
      </c>
      <c r="U78" t="s">
        <v>2217</v>
      </c>
      <c r="V78" t="s">
        <v>717</v>
      </c>
    </row>
    <row r="79" spans="1:22" hidden="1" x14ac:dyDescent="0.25">
      <c r="A79" s="30" t="str">
        <f t="shared" si="1"/>
        <v>60.1.1</v>
      </c>
      <c r="B79" t="s">
        <v>717</v>
      </c>
      <c r="C79">
        <v>0</v>
      </c>
      <c r="D79" t="s">
        <v>517</v>
      </c>
      <c r="E79" t="s">
        <v>720</v>
      </c>
      <c r="F79" t="s">
        <v>19</v>
      </c>
      <c r="G79" t="s">
        <v>19</v>
      </c>
      <c r="H79" t="s">
        <v>19</v>
      </c>
      <c r="I79" t="s">
        <v>19</v>
      </c>
      <c r="J79" t="s">
        <v>19</v>
      </c>
      <c r="K79" t="s">
        <v>19</v>
      </c>
      <c r="L79" t="s">
        <v>19</v>
      </c>
      <c r="M79" t="s">
        <v>19</v>
      </c>
      <c r="N79" t="s">
        <v>19</v>
      </c>
      <c r="O79" t="s">
        <v>453</v>
      </c>
      <c r="P79">
        <v>20</v>
      </c>
      <c r="Q79">
        <v>1</v>
      </c>
      <c r="R79" t="s">
        <v>515</v>
      </c>
      <c r="S79" t="s">
        <v>721</v>
      </c>
      <c r="T79" t="s">
        <v>2188</v>
      </c>
      <c r="U79" t="s">
        <v>2219</v>
      </c>
      <c r="V79" t="s">
        <v>717</v>
      </c>
    </row>
    <row r="80" spans="1:22" hidden="1" x14ac:dyDescent="0.25">
      <c r="A80" s="30" t="str">
        <f t="shared" si="1"/>
        <v>60.1.2</v>
      </c>
      <c r="B80" t="s">
        <v>717</v>
      </c>
      <c r="C80">
        <v>0</v>
      </c>
      <c r="D80" t="s">
        <v>517</v>
      </c>
      <c r="E80" t="s">
        <v>722</v>
      </c>
      <c r="F80" t="s">
        <v>19</v>
      </c>
      <c r="G80" t="s">
        <v>19</v>
      </c>
      <c r="H80" t="s">
        <v>19</v>
      </c>
      <c r="I80" t="s">
        <v>19</v>
      </c>
      <c r="J80" t="s">
        <v>19</v>
      </c>
      <c r="K80" t="s">
        <v>19</v>
      </c>
      <c r="L80" t="s">
        <v>19</v>
      </c>
      <c r="M80" t="s">
        <v>19</v>
      </c>
      <c r="N80" t="s">
        <v>19</v>
      </c>
      <c r="O80" t="s">
        <v>454</v>
      </c>
      <c r="P80">
        <v>20</v>
      </c>
      <c r="Q80">
        <v>1</v>
      </c>
      <c r="R80" t="s">
        <v>515</v>
      </c>
      <c r="S80" t="s">
        <v>723</v>
      </c>
      <c r="T80" t="s">
        <v>2200</v>
      </c>
      <c r="U80" t="s">
        <v>2228</v>
      </c>
      <c r="V80" t="s">
        <v>717</v>
      </c>
    </row>
    <row r="81" spans="1:22" hidden="1" x14ac:dyDescent="0.25">
      <c r="A81" s="30" t="str">
        <f t="shared" si="1"/>
        <v>60.1.3</v>
      </c>
      <c r="B81" t="s">
        <v>717</v>
      </c>
      <c r="C81">
        <v>0</v>
      </c>
      <c r="D81" t="s">
        <v>517</v>
      </c>
      <c r="E81" t="s">
        <v>724</v>
      </c>
      <c r="F81" t="s">
        <v>19</v>
      </c>
      <c r="G81" t="s">
        <v>19</v>
      </c>
      <c r="H81" t="s">
        <v>19</v>
      </c>
      <c r="I81" t="s">
        <v>19</v>
      </c>
      <c r="J81" t="s">
        <v>19</v>
      </c>
      <c r="K81" t="s">
        <v>19</v>
      </c>
      <c r="L81" t="s">
        <v>19</v>
      </c>
      <c r="M81" t="s">
        <v>19</v>
      </c>
      <c r="N81" t="s">
        <v>19</v>
      </c>
      <c r="O81" t="s">
        <v>455</v>
      </c>
      <c r="P81">
        <v>30</v>
      </c>
      <c r="Q81">
        <v>1</v>
      </c>
      <c r="R81" t="s">
        <v>515</v>
      </c>
      <c r="S81" t="s">
        <v>725</v>
      </c>
      <c r="T81" t="s">
        <v>2207</v>
      </c>
      <c r="U81" t="s">
        <v>2198</v>
      </c>
      <c r="V81" t="s">
        <v>717</v>
      </c>
    </row>
    <row r="82" spans="1:22" hidden="1" x14ac:dyDescent="0.25">
      <c r="A82" s="30" t="str">
        <f t="shared" si="1"/>
        <v>60.1.4</v>
      </c>
      <c r="B82" t="s">
        <v>717</v>
      </c>
      <c r="C82">
        <v>0</v>
      </c>
      <c r="D82" t="s">
        <v>517</v>
      </c>
      <c r="E82" t="s">
        <v>726</v>
      </c>
      <c r="F82" t="s">
        <v>19</v>
      </c>
      <c r="G82" t="s">
        <v>19</v>
      </c>
      <c r="H82" t="s">
        <v>19</v>
      </c>
      <c r="I82" t="s">
        <v>19</v>
      </c>
      <c r="J82" t="s">
        <v>19</v>
      </c>
      <c r="K82" t="s">
        <v>19</v>
      </c>
      <c r="L82" t="s">
        <v>19</v>
      </c>
      <c r="M82" t="s">
        <v>19</v>
      </c>
      <c r="N82" t="s">
        <v>19</v>
      </c>
      <c r="O82" t="s">
        <v>456</v>
      </c>
      <c r="P82">
        <v>30</v>
      </c>
      <c r="Q82">
        <v>1</v>
      </c>
      <c r="R82" t="s">
        <v>515</v>
      </c>
      <c r="S82" t="s">
        <v>727</v>
      </c>
      <c r="T82" t="s">
        <v>2224</v>
      </c>
      <c r="U82" t="s">
        <v>2217</v>
      </c>
      <c r="V82" t="s">
        <v>717</v>
      </c>
    </row>
    <row r="83" spans="1:22" hidden="1" x14ac:dyDescent="0.25">
      <c r="A83" s="30" t="str">
        <f t="shared" si="1"/>
        <v>60.2</v>
      </c>
      <c r="B83" t="s">
        <v>717</v>
      </c>
      <c r="C83">
        <v>0</v>
      </c>
      <c r="D83" t="s">
        <v>509</v>
      </c>
      <c r="E83" t="s">
        <v>728</v>
      </c>
      <c r="F83" t="s">
        <v>511</v>
      </c>
      <c r="G83" t="s">
        <v>1591</v>
      </c>
      <c r="H83" t="s">
        <v>1592</v>
      </c>
      <c r="I83" t="s">
        <v>1593</v>
      </c>
      <c r="J83" t="s">
        <v>531</v>
      </c>
      <c r="K83" t="s">
        <v>512</v>
      </c>
      <c r="L83" t="s">
        <v>19</v>
      </c>
      <c r="M83" t="s">
        <v>1561</v>
      </c>
      <c r="N83" t="s">
        <v>531</v>
      </c>
      <c r="O83" t="s">
        <v>457</v>
      </c>
      <c r="P83">
        <v>35</v>
      </c>
      <c r="Q83">
        <v>1</v>
      </c>
      <c r="R83" t="s">
        <v>515</v>
      </c>
      <c r="S83" t="s">
        <v>729</v>
      </c>
      <c r="T83" t="s">
        <v>2199</v>
      </c>
      <c r="U83" t="s">
        <v>2208</v>
      </c>
      <c r="V83" t="s">
        <v>717</v>
      </c>
    </row>
    <row r="84" spans="1:22" hidden="1" x14ac:dyDescent="0.25">
      <c r="A84" s="30" t="str">
        <f t="shared" si="1"/>
        <v>60.2.1</v>
      </c>
      <c r="B84" t="s">
        <v>717</v>
      </c>
      <c r="C84">
        <v>0</v>
      </c>
      <c r="D84" t="s">
        <v>517</v>
      </c>
      <c r="E84" t="s">
        <v>730</v>
      </c>
      <c r="F84" t="s">
        <v>19</v>
      </c>
      <c r="G84" t="s">
        <v>19</v>
      </c>
      <c r="H84" t="s">
        <v>19</v>
      </c>
      <c r="I84" t="s">
        <v>19</v>
      </c>
      <c r="J84" t="s">
        <v>19</v>
      </c>
      <c r="K84" t="s">
        <v>19</v>
      </c>
      <c r="L84" t="s">
        <v>19</v>
      </c>
      <c r="M84" t="s">
        <v>19</v>
      </c>
      <c r="N84" t="s">
        <v>19</v>
      </c>
      <c r="O84" t="s">
        <v>458</v>
      </c>
      <c r="P84">
        <v>15</v>
      </c>
      <c r="Q84">
        <v>1</v>
      </c>
      <c r="R84" t="s">
        <v>515</v>
      </c>
      <c r="S84" t="s">
        <v>731</v>
      </c>
      <c r="T84" t="s">
        <v>2199</v>
      </c>
      <c r="U84" t="s">
        <v>2229</v>
      </c>
      <c r="V84" t="s">
        <v>717</v>
      </c>
    </row>
    <row r="85" spans="1:22" hidden="1" x14ac:dyDescent="0.25">
      <c r="A85" s="30" t="str">
        <f t="shared" si="1"/>
        <v>60.2.2</v>
      </c>
      <c r="B85" t="s">
        <v>717</v>
      </c>
      <c r="C85">
        <v>0</v>
      </c>
      <c r="D85" t="s">
        <v>517</v>
      </c>
      <c r="E85" t="s">
        <v>732</v>
      </c>
      <c r="F85" t="s">
        <v>19</v>
      </c>
      <c r="G85" t="s">
        <v>19</v>
      </c>
      <c r="H85" t="s">
        <v>19</v>
      </c>
      <c r="I85" t="s">
        <v>19</v>
      </c>
      <c r="J85" t="s">
        <v>19</v>
      </c>
      <c r="K85" t="s">
        <v>19</v>
      </c>
      <c r="L85" t="s">
        <v>19</v>
      </c>
      <c r="M85" t="s">
        <v>19</v>
      </c>
      <c r="N85" t="s">
        <v>19</v>
      </c>
      <c r="O85" t="s">
        <v>459</v>
      </c>
      <c r="P85">
        <v>20</v>
      </c>
      <c r="Q85">
        <v>1</v>
      </c>
      <c r="R85" t="s">
        <v>515</v>
      </c>
      <c r="S85" t="s">
        <v>733</v>
      </c>
      <c r="T85" t="s">
        <v>2207</v>
      </c>
      <c r="U85" t="s">
        <v>2220</v>
      </c>
      <c r="V85" t="s">
        <v>717</v>
      </c>
    </row>
    <row r="86" spans="1:22" hidden="1" x14ac:dyDescent="0.25">
      <c r="A86" s="30" t="str">
        <f t="shared" si="1"/>
        <v>60.2.3</v>
      </c>
      <c r="B86" t="s">
        <v>717</v>
      </c>
      <c r="C86">
        <v>0</v>
      </c>
      <c r="D86" t="s">
        <v>517</v>
      </c>
      <c r="E86" t="s">
        <v>734</v>
      </c>
      <c r="F86" t="s">
        <v>19</v>
      </c>
      <c r="G86" t="s">
        <v>19</v>
      </c>
      <c r="H86" t="s">
        <v>19</v>
      </c>
      <c r="I86" t="s">
        <v>19</v>
      </c>
      <c r="J86" t="s">
        <v>19</v>
      </c>
      <c r="K86" t="s">
        <v>19</v>
      </c>
      <c r="L86" t="s">
        <v>19</v>
      </c>
      <c r="M86" t="s">
        <v>19</v>
      </c>
      <c r="N86" t="s">
        <v>19</v>
      </c>
      <c r="O86" t="s">
        <v>460</v>
      </c>
      <c r="P86">
        <v>25</v>
      </c>
      <c r="Q86">
        <v>1</v>
      </c>
      <c r="R86" t="s">
        <v>515</v>
      </c>
      <c r="S86" t="s">
        <v>735</v>
      </c>
      <c r="T86" t="s">
        <v>2222</v>
      </c>
      <c r="U86" t="s">
        <v>2198</v>
      </c>
      <c r="V86" t="s">
        <v>717</v>
      </c>
    </row>
    <row r="87" spans="1:22" hidden="1" x14ac:dyDescent="0.25">
      <c r="A87" s="30" t="str">
        <f t="shared" si="1"/>
        <v>60.2.4</v>
      </c>
      <c r="B87" t="s">
        <v>717</v>
      </c>
      <c r="C87">
        <v>0</v>
      </c>
      <c r="D87" t="s">
        <v>517</v>
      </c>
      <c r="E87" t="s">
        <v>736</v>
      </c>
      <c r="F87" t="s">
        <v>19</v>
      </c>
      <c r="G87" t="s">
        <v>19</v>
      </c>
      <c r="H87" t="s">
        <v>19</v>
      </c>
      <c r="I87" t="s">
        <v>19</v>
      </c>
      <c r="J87" t="s">
        <v>19</v>
      </c>
      <c r="K87" t="s">
        <v>19</v>
      </c>
      <c r="L87" t="s">
        <v>19</v>
      </c>
      <c r="M87" t="s">
        <v>19</v>
      </c>
      <c r="N87" t="s">
        <v>19</v>
      </c>
      <c r="O87" t="s">
        <v>461</v>
      </c>
      <c r="P87">
        <v>20</v>
      </c>
      <c r="Q87">
        <v>1</v>
      </c>
      <c r="R87" t="s">
        <v>515</v>
      </c>
      <c r="S87" t="s">
        <v>737</v>
      </c>
      <c r="T87" t="s">
        <v>2224</v>
      </c>
      <c r="U87" t="s">
        <v>2230</v>
      </c>
      <c r="V87" t="s">
        <v>717</v>
      </c>
    </row>
    <row r="88" spans="1:22" hidden="1" x14ac:dyDescent="0.25">
      <c r="A88" s="30" t="str">
        <f t="shared" si="1"/>
        <v>60.2.5</v>
      </c>
      <c r="B88" t="s">
        <v>717</v>
      </c>
      <c r="C88">
        <v>0</v>
      </c>
      <c r="D88" t="s">
        <v>517</v>
      </c>
      <c r="E88" t="s">
        <v>738</v>
      </c>
      <c r="F88" t="s">
        <v>19</v>
      </c>
      <c r="G88" t="s">
        <v>19</v>
      </c>
      <c r="H88" t="s">
        <v>19</v>
      </c>
      <c r="I88" t="s">
        <v>19</v>
      </c>
      <c r="J88" t="s">
        <v>19</v>
      </c>
      <c r="K88" t="s">
        <v>19</v>
      </c>
      <c r="L88" t="s">
        <v>19</v>
      </c>
      <c r="M88" t="s">
        <v>19</v>
      </c>
      <c r="N88" t="s">
        <v>19</v>
      </c>
      <c r="O88" t="s">
        <v>462</v>
      </c>
      <c r="P88">
        <v>20</v>
      </c>
      <c r="Q88">
        <v>1</v>
      </c>
      <c r="R88" t="s">
        <v>515</v>
      </c>
      <c r="S88" t="s">
        <v>739</v>
      </c>
      <c r="T88" t="s">
        <v>2231</v>
      </c>
      <c r="U88" t="s">
        <v>2208</v>
      </c>
      <c r="V88" t="s">
        <v>717</v>
      </c>
    </row>
    <row r="89" spans="1:22" hidden="1" x14ac:dyDescent="0.25">
      <c r="A89" s="30" t="str">
        <f t="shared" si="1"/>
        <v>60.3</v>
      </c>
      <c r="B89" t="s">
        <v>717</v>
      </c>
      <c r="C89">
        <v>0</v>
      </c>
      <c r="D89" t="s">
        <v>509</v>
      </c>
      <c r="E89" t="s">
        <v>740</v>
      </c>
      <c r="F89" t="s">
        <v>511</v>
      </c>
      <c r="G89" t="s">
        <v>1594</v>
      </c>
      <c r="H89" t="s">
        <v>1595</v>
      </c>
      <c r="I89" t="s">
        <v>1596</v>
      </c>
      <c r="J89" t="s">
        <v>531</v>
      </c>
      <c r="K89" t="s">
        <v>512</v>
      </c>
      <c r="L89" t="s">
        <v>19</v>
      </c>
      <c r="M89" t="s">
        <v>1561</v>
      </c>
      <c r="N89" t="s">
        <v>531</v>
      </c>
      <c r="O89" t="s">
        <v>463</v>
      </c>
      <c r="P89">
        <v>30</v>
      </c>
      <c r="Q89">
        <v>2</v>
      </c>
      <c r="R89" t="s">
        <v>515</v>
      </c>
      <c r="S89" t="s">
        <v>741</v>
      </c>
      <c r="T89" t="s">
        <v>2195</v>
      </c>
      <c r="U89" t="s">
        <v>2198</v>
      </c>
      <c r="V89" t="s">
        <v>717</v>
      </c>
    </row>
    <row r="90" spans="1:22" hidden="1" x14ac:dyDescent="0.25">
      <c r="A90" s="30" t="str">
        <f t="shared" si="1"/>
        <v>60.3.1</v>
      </c>
      <c r="B90" t="s">
        <v>717</v>
      </c>
      <c r="C90">
        <v>0</v>
      </c>
      <c r="D90" t="s">
        <v>517</v>
      </c>
      <c r="E90" t="s">
        <v>742</v>
      </c>
      <c r="F90" t="s">
        <v>19</v>
      </c>
      <c r="G90" t="s">
        <v>19</v>
      </c>
      <c r="H90" t="s">
        <v>19</v>
      </c>
      <c r="I90" t="s">
        <v>19</v>
      </c>
      <c r="J90" t="s">
        <v>19</v>
      </c>
      <c r="K90" t="s">
        <v>19</v>
      </c>
      <c r="L90" t="s">
        <v>19</v>
      </c>
      <c r="M90" t="s">
        <v>19</v>
      </c>
      <c r="N90" t="s">
        <v>19</v>
      </c>
      <c r="O90" t="s">
        <v>464</v>
      </c>
      <c r="P90">
        <v>30</v>
      </c>
      <c r="Q90">
        <v>1</v>
      </c>
      <c r="R90" t="s">
        <v>515</v>
      </c>
      <c r="S90" t="s">
        <v>743</v>
      </c>
      <c r="T90" t="s">
        <v>2195</v>
      </c>
      <c r="U90" t="s">
        <v>2190</v>
      </c>
      <c r="V90" t="s">
        <v>717</v>
      </c>
    </row>
    <row r="91" spans="1:22" hidden="1" x14ac:dyDescent="0.25">
      <c r="A91" s="30" t="str">
        <f t="shared" si="1"/>
        <v>60.3.2</v>
      </c>
      <c r="B91" t="s">
        <v>717</v>
      </c>
      <c r="C91">
        <v>0</v>
      </c>
      <c r="D91" t="s">
        <v>517</v>
      </c>
      <c r="E91" t="s">
        <v>744</v>
      </c>
      <c r="F91" t="s">
        <v>19</v>
      </c>
      <c r="G91" t="s">
        <v>19</v>
      </c>
      <c r="H91" t="s">
        <v>19</v>
      </c>
      <c r="I91" t="s">
        <v>19</v>
      </c>
      <c r="J91" t="s">
        <v>19</v>
      </c>
      <c r="K91" t="s">
        <v>19</v>
      </c>
      <c r="L91" t="s">
        <v>19</v>
      </c>
      <c r="M91" t="s">
        <v>19</v>
      </c>
      <c r="N91" t="s">
        <v>19</v>
      </c>
      <c r="O91" t="s">
        <v>465</v>
      </c>
      <c r="P91">
        <v>40</v>
      </c>
      <c r="Q91">
        <v>2</v>
      </c>
      <c r="R91" t="s">
        <v>515</v>
      </c>
      <c r="S91" t="s">
        <v>741</v>
      </c>
      <c r="T91" t="s">
        <v>2191</v>
      </c>
      <c r="U91" t="s">
        <v>2229</v>
      </c>
      <c r="V91" t="s">
        <v>717</v>
      </c>
    </row>
    <row r="92" spans="1:22" hidden="1" x14ac:dyDescent="0.25">
      <c r="A92" s="30" t="str">
        <f t="shared" si="1"/>
        <v>60.3.3</v>
      </c>
      <c r="B92" t="s">
        <v>717</v>
      </c>
      <c r="C92">
        <v>0</v>
      </c>
      <c r="D92" t="s">
        <v>517</v>
      </c>
      <c r="E92" t="s">
        <v>745</v>
      </c>
      <c r="F92" t="s">
        <v>19</v>
      </c>
      <c r="G92" t="s">
        <v>19</v>
      </c>
      <c r="H92" t="s">
        <v>19</v>
      </c>
      <c r="I92" t="s">
        <v>19</v>
      </c>
      <c r="J92" t="s">
        <v>19</v>
      </c>
      <c r="K92" t="s">
        <v>19</v>
      </c>
      <c r="L92" t="s">
        <v>19</v>
      </c>
      <c r="M92" t="s">
        <v>19</v>
      </c>
      <c r="N92" t="s">
        <v>19</v>
      </c>
      <c r="O92" t="s">
        <v>466</v>
      </c>
      <c r="P92">
        <v>30</v>
      </c>
      <c r="Q92">
        <v>2</v>
      </c>
      <c r="R92" t="s">
        <v>515</v>
      </c>
      <c r="S92" t="s">
        <v>746</v>
      </c>
      <c r="T92" t="s">
        <v>2197</v>
      </c>
      <c r="U92" t="s">
        <v>2198</v>
      </c>
      <c r="V92" t="s">
        <v>717</v>
      </c>
    </row>
    <row r="93" spans="1:22" hidden="1" x14ac:dyDescent="0.25">
      <c r="A93" s="30" t="str">
        <f t="shared" si="1"/>
        <v>2023.1</v>
      </c>
      <c r="B93" t="s">
        <v>756</v>
      </c>
      <c r="C93">
        <v>0</v>
      </c>
      <c r="D93" t="s">
        <v>509</v>
      </c>
      <c r="E93" t="s">
        <v>757</v>
      </c>
      <c r="F93" t="s">
        <v>511</v>
      </c>
      <c r="G93" t="s">
        <v>1600</v>
      </c>
      <c r="H93" t="s">
        <v>1601</v>
      </c>
      <c r="I93" t="s">
        <v>1602</v>
      </c>
      <c r="J93" t="s">
        <v>531</v>
      </c>
      <c r="K93" t="s">
        <v>512</v>
      </c>
      <c r="L93" t="s">
        <v>32</v>
      </c>
      <c r="M93" t="s">
        <v>680</v>
      </c>
      <c r="N93" t="s">
        <v>758</v>
      </c>
      <c r="O93" t="s">
        <v>239</v>
      </c>
      <c r="P93">
        <v>30</v>
      </c>
      <c r="Q93">
        <v>100</v>
      </c>
      <c r="R93" t="s">
        <v>546</v>
      </c>
      <c r="S93" t="s">
        <v>759</v>
      </c>
      <c r="T93" t="s">
        <v>2193</v>
      </c>
      <c r="U93" t="s">
        <v>2198</v>
      </c>
      <c r="V93" t="s">
        <v>756</v>
      </c>
    </row>
    <row r="94" spans="1:22" hidden="1" x14ac:dyDescent="0.25">
      <c r="A94" s="30" t="str">
        <f t="shared" si="1"/>
        <v>2023.1.1</v>
      </c>
      <c r="B94" t="s">
        <v>756</v>
      </c>
      <c r="C94">
        <v>0</v>
      </c>
      <c r="D94" t="s">
        <v>517</v>
      </c>
      <c r="E94" t="s">
        <v>760</v>
      </c>
      <c r="F94" t="s">
        <v>19</v>
      </c>
      <c r="G94" t="s">
        <v>19</v>
      </c>
      <c r="H94" t="s">
        <v>19</v>
      </c>
      <c r="I94" t="s">
        <v>19</v>
      </c>
      <c r="J94" t="s">
        <v>19</v>
      </c>
      <c r="K94" t="s">
        <v>19</v>
      </c>
      <c r="L94" t="s">
        <v>19</v>
      </c>
      <c r="M94" t="s">
        <v>19</v>
      </c>
      <c r="N94" t="s">
        <v>19</v>
      </c>
      <c r="O94" t="s">
        <v>240</v>
      </c>
      <c r="P94">
        <v>10</v>
      </c>
      <c r="Q94">
        <v>1</v>
      </c>
      <c r="R94" t="s">
        <v>515</v>
      </c>
      <c r="S94" t="s">
        <v>761</v>
      </c>
      <c r="T94" t="s">
        <v>2193</v>
      </c>
      <c r="U94" t="s">
        <v>2190</v>
      </c>
      <c r="V94" t="s">
        <v>756</v>
      </c>
    </row>
    <row r="95" spans="1:22" hidden="1" x14ac:dyDescent="0.25">
      <c r="A95" s="30" t="str">
        <f t="shared" si="1"/>
        <v>2023.1.2</v>
      </c>
      <c r="B95" t="s">
        <v>756</v>
      </c>
      <c r="C95">
        <v>0</v>
      </c>
      <c r="D95" t="s">
        <v>517</v>
      </c>
      <c r="E95" t="s">
        <v>762</v>
      </c>
      <c r="F95" t="s">
        <v>19</v>
      </c>
      <c r="G95" t="s">
        <v>19</v>
      </c>
      <c r="H95" t="s">
        <v>19</v>
      </c>
      <c r="I95" t="s">
        <v>19</v>
      </c>
      <c r="J95" t="s">
        <v>19</v>
      </c>
      <c r="K95" t="s">
        <v>19</v>
      </c>
      <c r="L95" t="s">
        <v>19</v>
      </c>
      <c r="M95" t="s">
        <v>19</v>
      </c>
      <c r="N95" t="s">
        <v>19</v>
      </c>
      <c r="O95" t="s">
        <v>241</v>
      </c>
      <c r="P95">
        <v>60</v>
      </c>
      <c r="Q95">
        <v>100</v>
      </c>
      <c r="R95" t="s">
        <v>546</v>
      </c>
      <c r="S95" t="s">
        <v>759</v>
      </c>
      <c r="T95" t="s">
        <v>2188</v>
      </c>
      <c r="U95" t="s">
        <v>2198</v>
      </c>
      <c r="V95" t="s">
        <v>756</v>
      </c>
    </row>
    <row r="96" spans="1:22" hidden="1" x14ac:dyDescent="0.25">
      <c r="A96" s="30" t="str">
        <f t="shared" si="1"/>
        <v>2023.1.3</v>
      </c>
      <c r="B96" t="s">
        <v>756</v>
      </c>
      <c r="C96">
        <v>0</v>
      </c>
      <c r="D96" t="s">
        <v>517</v>
      </c>
      <c r="E96" t="s">
        <v>763</v>
      </c>
      <c r="F96" t="s">
        <v>19</v>
      </c>
      <c r="G96" t="s">
        <v>19</v>
      </c>
      <c r="H96" t="s">
        <v>19</v>
      </c>
      <c r="I96" t="s">
        <v>19</v>
      </c>
      <c r="J96" t="s">
        <v>19</v>
      </c>
      <c r="K96" t="s">
        <v>19</v>
      </c>
      <c r="L96" t="s">
        <v>19</v>
      </c>
      <c r="M96" t="s">
        <v>19</v>
      </c>
      <c r="N96" t="s">
        <v>19</v>
      </c>
      <c r="O96" t="s">
        <v>242</v>
      </c>
      <c r="P96">
        <v>10</v>
      </c>
      <c r="Q96">
        <v>1</v>
      </c>
      <c r="R96" t="s">
        <v>515</v>
      </c>
      <c r="S96" t="s">
        <v>761</v>
      </c>
      <c r="T96" t="s">
        <v>2188</v>
      </c>
      <c r="U96" t="s">
        <v>2190</v>
      </c>
      <c r="V96" t="s">
        <v>756</v>
      </c>
    </row>
    <row r="97" spans="1:22" hidden="1" x14ac:dyDescent="0.25">
      <c r="A97" s="30" t="str">
        <f t="shared" si="1"/>
        <v>2023.1.4</v>
      </c>
      <c r="B97" t="s">
        <v>756</v>
      </c>
      <c r="C97">
        <v>0</v>
      </c>
      <c r="D97" t="s">
        <v>517</v>
      </c>
      <c r="E97" t="s">
        <v>764</v>
      </c>
      <c r="F97" t="s">
        <v>19</v>
      </c>
      <c r="G97" t="s">
        <v>19</v>
      </c>
      <c r="H97" t="s">
        <v>19</v>
      </c>
      <c r="I97" t="s">
        <v>19</v>
      </c>
      <c r="J97" t="s">
        <v>19</v>
      </c>
      <c r="K97" t="s">
        <v>19</v>
      </c>
      <c r="L97" t="s">
        <v>19</v>
      </c>
      <c r="M97" t="s">
        <v>19</v>
      </c>
      <c r="N97" t="s">
        <v>19</v>
      </c>
      <c r="O97" t="s">
        <v>243</v>
      </c>
      <c r="P97">
        <v>20</v>
      </c>
      <c r="Q97">
        <v>100</v>
      </c>
      <c r="R97" t="s">
        <v>546</v>
      </c>
      <c r="S97" t="s">
        <v>759</v>
      </c>
      <c r="T97" t="s">
        <v>2191</v>
      </c>
      <c r="U97" t="s">
        <v>2198</v>
      </c>
      <c r="V97" t="s">
        <v>756</v>
      </c>
    </row>
    <row r="98" spans="1:22" hidden="1" x14ac:dyDescent="0.25">
      <c r="A98" s="30" t="str">
        <f t="shared" si="1"/>
        <v>2023.2</v>
      </c>
      <c r="B98" t="s">
        <v>756</v>
      </c>
      <c r="C98">
        <v>0</v>
      </c>
      <c r="D98" t="s">
        <v>509</v>
      </c>
      <c r="E98" t="s">
        <v>765</v>
      </c>
      <c r="F98" t="s">
        <v>511</v>
      </c>
      <c r="G98" t="s">
        <v>1603</v>
      </c>
      <c r="H98" t="s">
        <v>1604</v>
      </c>
      <c r="I98" t="s">
        <v>1605</v>
      </c>
      <c r="J98" t="s">
        <v>531</v>
      </c>
      <c r="K98" t="s">
        <v>512</v>
      </c>
      <c r="L98" t="s">
        <v>19</v>
      </c>
      <c r="M98" t="s">
        <v>766</v>
      </c>
      <c r="N98" t="s">
        <v>767</v>
      </c>
      <c r="O98" t="s">
        <v>385</v>
      </c>
      <c r="P98">
        <v>10</v>
      </c>
      <c r="Q98">
        <v>2</v>
      </c>
      <c r="R98" t="s">
        <v>515</v>
      </c>
      <c r="S98" t="s">
        <v>768</v>
      </c>
      <c r="T98" t="s">
        <v>2193</v>
      </c>
      <c r="U98" t="s">
        <v>2198</v>
      </c>
      <c r="V98" t="s">
        <v>756</v>
      </c>
    </row>
    <row r="99" spans="1:22" hidden="1" x14ac:dyDescent="0.25">
      <c r="A99" s="30" t="str">
        <f t="shared" si="1"/>
        <v>2023.2.1</v>
      </c>
      <c r="B99" t="s">
        <v>756</v>
      </c>
      <c r="C99">
        <v>0</v>
      </c>
      <c r="D99" t="s">
        <v>517</v>
      </c>
      <c r="E99" t="s">
        <v>769</v>
      </c>
      <c r="F99" t="s">
        <v>19</v>
      </c>
      <c r="G99" t="s">
        <v>19</v>
      </c>
      <c r="H99" t="s">
        <v>19</v>
      </c>
      <c r="I99" t="s">
        <v>19</v>
      </c>
      <c r="J99" t="s">
        <v>19</v>
      </c>
      <c r="K99" t="s">
        <v>19</v>
      </c>
      <c r="L99" t="s">
        <v>19</v>
      </c>
      <c r="M99" t="s">
        <v>19</v>
      </c>
      <c r="N99" t="s">
        <v>19</v>
      </c>
      <c r="O99" t="s">
        <v>386</v>
      </c>
      <c r="P99">
        <v>60</v>
      </c>
      <c r="Q99">
        <v>1</v>
      </c>
      <c r="R99" t="s">
        <v>515</v>
      </c>
      <c r="S99" t="s">
        <v>770</v>
      </c>
      <c r="T99" t="s">
        <v>2193</v>
      </c>
      <c r="U99" t="s">
        <v>2219</v>
      </c>
      <c r="V99" t="s">
        <v>756</v>
      </c>
    </row>
    <row r="100" spans="1:22" hidden="1" x14ac:dyDescent="0.25">
      <c r="A100" s="30" t="str">
        <f t="shared" si="1"/>
        <v>2023.2.2</v>
      </c>
      <c r="B100" t="s">
        <v>756</v>
      </c>
      <c r="C100">
        <v>0</v>
      </c>
      <c r="D100" t="s">
        <v>517</v>
      </c>
      <c r="E100" t="s">
        <v>771</v>
      </c>
      <c r="F100" t="s">
        <v>19</v>
      </c>
      <c r="G100" t="s">
        <v>19</v>
      </c>
      <c r="H100" t="s">
        <v>19</v>
      </c>
      <c r="I100" t="s">
        <v>19</v>
      </c>
      <c r="J100" t="s">
        <v>19</v>
      </c>
      <c r="K100" t="s">
        <v>19</v>
      </c>
      <c r="L100" t="s">
        <v>19</v>
      </c>
      <c r="M100" t="s">
        <v>19</v>
      </c>
      <c r="N100" t="s">
        <v>19</v>
      </c>
      <c r="O100" t="s">
        <v>387</v>
      </c>
      <c r="P100">
        <v>40</v>
      </c>
      <c r="Q100">
        <v>2</v>
      </c>
      <c r="R100" t="s">
        <v>515</v>
      </c>
      <c r="S100" t="s">
        <v>768</v>
      </c>
      <c r="T100" t="s">
        <v>2197</v>
      </c>
      <c r="U100" t="s">
        <v>2198</v>
      </c>
      <c r="V100" t="s">
        <v>756</v>
      </c>
    </row>
    <row r="101" spans="1:22" hidden="1" x14ac:dyDescent="0.25">
      <c r="A101" s="30" t="str">
        <f t="shared" si="1"/>
        <v>2023.3</v>
      </c>
      <c r="B101" t="s">
        <v>756</v>
      </c>
      <c r="C101">
        <v>0</v>
      </c>
      <c r="D101" t="s">
        <v>509</v>
      </c>
      <c r="E101" t="s">
        <v>772</v>
      </c>
      <c r="F101" t="s">
        <v>511</v>
      </c>
      <c r="G101" t="s">
        <v>1600</v>
      </c>
      <c r="H101" t="s">
        <v>1601</v>
      </c>
      <c r="I101" t="s">
        <v>1602</v>
      </c>
      <c r="J101" t="s">
        <v>531</v>
      </c>
      <c r="K101" t="s">
        <v>512</v>
      </c>
      <c r="L101" t="s">
        <v>32</v>
      </c>
      <c r="M101" t="s">
        <v>680</v>
      </c>
      <c r="N101" t="s">
        <v>767</v>
      </c>
      <c r="O101" t="s">
        <v>244</v>
      </c>
      <c r="P101">
        <v>30</v>
      </c>
      <c r="Q101">
        <v>100</v>
      </c>
      <c r="R101" t="s">
        <v>546</v>
      </c>
      <c r="S101" t="s">
        <v>759</v>
      </c>
      <c r="T101" t="s">
        <v>2188</v>
      </c>
      <c r="U101" t="s">
        <v>2198</v>
      </c>
      <c r="V101" t="s">
        <v>756</v>
      </c>
    </row>
    <row r="102" spans="1:22" hidden="1" x14ac:dyDescent="0.25">
      <c r="A102" s="30" t="str">
        <f t="shared" si="1"/>
        <v>2023.3.1</v>
      </c>
      <c r="B102" t="s">
        <v>756</v>
      </c>
      <c r="C102">
        <v>0</v>
      </c>
      <c r="D102" t="s">
        <v>517</v>
      </c>
      <c r="E102" t="s">
        <v>773</v>
      </c>
      <c r="F102" t="s">
        <v>19</v>
      </c>
      <c r="G102" t="s">
        <v>19</v>
      </c>
      <c r="H102" t="s">
        <v>19</v>
      </c>
      <c r="I102" t="s">
        <v>19</v>
      </c>
      <c r="J102" t="s">
        <v>19</v>
      </c>
      <c r="K102" t="s">
        <v>19</v>
      </c>
      <c r="L102" t="s">
        <v>19</v>
      </c>
      <c r="M102" t="s">
        <v>19</v>
      </c>
      <c r="N102" t="s">
        <v>19</v>
      </c>
      <c r="O102" t="s">
        <v>245</v>
      </c>
      <c r="P102">
        <v>60</v>
      </c>
      <c r="Q102">
        <v>1</v>
      </c>
      <c r="R102" t="s">
        <v>515</v>
      </c>
      <c r="S102" t="s">
        <v>761</v>
      </c>
      <c r="T102" t="s">
        <v>2188</v>
      </c>
      <c r="U102" t="s">
        <v>2190</v>
      </c>
      <c r="V102" t="s">
        <v>756</v>
      </c>
    </row>
    <row r="103" spans="1:22" hidden="1" x14ac:dyDescent="0.25">
      <c r="A103" s="30" t="str">
        <f t="shared" si="1"/>
        <v>2023.3.2</v>
      </c>
      <c r="B103" t="s">
        <v>756</v>
      </c>
      <c r="C103">
        <v>0</v>
      </c>
      <c r="D103" t="s">
        <v>517</v>
      </c>
      <c r="E103" t="s">
        <v>774</v>
      </c>
      <c r="F103" t="s">
        <v>19</v>
      </c>
      <c r="G103" t="s">
        <v>19</v>
      </c>
      <c r="H103" t="s">
        <v>19</v>
      </c>
      <c r="I103" t="s">
        <v>19</v>
      </c>
      <c r="J103" t="s">
        <v>19</v>
      </c>
      <c r="K103" t="s">
        <v>19</v>
      </c>
      <c r="L103" t="s">
        <v>19</v>
      </c>
      <c r="M103" t="s">
        <v>19</v>
      </c>
      <c r="N103" t="s">
        <v>19</v>
      </c>
      <c r="O103" t="s">
        <v>246</v>
      </c>
      <c r="P103">
        <v>10</v>
      </c>
      <c r="Q103">
        <v>100</v>
      </c>
      <c r="R103" t="s">
        <v>546</v>
      </c>
      <c r="S103" t="s">
        <v>759</v>
      </c>
      <c r="T103" t="s">
        <v>2188</v>
      </c>
      <c r="U103" t="s">
        <v>2198</v>
      </c>
      <c r="V103" t="s">
        <v>756</v>
      </c>
    </row>
    <row r="104" spans="1:22" hidden="1" x14ac:dyDescent="0.25">
      <c r="A104" s="30" t="str">
        <f t="shared" si="1"/>
        <v>2023.3.3</v>
      </c>
      <c r="B104" t="s">
        <v>756</v>
      </c>
      <c r="C104">
        <v>0</v>
      </c>
      <c r="D104" t="s">
        <v>517</v>
      </c>
      <c r="E104" t="s">
        <v>775</v>
      </c>
      <c r="F104" t="s">
        <v>19</v>
      </c>
      <c r="G104" t="s">
        <v>19</v>
      </c>
      <c r="H104" t="s">
        <v>19</v>
      </c>
      <c r="I104" t="s">
        <v>19</v>
      </c>
      <c r="J104" t="s">
        <v>19</v>
      </c>
      <c r="K104" t="s">
        <v>19</v>
      </c>
      <c r="L104" t="s">
        <v>19</v>
      </c>
      <c r="M104" t="s">
        <v>19</v>
      </c>
      <c r="N104" t="s">
        <v>19</v>
      </c>
      <c r="O104" t="s">
        <v>247</v>
      </c>
      <c r="P104">
        <v>10</v>
      </c>
      <c r="Q104">
        <v>1</v>
      </c>
      <c r="R104" t="s">
        <v>515</v>
      </c>
      <c r="S104" t="s">
        <v>761</v>
      </c>
      <c r="T104" t="s">
        <v>2188</v>
      </c>
      <c r="U104" t="s">
        <v>2190</v>
      </c>
      <c r="V104" t="s">
        <v>756</v>
      </c>
    </row>
    <row r="105" spans="1:22" hidden="1" x14ac:dyDescent="0.25">
      <c r="A105" s="30" t="str">
        <f t="shared" si="1"/>
        <v>2023.3.4</v>
      </c>
      <c r="B105" t="s">
        <v>756</v>
      </c>
      <c r="C105">
        <v>0</v>
      </c>
      <c r="D105" t="s">
        <v>517</v>
      </c>
      <c r="E105" t="s">
        <v>776</v>
      </c>
      <c r="F105" t="s">
        <v>19</v>
      </c>
      <c r="G105" t="s">
        <v>19</v>
      </c>
      <c r="H105" t="s">
        <v>19</v>
      </c>
      <c r="I105" t="s">
        <v>19</v>
      </c>
      <c r="J105" t="s">
        <v>19</v>
      </c>
      <c r="K105" t="s">
        <v>19</v>
      </c>
      <c r="L105" t="s">
        <v>19</v>
      </c>
      <c r="M105" t="s">
        <v>19</v>
      </c>
      <c r="N105" t="s">
        <v>19</v>
      </c>
      <c r="O105" t="s">
        <v>248</v>
      </c>
      <c r="P105">
        <v>20</v>
      </c>
      <c r="Q105">
        <v>100</v>
      </c>
      <c r="R105" t="s">
        <v>546</v>
      </c>
      <c r="S105" t="s">
        <v>759</v>
      </c>
      <c r="T105" t="s">
        <v>2188</v>
      </c>
      <c r="U105" t="s">
        <v>2198</v>
      </c>
      <c r="V105" t="s">
        <v>756</v>
      </c>
    </row>
    <row r="106" spans="1:22" hidden="1" x14ac:dyDescent="0.25">
      <c r="A106" s="30" t="str">
        <f t="shared" si="1"/>
        <v>2023.4</v>
      </c>
      <c r="B106" t="s">
        <v>756</v>
      </c>
      <c r="C106">
        <v>0</v>
      </c>
      <c r="D106" t="s">
        <v>509</v>
      </c>
      <c r="E106" t="s">
        <v>777</v>
      </c>
      <c r="F106" t="s">
        <v>511</v>
      </c>
      <c r="G106" t="s">
        <v>1600</v>
      </c>
      <c r="H106" t="s">
        <v>1595</v>
      </c>
      <c r="I106" t="s">
        <v>1602</v>
      </c>
      <c r="J106" t="s">
        <v>531</v>
      </c>
      <c r="K106" t="s">
        <v>512</v>
      </c>
      <c r="L106" t="s">
        <v>32</v>
      </c>
      <c r="M106" t="s">
        <v>680</v>
      </c>
      <c r="N106" t="s">
        <v>19</v>
      </c>
      <c r="O106" t="s">
        <v>249</v>
      </c>
      <c r="P106">
        <v>10</v>
      </c>
      <c r="Q106">
        <v>2</v>
      </c>
      <c r="R106" t="s">
        <v>515</v>
      </c>
      <c r="S106" t="s">
        <v>778</v>
      </c>
      <c r="T106" t="s">
        <v>2188</v>
      </c>
      <c r="U106" t="s">
        <v>2189</v>
      </c>
      <c r="V106" t="s">
        <v>756</v>
      </c>
    </row>
    <row r="107" spans="1:22" hidden="1" x14ac:dyDescent="0.25">
      <c r="A107" s="30" t="str">
        <f t="shared" si="1"/>
        <v>2023.4.1</v>
      </c>
      <c r="B107" t="s">
        <v>756</v>
      </c>
      <c r="C107">
        <v>0</v>
      </c>
      <c r="D107" t="s">
        <v>517</v>
      </c>
      <c r="E107" t="s">
        <v>779</v>
      </c>
      <c r="F107" t="s">
        <v>19</v>
      </c>
      <c r="G107" t="s">
        <v>19</v>
      </c>
      <c r="H107" t="s">
        <v>19</v>
      </c>
      <c r="I107" t="s">
        <v>19</v>
      </c>
      <c r="J107" t="s">
        <v>19</v>
      </c>
      <c r="K107" t="s">
        <v>19</v>
      </c>
      <c r="L107" t="s">
        <v>19</v>
      </c>
      <c r="M107" t="s">
        <v>19</v>
      </c>
      <c r="N107" t="s">
        <v>19</v>
      </c>
      <c r="O107" t="s">
        <v>250</v>
      </c>
      <c r="P107">
        <v>10</v>
      </c>
      <c r="Q107">
        <v>1</v>
      </c>
      <c r="R107" t="s">
        <v>515</v>
      </c>
      <c r="S107" t="s">
        <v>780</v>
      </c>
      <c r="T107" t="s">
        <v>2188</v>
      </c>
      <c r="U107" t="s">
        <v>2190</v>
      </c>
      <c r="V107" t="s">
        <v>756</v>
      </c>
    </row>
    <row r="108" spans="1:22" hidden="1" x14ac:dyDescent="0.25">
      <c r="A108" s="30" t="str">
        <f t="shared" si="1"/>
        <v>2023.4.2</v>
      </c>
      <c r="B108" t="s">
        <v>756</v>
      </c>
      <c r="C108">
        <v>0</v>
      </c>
      <c r="D108" t="s">
        <v>517</v>
      </c>
      <c r="E108" t="s">
        <v>781</v>
      </c>
      <c r="F108" t="s">
        <v>19</v>
      </c>
      <c r="G108" t="s">
        <v>19</v>
      </c>
      <c r="H108" t="s">
        <v>19</v>
      </c>
      <c r="I108" t="s">
        <v>19</v>
      </c>
      <c r="J108" t="s">
        <v>19</v>
      </c>
      <c r="K108" t="s">
        <v>19</v>
      </c>
      <c r="L108" t="s">
        <v>19</v>
      </c>
      <c r="M108" t="s">
        <v>19</v>
      </c>
      <c r="N108" t="s">
        <v>19</v>
      </c>
      <c r="O108" t="s">
        <v>251</v>
      </c>
      <c r="P108">
        <v>70</v>
      </c>
      <c r="Q108">
        <v>2</v>
      </c>
      <c r="R108" t="s">
        <v>515</v>
      </c>
      <c r="S108" t="s">
        <v>782</v>
      </c>
      <c r="T108" t="s">
        <v>2191</v>
      </c>
      <c r="U108" t="s">
        <v>2198</v>
      </c>
      <c r="V108" t="s">
        <v>756</v>
      </c>
    </row>
    <row r="109" spans="1:22" hidden="1" x14ac:dyDescent="0.25">
      <c r="A109" s="30" t="str">
        <f t="shared" si="1"/>
        <v>2023.4.3</v>
      </c>
      <c r="B109" t="s">
        <v>756</v>
      </c>
      <c r="C109">
        <v>0</v>
      </c>
      <c r="D109" t="s">
        <v>517</v>
      </c>
      <c r="E109" t="s">
        <v>783</v>
      </c>
      <c r="F109" t="s">
        <v>19</v>
      </c>
      <c r="G109" t="s">
        <v>19</v>
      </c>
      <c r="H109" t="s">
        <v>19</v>
      </c>
      <c r="I109" t="s">
        <v>19</v>
      </c>
      <c r="J109" t="s">
        <v>19</v>
      </c>
      <c r="K109" t="s">
        <v>19</v>
      </c>
      <c r="L109" t="s">
        <v>19</v>
      </c>
      <c r="M109" t="s">
        <v>19</v>
      </c>
      <c r="N109" t="s">
        <v>19</v>
      </c>
      <c r="O109" t="s">
        <v>252</v>
      </c>
      <c r="P109">
        <v>20</v>
      </c>
      <c r="Q109">
        <v>2</v>
      </c>
      <c r="R109" t="s">
        <v>515</v>
      </c>
      <c r="S109" t="s">
        <v>778</v>
      </c>
      <c r="T109" t="s">
        <v>2191</v>
      </c>
      <c r="U109" t="s">
        <v>2189</v>
      </c>
      <c r="V109" t="s">
        <v>756</v>
      </c>
    </row>
    <row r="110" spans="1:22" hidden="1" x14ac:dyDescent="0.25">
      <c r="A110" s="30" t="str">
        <f t="shared" si="1"/>
        <v>2023.5</v>
      </c>
      <c r="B110" t="s">
        <v>756</v>
      </c>
      <c r="C110">
        <v>0</v>
      </c>
      <c r="D110" t="s">
        <v>509</v>
      </c>
      <c r="E110" t="s">
        <v>784</v>
      </c>
      <c r="F110" t="s">
        <v>511</v>
      </c>
      <c r="G110" t="s">
        <v>1600</v>
      </c>
      <c r="H110" t="s">
        <v>1601</v>
      </c>
      <c r="I110" t="s">
        <v>1602</v>
      </c>
      <c r="J110" t="s">
        <v>531</v>
      </c>
      <c r="K110" t="s">
        <v>512</v>
      </c>
      <c r="L110" t="s">
        <v>19</v>
      </c>
      <c r="M110" t="s">
        <v>680</v>
      </c>
      <c r="N110" t="s">
        <v>767</v>
      </c>
      <c r="O110" t="s">
        <v>253</v>
      </c>
      <c r="P110">
        <v>10</v>
      </c>
      <c r="Q110">
        <v>1</v>
      </c>
      <c r="R110" t="s">
        <v>515</v>
      </c>
      <c r="S110" t="s">
        <v>785</v>
      </c>
      <c r="T110" t="s">
        <v>2188</v>
      </c>
      <c r="U110" t="s">
        <v>2198</v>
      </c>
      <c r="V110" t="s">
        <v>756</v>
      </c>
    </row>
    <row r="111" spans="1:22" hidden="1" x14ac:dyDescent="0.25">
      <c r="A111" s="30" t="str">
        <f t="shared" si="1"/>
        <v>2023.5.1</v>
      </c>
      <c r="B111" t="s">
        <v>756</v>
      </c>
      <c r="C111">
        <v>0</v>
      </c>
      <c r="D111" t="s">
        <v>517</v>
      </c>
      <c r="E111" t="s">
        <v>786</v>
      </c>
      <c r="F111" t="s">
        <v>19</v>
      </c>
      <c r="G111" t="s">
        <v>19</v>
      </c>
      <c r="H111" t="s">
        <v>19</v>
      </c>
      <c r="I111" t="s">
        <v>19</v>
      </c>
      <c r="J111" t="s">
        <v>19</v>
      </c>
      <c r="K111" t="s">
        <v>19</v>
      </c>
      <c r="L111" t="s">
        <v>19</v>
      </c>
      <c r="M111" t="s">
        <v>19</v>
      </c>
      <c r="N111" t="s">
        <v>19</v>
      </c>
      <c r="O111" t="s">
        <v>254</v>
      </c>
      <c r="P111">
        <v>70</v>
      </c>
      <c r="Q111">
        <v>1</v>
      </c>
      <c r="R111" t="s">
        <v>515</v>
      </c>
      <c r="S111" t="s">
        <v>787</v>
      </c>
      <c r="T111" t="s">
        <v>2188</v>
      </c>
      <c r="U111" t="s">
        <v>2229</v>
      </c>
      <c r="V111" t="s">
        <v>756</v>
      </c>
    </row>
    <row r="112" spans="1:22" hidden="1" x14ac:dyDescent="0.25">
      <c r="A112" s="30" t="str">
        <f t="shared" si="1"/>
        <v>2023.5.2</v>
      </c>
      <c r="B112" t="s">
        <v>756</v>
      </c>
      <c r="C112">
        <v>0</v>
      </c>
      <c r="D112" t="s">
        <v>517</v>
      </c>
      <c r="E112" t="s">
        <v>788</v>
      </c>
      <c r="F112" t="s">
        <v>19</v>
      </c>
      <c r="G112" t="s">
        <v>19</v>
      </c>
      <c r="H112" t="s">
        <v>19</v>
      </c>
      <c r="I112" t="s">
        <v>19</v>
      </c>
      <c r="J112" t="s">
        <v>19</v>
      </c>
      <c r="K112" t="s">
        <v>19</v>
      </c>
      <c r="L112" t="s">
        <v>19</v>
      </c>
      <c r="M112" t="s">
        <v>19</v>
      </c>
      <c r="N112" t="s">
        <v>19</v>
      </c>
      <c r="O112" t="s">
        <v>255</v>
      </c>
      <c r="P112">
        <v>30</v>
      </c>
      <c r="Q112">
        <v>1</v>
      </c>
      <c r="R112" t="s">
        <v>515</v>
      </c>
      <c r="S112" t="s">
        <v>789</v>
      </c>
      <c r="T112" t="s">
        <v>2207</v>
      </c>
      <c r="U112" t="s">
        <v>2198</v>
      </c>
      <c r="V112" t="s">
        <v>756</v>
      </c>
    </row>
    <row r="113" spans="1:22" hidden="1" x14ac:dyDescent="0.25">
      <c r="A113" s="30" t="str">
        <f t="shared" si="1"/>
        <v>2023.6</v>
      </c>
      <c r="B113" t="s">
        <v>756</v>
      </c>
      <c r="C113">
        <v>0</v>
      </c>
      <c r="D113" t="s">
        <v>509</v>
      </c>
      <c r="E113" t="s">
        <v>790</v>
      </c>
      <c r="F113" t="s">
        <v>530</v>
      </c>
      <c r="G113" t="s">
        <v>1600</v>
      </c>
      <c r="H113" t="s">
        <v>1601</v>
      </c>
      <c r="I113" t="s">
        <v>1602</v>
      </c>
      <c r="J113" t="s">
        <v>638</v>
      </c>
      <c r="K113" t="s">
        <v>512</v>
      </c>
      <c r="L113" t="s">
        <v>32</v>
      </c>
      <c r="M113" t="s">
        <v>766</v>
      </c>
      <c r="N113" t="s">
        <v>767</v>
      </c>
      <c r="O113" t="s">
        <v>256</v>
      </c>
      <c r="P113">
        <v>10</v>
      </c>
      <c r="Q113">
        <v>1</v>
      </c>
      <c r="R113" t="s">
        <v>515</v>
      </c>
      <c r="S113" t="s">
        <v>791</v>
      </c>
      <c r="T113" t="s">
        <v>2188</v>
      </c>
      <c r="U113" t="s">
        <v>2232</v>
      </c>
      <c r="V113" t="s">
        <v>756</v>
      </c>
    </row>
    <row r="114" spans="1:22" hidden="1" x14ac:dyDescent="0.25">
      <c r="A114" s="30" t="str">
        <f t="shared" si="1"/>
        <v>2023.6.1</v>
      </c>
      <c r="B114" t="s">
        <v>756</v>
      </c>
      <c r="C114">
        <v>0</v>
      </c>
      <c r="D114" t="s">
        <v>517</v>
      </c>
      <c r="E114" t="s">
        <v>792</v>
      </c>
      <c r="F114" t="s">
        <v>19</v>
      </c>
      <c r="G114" t="s">
        <v>19</v>
      </c>
      <c r="H114" t="s">
        <v>19</v>
      </c>
      <c r="I114" t="s">
        <v>19</v>
      </c>
      <c r="J114" t="s">
        <v>19</v>
      </c>
      <c r="K114" t="s">
        <v>19</v>
      </c>
      <c r="L114" t="s">
        <v>19</v>
      </c>
      <c r="M114" t="s">
        <v>19</v>
      </c>
      <c r="N114" t="s">
        <v>19</v>
      </c>
      <c r="O114" t="s">
        <v>257</v>
      </c>
      <c r="P114">
        <v>20</v>
      </c>
      <c r="Q114">
        <v>1</v>
      </c>
      <c r="R114" t="s">
        <v>515</v>
      </c>
      <c r="S114" t="s">
        <v>793</v>
      </c>
      <c r="T114" t="s">
        <v>2188</v>
      </c>
      <c r="U114" t="s">
        <v>2190</v>
      </c>
      <c r="V114" t="s">
        <v>756</v>
      </c>
    </row>
    <row r="115" spans="1:22" hidden="1" x14ac:dyDescent="0.25">
      <c r="A115" s="30" t="str">
        <f t="shared" si="1"/>
        <v>2023.6.2</v>
      </c>
      <c r="B115" t="s">
        <v>756</v>
      </c>
      <c r="C115">
        <v>0</v>
      </c>
      <c r="D115" t="s">
        <v>517</v>
      </c>
      <c r="E115" t="s">
        <v>794</v>
      </c>
      <c r="F115" t="s">
        <v>19</v>
      </c>
      <c r="G115" t="s">
        <v>19</v>
      </c>
      <c r="H115" t="s">
        <v>19</v>
      </c>
      <c r="I115" t="s">
        <v>19</v>
      </c>
      <c r="J115" t="s">
        <v>19</v>
      </c>
      <c r="K115" t="s">
        <v>19</v>
      </c>
      <c r="L115" t="s">
        <v>19</v>
      </c>
      <c r="M115" t="s">
        <v>19</v>
      </c>
      <c r="N115" t="s">
        <v>19</v>
      </c>
      <c r="O115" t="s">
        <v>258</v>
      </c>
      <c r="P115">
        <v>10</v>
      </c>
      <c r="Q115">
        <v>2</v>
      </c>
      <c r="R115" t="s">
        <v>515</v>
      </c>
      <c r="S115" t="s">
        <v>795</v>
      </c>
      <c r="T115" t="s">
        <v>2191</v>
      </c>
      <c r="U115" t="s">
        <v>2219</v>
      </c>
      <c r="V115" t="s">
        <v>756</v>
      </c>
    </row>
    <row r="116" spans="1:22" hidden="1" x14ac:dyDescent="0.25">
      <c r="A116" s="30" t="str">
        <f t="shared" si="1"/>
        <v>2023.6.3</v>
      </c>
      <c r="B116" t="s">
        <v>756</v>
      </c>
      <c r="C116">
        <v>0</v>
      </c>
      <c r="D116" t="s">
        <v>517</v>
      </c>
      <c r="E116" t="s">
        <v>796</v>
      </c>
      <c r="F116" t="s">
        <v>19</v>
      </c>
      <c r="G116" t="s">
        <v>19</v>
      </c>
      <c r="H116" t="s">
        <v>19</v>
      </c>
      <c r="I116" t="s">
        <v>19</v>
      </c>
      <c r="J116" t="s">
        <v>19</v>
      </c>
      <c r="K116" t="s">
        <v>19</v>
      </c>
      <c r="L116" t="s">
        <v>19</v>
      </c>
      <c r="M116" t="s">
        <v>19</v>
      </c>
      <c r="N116" t="s">
        <v>19</v>
      </c>
      <c r="O116" t="s">
        <v>259</v>
      </c>
      <c r="P116">
        <v>70</v>
      </c>
      <c r="Q116">
        <v>1</v>
      </c>
      <c r="R116" t="s">
        <v>515</v>
      </c>
      <c r="S116" t="s">
        <v>791</v>
      </c>
      <c r="T116" t="s">
        <v>2197</v>
      </c>
      <c r="U116" t="s">
        <v>2232</v>
      </c>
      <c r="V116" t="s">
        <v>756</v>
      </c>
    </row>
    <row r="117" spans="1:22" hidden="1" x14ac:dyDescent="0.25">
      <c r="A117" s="30" t="str">
        <f t="shared" si="1"/>
        <v>2020.1</v>
      </c>
      <c r="B117" t="s">
        <v>797</v>
      </c>
      <c r="C117">
        <v>0</v>
      </c>
      <c r="D117" t="s">
        <v>509</v>
      </c>
      <c r="E117" t="s">
        <v>798</v>
      </c>
      <c r="F117" t="s">
        <v>511</v>
      </c>
      <c r="G117" t="s">
        <v>1606</v>
      </c>
      <c r="H117" t="s">
        <v>1607</v>
      </c>
      <c r="I117" t="s">
        <v>1608</v>
      </c>
      <c r="J117" t="s">
        <v>19</v>
      </c>
      <c r="K117" t="s">
        <v>512</v>
      </c>
      <c r="L117" t="s">
        <v>32</v>
      </c>
      <c r="M117" t="s">
        <v>680</v>
      </c>
      <c r="N117" t="s">
        <v>19</v>
      </c>
      <c r="O117" t="s">
        <v>236</v>
      </c>
      <c r="P117">
        <v>50</v>
      </c>
      <c r="Q117">
        <v>95</v>
      </c>
      <c r="R117" t="s">
        <v>546</v>
      </c>
      <c r="S117" t="s">
        <v>799</v>
      </c>
      <c r="T117" t="s">
        <v>2203</v>
      </c>
      <c r="U117" t="s">
        <v>2208</v>
      </c>
      <c r="V117" t="s">
        <v>797</v>
      </c>
    </row>
    <row r="118" spans="1:22" hidden="1" x14ac:dyDescent="0.25">
      <c r="A118" s="30" t="str">
        <f t="shared" si="1"/>
        <v>2020.1.1</v>
      </c>
      <c r="B118" t="s">
        <v>797</v>
      </c>
      <c r="C118">
        <v>0</v>
      </c>
      <c r="D118" t="s">
        <v>517</v>
      </c>
      <c r="E118" t="s">
        <v>800</v>
      </c>
      <c r="F118" t="s">
        <v>19</v>
      </c>
      <c r="G118" t="s">
        <v>19</v>
      </c>
      <c r="H118" t="s">
        <v>19</v>
      </c>
      <c r="I118" t="s">
        <v>19</v>
      </c>
      <c r="J118" t="s">
        <v>19</v>
      </c>
      <c r="K118" t="s">
        <v>19</v>
      </c>
      <c r="L118" t="s">
        <v>19</v>
      </c>
      <c r="M118" t="s">
        <v>19</v>
      </c>
      <c r="N118" t="s">
        <v>19</v>
      </c>
      <c r="O118" t="s">
        <v>237</v>
      </c>
      <c r="P118">
        <v>50</v>
      </c>
      <c r="Q118">
        <v>95</v>
      </c>
      <c r="R118" t="s">
        <v>546</v>
      </c>
      <c r="S118" t="s">
        <v>799</v>
      </c>
      <c r="T118" t="s">
        <v>2203</v>
      </c>
      <c r="U118" t="s">
        <v>2208</v>
      </c>
      <c r="V118" t="s">
        <v>797</v>
      </c>
    </row>
    <row r="119" spans="1:22" hidden="1" x14ac:dyDescent="0.25">
      <c r="A119" s="30" t="str">
        <f t="shared" si="1"/>
        <v>2020.1.2</v>
      </c>
      <c r="B119" t="s">
        <v>797</v>
      </c>
      <c r="C119">
        <v>0</v>
      </c>
      <c r="D119" t="s">
        <v>517</v>
      </c>
      <c r="E119" t="s">
        <v>801</v>
      </c>
      <c r="F119" t="s">
        <v>19</v>
      </c>
      <c r="G119" t="s">
        <v>19</v>
      </c>
      <c r="H119" t="s">
        <v>19</v>
      </c>
      <c r="I119" t="s">
        <v>19</v>
      </c>
      <c r="J119" t="s">
        <v>19</v>
      </c>
      <c r="K119" t="s">
        <v>19</v>
      </c>
      <c r="L119" t="s">
        <v>19</v>
      </c>
      <c r="M119" t="s">
        <v>19</v>
      </c>
      <c r="N119" t="s">
        <v>19</v>
      </c>
      <c r="O119" t="s">
        <v>238</v>
      </c>
      <c r="P119">
        <v>50</v>
      </c>
      <c r="Q119">
        <v>95</v>
      </c>
      <c r="R119" t="s">
        <v>546</v>
      </c>
      <c r="S119" t="s">
        <v>802</v>
      </c>
      <c r="T119" t="s">
        <v>2203</v>
      </c>
      <c r="U119" t="s">
        <v>2208</v>
      </c>
      <c r="V119" t="s">
        <v>797</v>
      </c>
    </row>
    <row r="120" spans="1:22" hidden="1" x14ac:dyDescent="0.25">
      <c r="A120" s="30" t="str">
        <f t="shared" si="1"/>
        <v>2020.2</v>
      </c>
      <c r="B120" t="s">
        <v>797</v>
      </c>
      <c r="C120">
        <v>0</v>
      </c>
      <c r="D120" t="s">
        <v>509</v>
      </c>
      <c r="E120" t="s">
        <v>803</v>
      </c>
      <c r="F120" t="s">
        <v>511</v>
      </c>
      <c r="G120" t="s">
        <v>1591</v>
      </c>
      <c r="H120" t="s">
        <v>1592</v>
      </c>
      <c r="I120" t="s">
        <v>1593</v>
      </c>
      <c r="J120" t="s">
        <v>19</v>
      </c>
      <c r="K120" t="s">
        <v>512</v>
      </c>
      <c r="L120" t="s">
        <v>20</v>
      </c>
      <c r="M120" t="s">
        <v>639</v>
      </c>
      <c r="N120" t="s">
        <v>19</v>
      </c>
      <c r="O120" t="s">
        <v>188</v>
      </c>
      <c r="P120">
        <v>50</v>
      </c>
      <c r="Q120">
        <v>100</v>
      </c>
      <c r="R120" t="s">
        <v>546</v>
      </c>
      <c r="S120" t="s">
        <v>804</v>
      </c>
      <c r="T120" t="s">
        <v>2201</v>
      </c>
      <c r="U120" t="s">
        <v>2208</v>
      </c>
      <c r="V120" t="s">
        <v>797</v>
      </c>
    </row>
    <row r="121" spans="1:22" hidden="1" x14ac:dyDescent="0.25">
      <c r="A121" s="30" t="str">
        <f t="shared" si="1"/>
        <v>2020.2.1</v>
      </c>
      <c r="B121" t="s">
        <v>797</v>
      </c>
      <c r="C121">
        <v>0</v>
      </c>
      <c r="D121" t="s">
        <v>517</v>
      </c>
      <c r="E121" t="s">
        <v>805</v>
      </c>
      <c r="F121" t="s">
        <v>19</v>
      </c>
      <c r="G121" t="s">
        <v>19</v>
      </c>
      <c r="H121" t="s">
        <v>19</v>
      </c>
      <c r="I121" t="s">
        <v>19</v>
      </c>
      <c r="J121" t="s">
        <v>19</v>
      </c>
      <c r="K121" t="s">
        <v>19</v>
      </c>
      <c r="L121" t="s">
        <v>19</v>
      </c>
      <c r="M121" t="s">
        <v>19</v>
      </c>
      <c r="N121" t="s">
        <v>19</v>
      </c>
      <c r="O121" t="s">
        <v>189</v>
      </c>
      <c r="P121">
        <v>50</v>
      </c>
      <c r="Q121">
        <v>100</v>
      </c>
      <c r="R121" t="s">
        <v>546</v>
      </c>
      <c r="S121" t="s">
        <v>806</v>
      </c>
      <c r="T121" t="s">
        <v>2201</v>
      </c>
      <c r="U121" t="s">
        <v>2208</v>
      </c>
      <c r="V121" t="s">
        <v>797</v>
      </c>
    </row>
    <row r="122" spans="1:22" hidden="1" x14ac:dyDescent="0.25">
      <c r="A122" s="30" t="str">
        <f t="shared" si="1"/>
        <v>2020.2.2</v>
      </c>
      <c r="B122" t="s">
        <v>797</v>
      </c>
      <c r="C122">
        <v>0</v>
      </c>
      <c r="D122" t="s">
        <v>517</v>
      </c>
      <c r="E122" t="s">
        <v>807</v>
      </c>
      <c r="F122" t="s">
        <v>19</v>
      </c>
      <c r="G122" t="s">
        <v>19</v>
      </c>
      <c r="H122" t="s">
        <v>19</v>
      </c>
      <c r="I122" t="s">
        <v>19</v>
      </c>
      <c r="J122" t="s">
        <v>19</v>
      </c>
      <c r="K122" t="s">
        <v>19</v>
      </c>
      <c r="L122" t="s">
        <v>19</v>
      </c>
      <c r="M122" t="s">
        <v>19</v>
      </c>
      <c r="N122" t="s">
        <v>19</v>
      </c>
      <c r="O122" t="s">
        <v>190</v>
      </c>
      <c r="P122">
        <v>50</v>
      </c>
      <c r="Q122">
        <v>100</v>
      </c>
      <c r="R122" t="s">
        <v>546</v>
      </c>
      <c r="S122" t="s">
        <v>804</v>
      </c>
      <c r="T122" t="s">
        <v>2201</v>
      </c>
      <c r="U122" t="s">
        <v>2208</v>
      </c>
      <c r="V122" t="s">
        <v>797</v>
      </c>
    </row>
    <row r="123" spans="1:22" hidden="1" x14ac:dyDescent="0.25">
      <c r="A123" s="30" t="str">
        <f t="shared" si="1"/>
        <v>2010.1</v>
      </c>
      <c r="B123" t="s">
        <v>808</v>
      </c>
      <c r="C123">
        <v>0</v>
      </c>
      <c r="D123" t="s">
        <v>509</v>
      </c>
      <c r="E123" t="s">
        <v>809</v>
      </c>
      <c r="F123" t="s">
        <v>511</v>
      </c>
      <c r="G123" t="s">
        <v>1606</v>
      </c>
      <c r="H123" t="s">
        <v>1607</v>
      </c>
      <c r="I123" t="s">
        <v>1608</v>
      </c>
      <c r="J123" t="s">
        <v>19</v>
      </c>
      <c r="K123" t="s">
        <v>512</v>
      </c>
      <c r="L123" t="s">
        <v>32</v>
      </c>
      <c r="M123" t="s">
        <v>680</v>
      </c>
      <c r="N123" t="s">
        <v>19</v>
      </c>
      <c r="O123" t="s">
        <v>231</v>
      </c>
      <c r="P123">
        <v>95</v>
      </c>
      <c r="Q123">
        <v>80</v>
      </c>
      <c r="R123" t="s">
        <v>546</v>
      </c>
      <c r="S123" t="s">
        <v>810</v>
      </c>
      <c r="T123" t="s">
        <v>2213</v>
      </c>
      <c r="U123" t="s">
        <v>2208</v>
      </c>
      <c r="V123" t="s">
        <v>808</v>
      </c>
    </row>
    <row r="124" spans="1:22" hidden="1" x14ac:dyDescent="0.25">
      <c r="A124" s="30" t="str">
        <f t="shared" si="1"/>
        <v>2010.1.1</v>
      </c>
      <c r="B124" t="s">
        <v>808</v>
      </c>
      <c r="C124">
        <v>0</v>
      </c>
      <c r="D124" t="s">
        <v>517</v>
      </c>
      <c r="E124" t="s">
        <v>811</v>
      </c>
      <c r="F124" t="s">
        <v>19</v>
      </c>
      <c r="G124" t="s">
        <v>19</v>
      </c>
      <c r="H124" t="s">
        <v>19</v>
      </c>
      <c r="I124" t="s">
        <v>19</v>
      </c>
      <c r="J124" t="s">
        <v>19</v>
      </c>
      <c r="K124" t="s">
        <v>19</v>
      </c>
      <c r="L124" t="s">
        <v>19</v>
      </c>
      <c r="M124" t="s">
        <v>19</v>
      </c>
      <c r="N124" t="s">
        <v>19</v>
      </c>
      <c r="O124" t="s">
        <v>232</v>
      </c>
      <c r="P124">
        <v>30</v>
      </c>
      <c r="Q124">
        <v>80</v>
      </c>
      <c r="R124" t="s">
        <v>546</v>
      </c>
      <c r="S124" t="s">
        <v>812</v>
      </c>
      <c r="T124" t="s">
        <v>2213</v>
      </c>
      <c r="U124" t="s">
        <v>2220</v>
      </c>
      <c r="V124" t="s">
        <v>808</v>
      </c>
    </row>
    <row r="125" spans="1:22" hidden="1" x14ac:dyDescent="0.25">
      <c r="A125" s="30" t="str">
        <f t="shared" si="1"/>
        <v>2010.1.2</v>
      </c>
      <c r="B125" t="s">
        <v>808</v>
      </c>
      <c r="C125">
        <v>0</v>
      </c>
      <c r="D125" t="s">
        <v>517</v>
      </c>
      <c r="E125" t="s">
        <v>813</v>
      </c>
      <c r="F125" t="s">
        <v>19</v>
      </c>
      <c r="G125" t="s">
        <v>19</v>
      </c>
      <c r="H125" t="s">
        <v>19</v>
      </c>
      <c r="I125" t="s">
        <v>19</v>
      </c>
      <c r="J125" t="s">
        <v>19</v>
      </c>
      <c r="K125" t="s">
        <v>19</v>
      </c>
      <c r="L125" t="s">
        <v>19</v>
      </c>
      <c r="M125" t="s">
        <v>19</v>
      </c>
      <c r="N125" t="s">
        <v>19</v>
      </c>
      <c r="O125" t="s">
        <v>233</v>
      </c>
      <c r="P125">
        <v>30</v>
      </c>
      <c r="Q125">
        <v>70</v>
      </c>
      <c r="R125" t="s">
        <v>546</v>
      </c>
      <c r="S125" t="s">
        <v>814</v>
      </c>
      <c r="T125" t="s">
        <v>2213</v>
      </c>
      <c r="U125" t="s">
        <v>2220</v>
      </c>
      <c r="V125" t="s">
        <v>808</v>
      </c>
    </row>
    <row r="126" spans="1:22" hidden="1" x14ac:dyDescent="0.25">
      <c r="A126" s="30" t="str">
        <f t="shared" si="1"/>
        <v>2010.1.3</v>
      </c>
      <c r="B126" t="s">
        <v>808</v>
      </c>
      <c r="C126">
        <v>0</v>
      </c>
      <c r="D126" t="s">
        <v>517</v>
      </c>
      <c r="E126" t="s">
        <v>815</v>
      </c>
      <c r="F126" t="s">
        <v>19</v>
      </c>
      <c r="G126" t="s">
        <v>19</v>
      </c>
      <c r="H126" t="s">
        <v>19</v>
      </c>
      <c r="I126" t="s">
        <v>19</v>
      </c>
      <c r="J126" t="s">
        <v>19</v>
      </c>
      <c r="K126" t="s">
        <v>19</v>
      </c>
      <c r="L126" t="s">
        <v>19</v>
      </c>
      <c r="M126" t="s">
        <v>19</v>
      </c>
      <c r="N126" t="s">
        <v>19</v>
      </c>
      <c r="O126" t="s">
        <v>234</v>
      </c>
      <c r="P126">
        <v>20</v>
      </c>
      <c r="Q126">
        <v>70</v>
      </c>
      <c r="R126" t="s">
        <v>546</v>
      </c>
      <c r="S126" t="s">
        <v>816</v>
      </c>
      <c r="T126" t="s">
        <v>2213</v>
      </c>
      <c r="U126" t="s">
        <v>2208</v>
      </c>
      <c r="V126" t="s">
        <v>808</v>
      </c>
    </row>
    <row r="127" spans="1:22" hidden="1" x14ac:dyDescent="0.25">
      <c r="A127" s="30" t="str">
        <f t="shared" si="1"/>
        <v>2010.1.4</v>
      </c>
      <c r="B127" t="s">
        <v>808</v>
      </c>
      <c r="C127">
        <v>0</v>
      </c>
      <c r="D127" t="s">
        <v>517</v>
      </c>
      <c r="E127" t="s">
        <v>817</v>
      </c>
      <c r="F127" t="s">
        <v>19</v>
      </c>
      <c r="G127" t="s">
        <v>19</v>
      </c>
      <c r="H127" t="s">
        <v>19</v>
      </c>
      <c r="I127" t="s">
        <v>19</v>
      </c>
      <c r="J127" t="s">
        <v>19</v>
      </c>
      <c r="K127" t="s">
        <v>19</v>
      </c>
      <c r="L127" t="s">
        <v>19</v>
      </c>
      <c r="M127" t="s">
        <v>19</v>
      </c>
      <c r="N127" t="s">
        <v>19</v>
      </c>
      <c r="O127" t="s">
        <v>235</v>
      </c>
      <c r="P127">
        <v>20</v>
      </c>
      <c r="Q127">
        <v>70</v>
      </c>
      <c r="R127" t="s">
        <v>546</v>
      </c>
      <c r="S127" t="s">
        <v>814</v>
      </c>
      <c r="T127" t="s">
        <v>2233</v>
      </c>
      <c r="U127" t="s">
        <v>2208</v>
      </c>
      <c r="V127" t="s">
        <v>808</v>
      </c>
    </row>
    <row r="128" spans="1:22" hidden="1" x14ac:dyDescent="0.25">
      <c r="A128" s="30" t="str">
        <f t="shared" si="1"/>
        <v>2010.2</v>
      </c>
      <c r="B128" t="s">
        <v>808</v>
      </c>
      <c r="C128">
        <v>0</v>
      </c>
      <c r="D128" t="s">
        <v>509</v>
      </c>
      <c r="E128" t="s">
        <v>818</v>
      </c>
      <c r="F128" t="s">
        <v>530</v>
      </c>
      <c r="G128" t="s">
        <v>1594</v>
      </c>
      <c r="H128" t="s">
        <v>1595</v>
      </c>
      <c r="I128" t="s">
        <v>1596</v>
      </c>
      <c r="J128" t="s">
        <v>19</v>
      </c>
      <c r="K128" t="s">
        <v>532</v>
      </c>
      <c r="L128" t="s">
        <v>19</v>
      </c>
      <c r="M128" t="s">
        <v>819</v>
      </c>
      <c r="N128" t="s">
        <v>19</v>
      </c>
      <c r="O128" t="s">
        <v>138</v>
      </c>
      <c r="P128">
        <v>5</v>
      </c>
      <c r="Q128">
        <v>2</v>
      </c>
      <c r="R128" t="s">
        <v>515</v>
      </c>
      <c r="S128" t="s">
        <v>820</v>
      </c>
      <c r="T128" t="s">
        <v>2188</v>
      </c>
      <c r="U128" t="s">
        <v>2234</v>
      </c>
      <c r="V128" t="s">
        <v>821</v>
      </c>
    </row>
    <row r="129" spans="1:22" hidden="1" x14ac:dyDescent="0.25">
      <c r="A129" s="30" t="str">
        <f t="shared" si="1"/>
        <v>2010.2.1</v>
      </c>
      <c r="B129" t="s">
        <v>808</v>
      </c>
      <c r="C129">
        <v>0</v>
      </c>
      <c r="D129" t="s">
        <v>517</v>
      </c>
      <c r="E129" t="s">
        <v>822</v>
      </c>
      <c r="F129" t="s">
        <v>19</v>
      </c>
      <c r="G129" t="s">
        <v>19</v>
      </c>
      <c r="H129" t="s">
        <v>19</v>
      </c>
      <c r="I129" t="s">
        <v>19</v>
      </c>
      <c r="J129" t="s">
        <v>19</v>
      </c>
      <c r="K129" t="s">
        <v>19</v>
      </c>
      <c r="L129" t="s">
        <v>19</v>
      </c>
      <c r="M129" t="s">
        <v>19</v>
      </c>
      <c r="N129" t="s">
        <v>19</v>
      </c>
      <c r="O129" t="s">
        <v>139</v>
      </c>
      <c r="P129">
        <v>30</v>
      </c>
      <c r="Q129">
        <v>2</v>
      </c>
      <c r="R129" t="s">
        <v>515</v>
      </c>
      <c r="S129" t="s">
        <v>823</v>
      </c>
      <c r="T129" t="s">
        <v>2188</v>
      </c>
      <c r="U129" t="s">
        <v>2210</v>
      </c>
      <c r="V129" t="s">
        <v>808</v>
      </c>
    </row>
    <row r="130" spans="1:22" hidden="1" x14ac:dyDescent="0.25">
      <c r="A130" s="30" t="str">
        <f t="shared" si="1"/>
        <v>2010.2.2</v>
      </c>
      <c r="B130" t="s">
        <v>808</v>
      </c>
      <c r="C130">
        <v>0</v>
      </c>
      <c r="D130" t="s">
        <v>1609</v>
      </c>
      <c r="E130" t="s">
        <v>824</v>
      </c>
      <c r="F130" t="s">
        <v>19</v>
      </c>
      <c r="G130" t="s">
        <v>19</v>
      </c>
      <c r="H130" t="s">
        <v>19</v>
      </c>
      <c r="I130" t="s">
        <v>19</v>
      </c>
      <c r="J130" t="s">
        <v>19</v>
      </c>
      <c r="K130" t="s">
        <v>19</v>
      </c>
      <c r="L130" t="s">
        <v>19</v>
      </c>
      <c r="M130" t="s">
        <v>19</v>
      </c>
      <c r="N130" t="s">
        <v>19</v>
      </c>
      <c r="O130" t="s">
        <v>140</v>
      </c>
      <c r="P130">
        <v>0</v>
      </c>
      <c r="Q130">
        <v>2</v>
      </c>
      <c r="R130" t="s">
        <v>515</v>
      </c>
      <c r="S130" t="s">
        <v>825</v>
      </c>
      <c r="T130" t="s">
        <v>2219</v>
      </c>
      <c r="U130" t="s">
        <v>2235</v>
      </c>
      <c r="V130" t="s">
        <v>652</v>
      </c>
    </row>
    <row r="131" spans="1:22" hidden="1" x14ac:dyDescent="0.25">
      <c r="A131" s="30" t="str">
        <f t="shared" si="1"/>
        <v>2010.2.3</v>
      </c>
      <c r="B131" t="s">
        <v>808</v>
      </c>
      <c r="C131">
        <v>0</v>
      </c>
      <c r="D131" t="s">
        <v>517</v>
      </c>
      <c r="E131" t="s">
        <v>826</v>
      </c>
      <c r="F131" t="s">
        <v>19</v>
      </c>
      <c r="G131" t="s">
        <v>19</v>
      </c>
      <c r="H131" t="s">
        <v>19</v>
      </c>
      <c r="I131" t="s">
        <v>19</v>
      </c>
      <c r="J131" t="s">
        <v>19</v>
      </c>
      <c r="K131" t="s">
        <v>19</v>
      </c>
      <c r="L131" t="s">
        <v>19</v>
      </c>
      <c r="M131" t="s">
        <v>19</v>
      </c>
      <c r="N131" t="s">
        <v>19</v>
      </c>
      <c r="O131" t="s">
        <v>141</v>
      </c>
      <c r="P131">
        <v>20</v>
      </c>
      <c r="Q131">
        <v>2</v>
      </c>
      <c r="R131" t="s">
        <v>515</v>
      </c>
      <c r="S131" t="s">
        <v>827</v>
      </c>
      <c r="T131" t="s">
        <v>2221</v>
      </c>
      <c r="U131" t="s">
        <v>2196</v>
      </c>
      <c r="V131" t="s">
        <v>808</v>
      </c>
    </row>
    <row r="132" spans="1:22" hidden="1" x14ac:dyDescent="0.25">
      <c r="A132" s="30" t="str">
        <f t="shared" ref="A132:A195" si="2">+E132</f>
        <v>2010.2.4</v>
      </c>
      <c r="B132" t="s">
        <v>808</v>
      </c>
      <c r="C132">
        <v>0</v>
      </c>
      <c r="D132" t="s">
        <v>517</v>
      </c>
      <c r="E132" t="s">
        <v>828</v>
      </c>
      <c r="F132" t="s">
        <v>19</v>
      </c>
      <c r="G132" t="s">
        <v>19</v>
      </c>
      <c r="H132" t="s">
        <v>19</v>
      </c>
      <c r="I132" t="s">
        <v>19</v>
      </c>
      <c r="J132" t="s">
        <v>19</v>
      </c>
      <c r="K132" t="s">
        <v>19</v>
      </c>
      <c r="L132" t="s">
        <v>19</v>
      </c>
      <c r="M132" t="s">
        <v>19</v>
      </c>
      <c r="N132" t="s">
        <v>19</v>
      </c>
      <c r="O132" t="s">
        <v>142</v>
      </c>
      <c r="P132">
        <v>20</v>
      </c>
      <c r="Q132">
        <v>2</v>
      </c>
      <c r="R132" t="s">
        <v>515</v>
      </c>
      <c r="S132" t="s">
        <v>829</v>
      </c>
      <c r="T132" t="s">
        <v>2236</v>
      </c>
      <c r="U132" t="s">
        <v>2237</v>
      </c>
      <c r="V132" t="s">
        <v>830</v>
      </c>
    </row>
    <row r="133" spans="1:22" hidden="1" x14ac:dyDescent="0.25">
      <c r="A133" s="30" t="str">
        <f t="shared" si="2"/>
        <v>2010.2.5</v>
      </c>
      <c r="B133" t="s">
        <v>808</v>
      </c>
      <c r="C133">
        <v>0</v>
      </c>
      <c r="D133" t="s">
        <v>517</v>
      </c>
      <c r="E133" t="s">
        <v>831</v>
      </c>
      <c r="F133" t="s">
        <v>19</v>
      </c>
      <c r="G133" t="s">
        <v>19</v>
      </c>
      <c r="H133" t="s">
        <v>19</v>
      </c>
      <c r="I133" t="s">
        <v>19</v>
      </c>
      <c r="J133" t="s">
        <v>19</v>
      </c>
      <c r="K133" t="s">
        <v>19</v>
      </c>
      <c r="L133" t="s">
        <v>19</v>
      </c>
      <c r="M133" t="s">
        <v>19</v>
      </c>
      <c r="N133" t="s">
        <v>19</v>
      </c>
      <c r="O133" t="s">
        <v>143</v>
      </c>
      <c r="P133">
        <v>30</v>
      </c>
      <c r="Q133">
        <v>2</v>
      </c>
      <c r="R133" t="s">
        <v>515</v>
      </c>
      <c r="S133" t="s">
        <v>832</v>
      </c>
      <c r="T133" t="s">
        <v>2238</v>
      </c>
      <c r="U133" t="s">
        <v>2234</v>
      </c>
      <c r="V133" t="s">
        <v>833</v>
      </c>
    </row>
    <row r="134" spans="1:22" hidden="1" x14ac:dyDescent="0.25">
      <c r="A134" s="30" t="str">
        <f t="shared" si="2"/>
        <v>7100.1</v>
      </c>
      <c r="B134" t="s">
        <v>951</v>
      </c>
      <c r="C134">
        <v>0</v>
      </c>
      <c r="D134" t="s">
        <v>509</v>
      </c>
      <c r="E134" t="s">
        <v>952</v>
      </c>
      <c r="F134" t="s">
        <v>511</v>
      </c>
      <c r="G134" t="s">
        <v>1600</v>
      </c>
      <c r="H134" t="s">
        <v>1595</v>
      </c>
      <c r="I134" t="s">
        <v>1602</v>
      </c>
      <c r="J134" t="s">
        <v>587</v>
      </c>
      <c r="K134" t="s">
        <v>532</v>
      </c>
      <c r="L134" t="s">
        <v>23</v>
      </c>
      <c r="M134" t="s">
        <v>766</v>
      </c>
      <c r="N134" t="s">
        <v>910</v>
      </c>
      <c r="O134" t="s">
        <v>401</v>
      </c>
      <c r="P134">
        <v>50</v>
      </c>
      <c r="Q134">
        <v>6</v>
      </c>
      <c r="R134" t="s">
        <v>515</v>
      </c>
      <c r="S134" t="s">
        <v>953</v>
      </c>
      <c r="T134" t="s">
        <v>2271</v>
      </c>
      <c r="U134" t="s">
        <v>2231</v>
      </c>
      <c r="V134" t="s">
        <v>954</v>
      </c>
    </row>
    <row r="135" spans="1:22" hidden="1" x14ac:dyDescent="0.25">
      <c r="A135" s="30" t="str">
        <f t="shared" si="2"/>
        <v>7100.1.1</v>
      </c>
      <c r="B135" t="s">
        <v>951</v>
      </c>
      <c r="C135">
        <v>0</v>
      </c>
      <c r="D135" t="s">
        <v>517</v>
      </c>
      <c r="E135" t="s">
        <v>955</v>
      </c>
      <c r="F135" t="s">
        <v>19</v>
      </c>
      <c r="G135" t="s">
        <v>19</v>
      </c>
      <c r="H135" t="s">
        <v>19</v>
      </c>
      <c r="I135" t="s">
        <v>19</v>
      </c>
      <c r="J135" t="s">
        <v>19</v>
      </c>
      <c r="K135" t="s">
        <v>19</v>
      </c>
      <c r="L135" t="s">
        <v>19</v>
      </c>
      <c r="M135" t="s">
        <v>19</v>
      </c>
      <c r="N135" t="s">
        <v>19</v>
      </c>
      <c r="O135" t="s">
        <v>402</v>
      </c>
      <c r="P135">
        <v>10</v>
      </c>
      <c r="Q135">
        <v>1</v>
      </c>
      <c r="R135" t="s">
        <v>515</v>
      </c>
      <c r="S135" t="s">
        <v>956</v>
      </c>
      <c r="T135" t="s">
        <v>2271</v>
      </c>
      <c r="U135" t="s">
        <v>2216</v>
      </c>
      <c r="V135" t="s">
        <v>951</v>
      </c>
    </row>
    <row r="136" spans="1:22" hidden="1" x14ac:dyDescent="0.25">
      <c r="A136" s="30" t="str">
        <f t="shared" si="2"/>
        <v>7100.1.2</v>
      </c>
      <c r="B136" t="s">
        <v>951</v>
      </c>
      <c r="C136">
        <v>0</v>
      </c>
      <c r="D136" t="s">
        <v>517</v>
      </c>
      <c r="E136" t="s">
        <v>957</v>
      </c>
      <c r="F136" t="s">
        <v>19</v>
      </c>
      <c r="G136" t="s">
        <v>19</v>
      </c>
      <c r="H136" t="s">
        <v>19</v>
      </c>
      <c r="I136" t="s">
        <v>19</v>
      </c>
      <c r="J136" t="s">
        <v>19</v>
      </c>
      <c r="K136" t="s">
        <v>19</v>
      </c>
      <c r="L136" t="s">
        <v>19</v>
      </c>
      <c r="M136" t="s">
        <v>19</v>
      </c>
      <c r="N136" t="s">
        <v>19</v>
      </c>
      <c r="O136" t="s">
        <v>403</v>
      </c>
      <c r="P136">
        <v>60</v>
      </c>
      <c r="Q136">
        <v>6</v>
      </c>
      <c r="R136" t="s">
        <v>515</v>
      </c>
      <c r="S136" t="s">
        <v>953</v>
      </c>
      <c r="T136" t="s">
        <v>2283</v>
      </c>
      <c r="U136" t="s">
        <v>2198</v>
      </c>
      <c r="V136" t="s">
        <v>954</v>
      </c>
    </row>
    <row r="137" spans="1:22" hidden="1" x14ac:dyDescent="0.25">
      <c r="A137" s="30" t="str">
        <f t="shared" si="2"/>
        <v>7100.1.3</v>
      </c>
      <c r="B137" t="s">
        <v>951</v>
      </c>
      <c r="C137">
        <v>0</v>
      </c>
      <c r="D137" t="s">
        <v>517</v>
      </c>
      <c r="E137" t="s">
        <v>958</v>
      </c>
      <c r="F137" t="s">
        <v>19</v>
      </c>
      <c r="G137" t="s">
        <v>19</v>
      </c>
      <c r="H137" t="s">
        <v>19</v>
      </c>
      <c r="I137" t="s">
        <v>19</v>
      </c>
      <c r="J137" t="s">
        <v>19</v>
      </c>
      <c r="K137" t="s">
        <v>19</v>
      </c>
      <c r="L137" t="s">
        <v>19</v>
      </c>
      <c r="M137" t="s">
        <v>19</v>
      </c>
      <c r="N137" t="s">
        <v>19</v>
      </c>
      <c r="O137" t="s">
        <v>404</v>
      </c>
      <c r="P137">
        <v>30</v>
      </c>
      <c r="Q137">
        <v>6</v>
      </c>
      <c r="R137" t="s">
        <v>515</v>
      </c>
      <c r="S137" t="s">
        <v>959</v>
      </c>
      <c r="T137" t="s">
        <v>2283</v>
      </c>
      <c r="U137" t="s">
        <v>2231</v>
      </c>
      <c r="V137" t="s">
        <v>951</v>
      </c>
    </row>
    <row r="138" spans="1:22" hidden="1" x14ac:dyDescent="0.25">
      <c r="A138" s="30" t="str">
        <f t="shared" si="2"/>
        <v>7100.2</v>
      </c>
      <c r="B138" t="s">
        <v>951</v>
      </c>
      <c r="C138">
        <v>0</v>
      </c>
      <c r="D138" t="s">
        <v>509</v>
      </c>
      <c r="E138" t="s">
        <v>960</v>
      </c>
      <c r="F138" t="s">
        <v>530</v>
      </c>
      <c r="G138" t="s">
        <v>1606</v>
      </c>
      <c r="H138" t="s">
        <v>1607</v>
      </c>
      <c r="I138" t="s">
        <v>1608</v>
      </c>
      <c r="J138" t="s">
        <v>587</v>
      </c>
      <c r="K138" t="s">
        <v>512</v>
      </c>
      <c r="L138" t="s">
        <v>23</v>
      </c>
      <c r="M138" t="s">
        <v>639</v>
      </c>
      <c r="N138" t="s">
        <v>961</v>
      </c>
      <c r="O138" t="s">
        <v>191</v>
      </c>
      <c r="P138">
        <v>50</v>
      </c>
      <c r="Q138">
        <v>1</v>
      </c>
      <c r="R138" t="s">
        <v>515</v>
      </c>
      <c r="S138" t="s">
        <v>962</v>
      </c>
      <c r="T138" t="s">
        <v>2188</v>
      </c>
      <c r="U138" t="s">
        <v>2232</v>
      </c>
      <c r="V138" t="s">
        <v>951</v>
      </c>
    </row>
    <row r="139" spans="1:22" hidden="1" x14ac:dyDescent="0.25">
      <c r="A139" s="30" t="str">
        <f t="shared" si="2"/>
        <v>7100.2.1</v>
      </c>
      <c r="B139" t="s">
        <v>951</v>
      </c>
      <c r="C139">
        <v>0</v>
      </c>
      <c r="D139" t="s">
        <v>517</v>
      </c>
      <c r="E139" t="s">
        <v>963</v>
      </c>
      <c r="F139" t="s">
        <v>19</v>
      </c>
      <c r="G139" t="s">
        <v>19</v>
      </c>
      <c r="H139" t="s">
        <v>19</v>
      </c>
      <c r="I139" t="s">
        <v>19</v>
      </c>
      <c r="J139" t="s">
        <v>19</v>
      </c>
      <c r="K139" t="s">
        <v>19</v>
      </c>
      <c r="L139" t="s">
        <v>19</v>
      </c>
      <c r="M139" t="s">
        <v>19</v>
      </c>
      <c r="N139" t="s">
        <v>19</v>
      </c>
      <c r="O139" t="s">
        <v>192</v>
      </c>
      <c r="P139">
        <v>20</v>
      </c>
      <c r="Q139">
        <v>1</v>
      </c>
      <c r="R139" t="s">
        <v>515</v>
      </c>
      <c r="S139" t="s">
        <v>964</v>
      </c>
      <c r="T139" t="s">
        <v>2188</v>
      </c>
      <c r="U139" t="s">
        <v>2262</v>
      </c>
      <c r="V139" t="s">
        <v>951</v>
      </c>
    </row>
    <row r="140" spans="1:22" hidden="1" x14ac:dyDescent="0.25">
      <c r="A140" s="30" t="str">
        <f t="shared" si="2"/>
        <v>7100.2.2</v>
      </c>
      <c r="B140" t="s">
        <v>951</v>
      </c>
      <c r="C140">
        <v>0</v>
      </c>
      <c r="D140" t="s">
        <v>517</v>
      </c>
      <c r="E140" t="s">
        <v>965</v>
      </c>
      <c r="F140" t="s">
        <v>19</v>
      </c>
      <c r="G140" t="s">
        <v>19</v>
      </c>
      <c r="H140" t="s">
        <v>19</v>
      </c>
      <c r="I140" t="s">
        <v>19</v>
      </c>
      <c r="J140" t="s">
        <v>19</v>
      </c>
      <c r="K140" t="s">
        <v>19</v>
      </c>
      <c r="L140" t="s">
        <v>19</v>
      </c>
      <c r="M140" t="s">
        <v>19</v>
      </c>
      <c r="N140" t="s">
        <v>19</v>
      </c>
      <c r="O140" t="s">
        <v>193</v>
      </c>
      <c r="P140">
        <v>30</v>
      </c>
      <c r="Q140">
        <v>1</v>
      </c>
      <c r="R140" t="s">
        <v>515</v>
      </c>
      <c r="S140" t="s">
        <v>964</v>
      </c>
      <c r="T140" t="s">
        <v>2284</v>
      </c>
      <c r="U140" t="s">
        <v>2285</v>
      </c>
      <c r="V140" t="s">
        <v>951</v>
      </c>
    </row>
    <row r="141" spans="1:22" hidden="1" x14ac:dyDescent="0.25">
      <c r="A141" s="30" t="str">
        <f t="shared" si="2"/>
        <v>7100.2.3</v>
      </c>
      <c r="B141" t="s">
        <v>951</v>
      </c>
      <c r="C141">
        <v>0</v>
      </c>
      <c r="D141" t="s">
        <v>517</v>
      </c>
      <c r="E141" t="s">
        <v>966</v>
      </c>
      <c r="F141" t="s">
        <v>19</v>
      </c>
      <c r="G141" t="s">
        <v>19</v>
      </c>
      <c r="H141" t="s">
        <v>19</v>
      </c>
      <c r="I141" t="s">
        <v>19</v>
      </c>
      <c r="J141" t="s">
        <v>19</v>
      </c>
      <c r="K141" t="s">
        <v>19</v>
      </c>
      <c r="L141" t="s">
        <v>19</v>
      </c>
      <c r="M141" t="s">
        <v>19</v>
      </c>
      <c r="N141" t="s">
        <v>19</v>
      </c>
      <c r="O141" t="s">
        <v>194</v>
      </c>
      <c r="P141">
        <v>20</v>
      </c>
      <c r="Q141">
        <v>1</v>
      </c>
      <c r="R141" t="s">
        <v>515</v>
      </c>
      <c r="S141" t="s">
        <v>964</v>
      </c>
      <c r="T141" t="s">
        <v>2199</v>
      </c>
      <c r="U141" t="s">
        <v>2206</v>
      </c>
      <c r="V141" t="s">
        <v>951</v>
      </c>
    </row>
    <row r="142" spans="1:22" hidden="1" x14ac:dyDescent="0.25">
      <c r="A142" s="30" t="str">
        <f t="shared" si="2"/>
        <v>7100.2.4</v>
      </c>
      <c r="B142" t="s">
        <v>951</v>
      </c>
      <c r="C142">
        <v>0</v>
      </c>
      <c r="D142" t="s">
        <v>517</v>
      </c>
      <c r="E142" t="s">
        <v>967</v>
      </c>
      <c r="F142" t="s">
        <v>19</v>
      </c>
      <c r="G142" t="s">
        <v>19</v>
      </c>
      <c r="H142" t="s">
        <v>19</v>
      </c>
      <c r="I142" t="s">
        <v>19</v>
      </c>
      <c r="J142" t="s">
        <v>19</v>
      </c>
      <c r="K142" t="s">
        <v>19</v>
      </c>
      <c r="L142" t="s">
        <v>19</v>
      </c>
      <c r="M142" t="s">
        <v>19</v>
      </c>
      <c r="N142" t="s">
        <v>19</v>
      </c>
      <c r="O142" t="s">
        <v>195</v>
      </c>
      <c r="P142">
        <v>10</v>
      </c>
      <c r="Q142">
        <v>1</v>
      </c>
      <c r="R142" t="s">
        <v>515</v>
      </c>
      <c r="S142" t="s">
        <v>968</v>
      </c>
      <c r="T142" t="s">
        <v>2200</v>
      </c>
      <c r="U142" t="s">
        <v>2286</v>
      </c>
      <c r="V142" t="s">
        <v>951</v>
      </c>
    </row>
    <row r="143" spans="1:22" hidden="1" x14ac:dyDescent="0.25">
      <c r="A143" s="30" t="str">
        <f t="shared" si="2"/>
        <v>7100.2.5</v>
      </c>
      <c r="B143" t="s">
        <v>951</v>
      </c>
      <c r="C143">
        <v>0</v>
      </c>
      <c r="D143" t="s">
        <v>517</v>
      </c>
      <c r="E143" t="s">
        <v>969</v>
      </c>
      <c r="F143" t="s">
        <v>19</v>
      </c>
      <c r="G143" t="s">
        <v>19</v>
      </c>
      <c r="H143" t="s">
        <v>19</v>
      </c>
      <c r="I143" t="s">
        <v>19</v>
      </c>
      <c r="J143" t="s">
        <v>19</v>
      </c>
      <c r="K143" t="s">
        <v>19</v>
      </c>
      <c r="L143" t="s">
        <v>19</v>
      </c>
      <c r="M143" t="s">
        <v>19</v>
      </c>
      <c r="N143" t="s">
        <v>19</v>
      </c>
      <c r="O143" t="s">
        <v>196</v>
      </c>
      <c r="P143">
        <v>20</v>
      </c>
      <c r="Q143">
        <v>1</v>
      </c>
      <c r="R143" t="s">
        <v>515</v>
      </c>
      <c r="S143" t="s">
        <v>962</v>
      </c>
      <c r="T143" t="s">
        <v>2228</v>
      </c>
      <c r="U143" t="s">
        <v>2232</v>
      </c>
      <c r="V143" t="s">
        <v>951</v>
      </c>
    </row>
    <row r="144" spans="1:22" hidden="1" x14ac:dyDescent="0.25">
      <c r="A144" s="30" t="str">
        <f t="shared" si="2"/>
        <v>7200.1</v>
      </c>
      <c r="B144" t="s">
        <v>970</v>
      </c>
      <c r="C144">
        <v>0</v>
      </c>
      <c r="D144" t="s">
        <v>509</v>
      </c>
      <c r="E144" t="s">
        <v>971</v>
      </c>
      <c r="F144" t="s">
        <v>530</v>
      </c>
      <c r="G144" t="s">
        <v>1597</v>
      </c>
      <c r="H144" t="s">
        <v>1598</v>
      </c>
      <c r="I144" t="s">
        <v>1599</v>
      </c>
      <c r="J144" t="s">
        <v>19</v>
      </c>
      <c r="K144" t="s">
        <v>532</v>
      </c>
      <c r="L144" t="s">
        <v>23</v>
      </c>
      <c r="M144" t="s">
        <v>639</v>
      </c>
      <c r="N144" t="s">
        <v>961</v>
      </c>
      <c r="O144" t="s">
        <v>197</v>
      </c>
      <c r="P144">
        <v>50</v>
      </c>
      <c r="Q144">
        <v>1</v>
      </c>
      <c r="R144" t="s">
        <v>515</v>
      </c>
      <c r="S144" t="s">
        <v>972</v>
      </c>
      <c r="T144" t="s">
        <v>2188</v>
      </c>
      <c r="U144" t="s">
        <v>2287</v>
      </c>
      <c r="V144" t="s">
        <v>973</v>
      </c>
    </row>
    <row r="145" spans="1:22" hidden="1" x14ac:dyDescent="0.25">
      <c r="A145" s="30" t="str">
        <f t="shared" si="2"/>
        <v>7200.1.1</v>
      </c>
      <c r="B145" t="s">
        <v>970</v>
      </c>
      <c r="C145">
        <v>0</v>
      </c>
      <c r="D145" t="s">
        <v>517</v>
      </c>
      <c r="E145" t="s">
        <v>974</v>
      </c>
      <c r="F145" t="s">
        <v>19</v>
      </c>
      <c r="G145" t="s">
        <v>19</v>
      </c>
      <c r="H145" t="s">
        <v>19</v>
      </c>
      <c r="I145" t="s">
        <v>19</v>
      </c>
      <c r="J145" t="s">
        <v>19</v>
      </c>
      <c r="K145" t="s">
        <v>19</v>
      </c>
      <c r="L145" t="s">
        <v>19</v>
      </c>
      <c r="M145" t="s">
        <v>19</v>
      </c>
      <c r="N145" t="s">
        <v>19</v>
      </c>
      <c r="O145" t="s">
        <v>24</v>
      </c>
      <c r="P145">
        <v>100</v>
      </c>
      <c r="Q145">
        <v>1</v>
      </c>
      <c r="R145" t="s">
        <v>515</v>
      </c>
      <c r="S145" t="s">
        <v>975</v>
      </c>
      <c r="T145" t="s">
        <v>2188</v>
      </c>
      <c r="U145" t="s">
        <v>2196</v>
      </c>
      <c r="V145" t="s">
        <v>973</v>
      </c>
    </row>
    <row r="146" spans="1:22" hidden="1" x14ac:dyDescent="0.25">
      <c r="A146" s="30" t="str">
        <f t="shared" si="2"/>
        <v>7200.1.2</v>
      </c>
      <c r="B146" t="s">
        <v>970</v>
      </c>
      <c r="C146">
        <v>0</v>
      </c>
      <c r="D146" t="s">
        <v>1609</v>
      </c>
      <c r="E146" t="s">
        <v>976</v>
      </c>
      <c r="F146" t="s">
        <v>19</v>
      </c>
      <c r="G146" t="s">
        <v>19</v>
      </c>
      <c r="H146" t="s">
        <v>19</v>
      </c>
      <c r="I146" t="s">
        <v>19</v>
      </c>
      <c r="J146" t="s">
        <v>19</v>
      </c>
      <c r="K146" t="s">
        <v>19</v>
      </c>
      <c r="L146" t="s">
        <v>19</v>
      </c>
      <c r="M146" t="s">
        <v>19</v>
      </c>
      <c r="N146" t="s">
        <v>19</v>
      </c>
      <c r="O146" t="s">
        <v>25</v>
      </c>
      <c r="P146">
        <v>0</v>
      </c>
      <c r="Q146">
        <v>1</v>
      </c>
      <c r="R146" t="s">
        <v>515</v>
      </c>
      <c r="S146" t="s">
        <v>975</v>
      </c>
      <c r="T146" t="s">
        <v>2205</v>
      </c>
      <c r="U146" t="s">
        <v>2200</v>
      </c>
      <c r="V146" t="s">
        <v>565</v>
      </c>
    </row>
    <row r="147" spans="1:22" hidden="1" x14ac:dyDescent="0.25">
      <c r="A147" s="30" t="str">
        <f t="shared" si="2"/>
        <v>7200.1.3</v>
      </c>
      <c r="B147" t="s">
        <v>970</v>
      </c>
      <c r="C147">
        <v>0</v>
      </c>
      <c r="D147" t="s">
        <v>1609</v>
      </c>
      <c r="E147" t="s">
        <v>977</v>
      </c>
      <c r="F147" t="s">
        <v>19</v>
      </c>
      <c r="G147" t="s">
        <v>19</v>
      </c>
      <c r="H147" t="s">
        <v>19</v>
      </c>
      <c r="I147" t="s">
        <v>19</v>
      </c>
      <c r="J147" t="s">
        <v>19</v>
      </c>
      <c r="K147" t="s">
        <v>19</v>
      </c>
      <c r="L147" t="s">
        <v>19</v>
      </c>
      <c r="M147" t="s">
        <v>19</v>
      </c>
      <c r="N147" t="s">
        <v>19</v>
      </c>
      <c r="O147" t="s">
        <v>198</v>
      </c>
      <c r="P147">
        <v>0</v>
      </c>
      <c r="Q147">
        <v>1</v>
      </c>
      <c r="R147" t="s">
        <v>515</v>
      </c>
      <c r="S147" t="s">
        <v>975</v>
      </c>
      <c r="T147" t="s">
        <v>2200</v>
      </c>
      <c r="U147" t="s">
        <v>2228</v>
      </c>
      <c r="V147" t="s">
        <v>565</v>
      </c>
    </row>
    <row r="148" spans="1:22" hidden="1" x14ac:dyDescent="0.25">
      <c r="A148" s="30" t="str">
        <f t="shared" si="2"/>
        <v>7200.1.4</v>
      </c>
      <c r="B148" t="s">
        <v>970</v>
      </c>
      <c r="C148">
        <v>0</v>
      </c>
      <c r="D148" t="s">
        <v>1609</v>
      </c>
      <c r="E148" t="s">
        <v>978</v>
      </c>
      <c r="F148" t="s">
        <v>19</v>
      </c>
      <c r="G148" t="s">
        <v>19</v>
      </c>
      <c r="H148" t="s">
        <v>19</v>
      </c>
      <c r="I148" t="s">
        <v>19</v>
      </c>
      <c r="J148" t="s">
        <v>19</v>
      </c>
      <c r="K148" t="s">
        <v>19</v>
      </c>
      <c r="L148" t="s">
        <v>19</v>
      </c>
      <c r="M148" t="s">
        <v>19</v>
      </c>
      <c r="N148" t="s">
        <v>19</v>
      </c>
      <c r="O148" t="s">
        <v>199</v>
      </c>
      <c r="P148">
        <v>0</v>
      </c>
      <c r="Q148">
        <v>1</v>
      </c>
      <c r="R148" t="s">
        <v>515</v>
      </c>
      <c r="S148" t="s">
        <v>975</v>
      </c>
      <c r="T148" t="s">
        <v>2233</v>
      </c>
      <c r="U148" t="s">
        <v>2287</v>
      </c>
      <c r="V148" t="s">
        <v>565</v>
      </c>
    </row>
    <row r="149" spans="1:22" hidden="1" x14ac:dyDescent="0.25">
      <c r="A149" s="30" t="str">
        <f t="shared" si="2"/>
        <v>7200.2</v>
      </c>
      <c r="B149" t="s">
        <v>970</v>
      </c>
      <c r="C149">
        <v>0</v>
      </c>
      <c r="D149" t="s">
        <v>509</v>
      </c>
      <c r="E149" t="s">
        <v>979</v>
      </c>
      <c r="F149" t="s">
        <v>511</v>
      </c>
      <c r="G149" t="s">
        <v>1594</v>
      </c>
      <c r="H149" t="s">
        <v>1595</v>
      </c>
      <c r="I149" t="s">
        <v>1596</v>
      </c>
      <c r="J149" t="s">
        <v>19</v>
      </c>
      <c r="K149" t="s">
        <v>512</v>
      </c>
      <c r="L149" t="s">
        <v>23</v>
      </c>
      <c r="M149" t="s">
        <v>680</v>
      </c>
      <c r="N149" t="s">
        <v>910</v>
      </c>
      <c r="O149" t="s">
        <v>304</v>
      </c>
      <c r="P149">
        <v>50</v>
      </c>
      <c r="Q149">
        <v>2</v>
      </c>
      <c r="R149" t="s">
        <v>515</v>
      </c>
      <c r="S149" t="s">
        <v>980</v>
      </c>
      <c r="T149" t="s">
        <v>2188</v>
      </c>
      <c r="U149" t="s">
        <v>2198</v>
      </c>
      <c r="V149" t="s">
        <v>970</v>
      </c>
    </row>
    <row r="150" spans="1:22" hidden="1" x14ac:dyDescent="0.25">
      <c r="A150" s="30" t="str">
        <f t="shared" si="2"/>
        <v>7200.2.1</v>
      </c>
      <c r="B150" t="s">
        <v>970</v>
      </c>
      <c r="C150">
        <v>0</v>
      </c>
      <c r="D150" t="s">
        <v>517</v>
      </c>
      <c r="E150" t="s">
        <v>981</v>
      </c>
      <c r="F150" t="s">
        <v>19</v>
      </c>
      <c r="G150" t="s">
        <v>19</v>
      </c>
      <c r="H150" t="s">
        <v>19</v>
      </c>
      <c r="I150" t="s">
        <v>19</v>
      </c>
      <c r="J150" t="s">
        <v>19</v>
      </c>
      <c r="K150" t="s">
        <v>19</v>
      </c>
      <c r="L150" t="s">
        <v>19</v>
      </c>
      <c r="M150" t="s">
        <v>19</v>
      </c>
      <c r="N150" t="s">
        <v>19</v>
      </c>
      <c r="O150" t="s">
        <v>305</v>
      </c>
      <c r="P150">
        <v>20</v>
      </c>
      <c r="Q150">
        <v>2</v>
      </c>
      <c r="R150" t="s">
        <v>515</v>
      </c>
      <c r="S150" t="s">
        <v>982</v>
      </c>
      <c r="T150" t="s">
        <v>2188</v>
      </c>
      <c r="U150" t="s">
        <v>2288</v>
      </c>
      <c r="V150" t="s">
        <v>970</v>
      </c>
    </row>
    <row r="151" spans="1:22" hidden="1" x14ac:dyDescent="0.25">
      <c r="A151" s="30" t="str">
        <f t="shared" si="2"/>
        <v>7200.2.2</v>
      </c>
      <c r="B151" t="s">
        <v>970</v>
      </c>
      <c r="C151">
        <v>0</v>
      </c>
      <c r="D151" t="s">
        <v>517</v>
      </c>
      <c r="E151" t="s">
        <v>983</v>
      </c>
      <c r="F151" t="s">
        <v>19</v>
      </c>
      <c r="G151" t="s">
        <v>19</v>
      </c>
      <c r="H151" t="s">
        <v>19</v>
      </c>
      <c r="I151" t="s">
        <v>19</v>
      </c>
      <c r="J151" t="s">
        <v>19</v>
      </c>
      <c r="K151" t="s">
        <v>19</v>
      </c>
      <c r="L151" t="s">
        <v>19</v>
      </c>
      <c r="M151" t="s">
        <v>19</v>
      </c>
      <c r="N151" t="s">
        <v>19</v>
      </c>
      <c r="O151" t="s">
        <v>306</v>
      </c>
      <c r="P151">
        <v>40</v>
      </c>
      <c r="Q151">
        <v>1</v>
      </c>
      <c r="R151" t="s">
        <v>515</v>
      </c>
      <c r="S151" t="s">
        <v>984</v>
      </c>
      <c r="T151" t="s">
        <v>2214</v>
      </c>
      <c r="U151" t="s">
        <v>2206</v>
      </c>
      <c r="V151" t="s">
        <v>970</v>
      </c>
    </row>
    <row r="152" spans="1:22" hidden="1" x14ac:dyDescent="0.25">
      <c r="A152" s="30" t="str">
        <f t="shared" si="2"/>
        <v>7200.2.3</v>
      </c>
      <c r="B152" t="s">
        <v>970</v>
      </c>
      <c r="C152">
        <v>0</v>
      </c>
      <c r="D152" t="s">
        <v>517</v>
      </c>
      <c r="E152" t="s">
        <v>985</v>
      </c>
      <c r="F152" t="s">
        <v>19</v>
      </c>
      <c r="G152" t="s">
        <v>19</v>
      </c>
      <c r="H152" t="s">
        <v>19</v>
      </c>
      <c r="I152" t="s">
        <v>19</v>
      </c>
      <c r="J152" t="s">
        <v>19</v>
      </c>
      <c r="K152" t="s">
        <v>19</v>
      </c>
      <c r="L152" t="s">
        <v>19</v>
      </c>
      <c r="M152" t="s">
        <v>19</v>
      </c>
      <c r="N152" t="s">
        <v>19</v>
      </c>
      <c r="O152" t="s">
        <v>307</v>
      </c>
      <c r="P152">
        <v>40</v>
      </c>
      <c r="Q152">
        <v>1</v>
      </c>
      <c r="R152" t="s">
        <v>515</v>
      </c>
      <c r="S152" t="s">
        <v>984</v>
      </c>
      <c r="T152" t="s">
        <v>2200</v>
      </c>
      <c r="U152" t="s">
        <v>2198</v>
      </c>
      <c r="V152" t="s">
        <v>970</v>
      </c>
    </row>
    <row r="153" spans="1:22" hidden="1" x14ac:dyDescent="0.25">
      <c r="A153" s="30" t="str">
        <f t="shared" si="2"/>
        <v>3200.1</v>
      </c>
      <c r="B153" t="s">
        <v>1036</v>
      </c>
      <c r="C153">
        <v>0</v>
      </c>
      <c r="D153" t="s">
        <v>509</v>
      </c>
      <c r="E153" t="s">
        <v>1037</v>
      </c>
      <c r="F153" t="s">
        <v>530</v>
      </c>
      <c r="G153" t="s">
        <v>1594</v>
      </c>
      <c r="H153" t="s">
        <v>1595</v>
      </c>
      <c r="I153" t="s">
        <v>1596</v>
      </c>
      <c r="J153" t="s">
        <v>587</v>
      </c>
      <c r="K153" t="s">
        <v>512</v>
      </c>
      <c r="L153" t="s">
        <v>20</v>
      </c>
      <c r="M153" t="s">
        <v>680</v>
      </c>
      <c r="N153" t="s">
        <v>1038</v>
      </c>
      <c r="O153" t="s">
        <v>147</v>
      </c>
      <c r="P153">
        <v>50</v>
      </c>
      <c r="Q153">
        <v>10</v>
      </c>
      <c r="R153" t="s">
        <v>515</v>
      </c>
      <c r="S153" t="s">
        <v>1039</v>
      </c>
      <c r="T153" t="s">
        <v>2213</v>
      </c>
      <c r="U153" t="s">
        <v>2230</v>
      </c>
      <c r="V153" t="s">
        <v>1036</v>
      </c>
    </row>
    <row r="154" spans="1:22" hidden="1" x14ac:dyDescent="0.25">
      <c r="A154" s="30" t="str">
        <f t="shared" si="2"/>
        <v>3200.1.1</v>
      </c>
      <c r="B154" t="s">
        <v>1036</v>
      </c>
      <c r="C154">
        <v>0</v>
      </c>
      <c r="D154" t="s">
        <v>517</v>
      </c>
      <c r="E154" t="s">
        <v>1040</v>
      </c>
      <c r="F154" t="s">
        <v>19</v>
      </c>
      <c r="G154" t="s">
        <v>19</v>
      </c>
      <c r="H154" t="s">
        <v>19</v>
      </c>
      <c r="I154" t="s">
        <v>19</v>
      </c>
      <c r="J154" t="s">
        <v>19</v>
      </c>
      <c r="K154" t="s">
        <v>19</v>
      </c>
      <c r="L154" t="s">
        <v>19</v>
      </c>
      <c r="M154" t="s">
        <v>19</v>
      </c>
      <c r="N154" t="s">
        <v>19</v>
      </c>
      <c r="O154" t="s">
        <v>148</v>
      </c>
      <c r="P154">
        <v>50</v>
      </c>
      <c r="Q154">
        <v>1</v>
      </c>
      <c r="R154" t="s">
        <v>515</v>
      </c>
      <c r="S154" t="s">
        <v>1041</v>
      </c>
      <c r="T154" t="s">
        <v>2213</v>
      </c>
      <c r="U154" t="s">
        <v>2289</v>
      </c>
      <c r="V154" t="s">
        <v>1036</v>
      </c>
    </row>
    <row r="155" spans="1:22" hidden="1" x14ac:dyDescent="0.25">
      <c r="A155" s="30" t="str">
        <f t="shared" si="2"/>
        <v>3200.1.2</v>
      </c>
      <c r="B155" t="s">
        <v>1036</v>
      </c>
      <c r="C155">
        <v>0</v>
      </c>
      <c r="D155" t="s">
        <v>517</v>
      </c>
      <c r="E155" t="s">
        <v>1042</v>
      </c>
      <c r="F155" t="s">
        <v>19</v>
      </c>
      <c r="G155" t="s">
        <v>19</v>
      </c>
      <c r="H155" t="s">
        <v>19</v>
      </c>
      <c r="I155" t="s">
        <v>19</v>
      </c>
      <c r="J155" t="s">
        <v>19</v>
      </c>
      <c r="K155" t="s">
        <v>19</v>
      </c>
      <c r="L155" t="s">
        <v>19</v>
      </c>
      <c r="M155" t="s">
        <v>19</v>
      </c>
      <c r="N155" t="s">
        <v>19</v>
      </c>
      <c r="O155" t="s">
        <v>149</v>
      </c>
      <c r="P155">
        <v>50</v>
      </c>
      <c r="Q155">
        <v>10</v>
      </c>
      <c r="R155" t="s">
        <v>515</v>
      </c>
      <c r="S155" t="s">
        <v>1039</v>
      </c>
      <c r="T155" t="s">
        <v>2254</v>
      </c>
      <c r="U155" t="s">
        <v>2230</v>
      </c>
      <c r="V155" t="s">
        <v>1036</v>
      </c>
    </row>
    <row r="156" spans="1:22" hidden="1" x14ac:dyDescent="0.25">
      <c r="A156" s="30" t="str">
        <f t="shared" si="2"/>
        <v>3200.2</v>
      </c>
      <c r="B156" t="s">
        <v>1036</v>
      </c>
      <c r="C156">
        <v>0</v>
      </c>
      <c r="D156" t="s">
        <v>509</v>
      </c>
      <c r="E156" t="s">
        <v>1043</v>
      </c>
      <c r="F156" t="s">
        <v>511</v>
      </c>
      <c r="G156" t="s">
        <v>1600</v>
      </c>
      <c r="H156" t="s">
        <v>1601</v>
      </c>
      <c r="I156" t="s">
        <v>1602</v>
      </c>
      <c r="J156" t="s">
        <v>587</v>
      </c>
      <c r="K156" t="s">
        <v>512</v>
      </c>
      <c r="L156" t="s">
        <v>20</v>
      </c>
      <c r="M156" t="s">
        <v>680</v>
      </c>
      <c r="N156" t="s">
        <v>862</v>
      </c>
      <c r="O156" t="s">
        <v>268</v>
      </c>
      <c r="P156">
        <v>50</v>
      </c>
      <c r="Q156">
        <v>80</v>
      </c>
      <c r="R156" t="s">
        <v>546</v>
      </c>
      <c r="S156" t="s">
        <v>1044</v>
      </c>
      <c r="T156" t="s">
        <v>2203</v>
      </c>
      <c r="U156" t="s">
        <v>2290</v>
      </c>
      <c r="V156" t="s">
        <v>1036</v>
      </c>
    </row>
    <row r="157" spans="1:22" hidden="1" x14ac:dyDescent="0.25">
      <c r="A157" s="30" t="str">
        <f t="shared" si="2"/>
        <v>3200.2.1</v>
      </c>
      <c r="B157" t="s">
        <v>1036</v>
      </c>
      <c r="C157">
        <v>0</v>
      </c>
      <c r="D157" t="s">
        <v>517</v>
      </c>
      <c r="E157" t="s">
        <v>1045</v>
      </c>
      <c r="F157" t="s">
        <v>19</v>
      </c>
      <c r="G157" t="s">
        <v>19</v>
      </c>
      <c r="H157" t="s">
        <v>19</v>
      </c>
      <c r="I157" t="s">
        <v>19</v>
      </c>
      <c r="J157" t="s">
        <v>19</v>
      </c>
      <c r="K157" t="s">
        <v>19</v>
      </c>
      <c r="L157" t="s">
        <v>19</v>
      </c>
      <c r="M157" t="s">
        <v>19</v>
      </c>
      <c r="N157" t="s">
        <v>19</v>
      </c>
      <c r="O157" t="s">
        <v>269</v>
      </c>
      <c r="P157">
        <v>25</v>
      </c>
      <c r="Q157">
        <v>1</v>
      </c>
      <c r="R157" t="s">
        <v>515</v>
      </c>
      <c r="S157" t="s">
        <v>1046</v>
      </c>
      <c r="T157" t="s">
        <v>2203</v>
      </c>
      <c r="U157" t="s">
        <v>2215</v>
      </c>
      <c r="V157" t="s">
        <v>1036</v>
      </c>
    </row>
    <row r="158" spans="1:22" hidden="1" x14ac:dyDescent="0.25">
      <c r="A158" s="30" t="str">
        <f t="shared" si="2"/>
        <v>3200.2.2</v>
      </c>
      <c r="B158" t="s">
        <v>1036</v>
      </c>
      <c r="C158">
        <v>0</v>
      </c>
      <c r="D158" t="s">
        <v>517</v>
      </c>
      <c r="E158" t="s">
        <v>1047</v>
      </c>
      <c r="F158" t="s">
        <v>19</v>
      </c>
      <c r="G158" t="s">
        <v>19</v>
      </c>
      <c r="H158" t="s">
        <v>19</v>
      </c>
      <c r="I158" t="s">
        <v>19</v>
      </c>
      <c r="J158" t="s">
        <v>19</v>
      </c>
      <c r="K158" t="s">
        <v>19</v>
      </c>
      <c r="L158" t="s">
        <v>19</v>
      </c>
      <c r="M158" t="s">
        <v>19</v>
      </c>
      <c r="N158" t="s">
        <v>19</v>
      </c>
      <c r="O158" t="s">
        <v>270</v>
      </c>
      <c r="P158">
        <v>25</v>
      </c>
      <c r="Q158">
        <v>1</v>
      </c>
      <c r="R158" t="s">
        <v>515</v>
      </c>
      <c r="S158" t="s">
        <v>1046</v>
      </c>
      <c r="T158" t="s">
        <v>2203</v>
      </c>
      <c r="U158" t="s">
        <v>2291</v>
      </c>
      <c r="V158" t="s">
        <v>1036</v>
      </c>
    </row>
    <row r="159" spans="1:22" hidden="1" x14ac:dyDescent="0.25">
      <c r="A159" s="30" t="str">
        <f t="shared" si="2"/>
        <v>3200.2.3</v>
      </c>
      <c r="B159" t="s">
        <v>1036</v>
      </c>
      <c r="C159">
        <v>0</v>
      </c>
      <c r="D159" t="s">
        <v>517</v>
      </c>
      <c r="E159" t="s">
        <v>1048</v>
      </c>
      <c r="F159" t="s">
        <v>19</v>
      </c>
      <c r="G159" t="s">
        <v>19</v>
      </c>
      <c r="H159" t="s">
        <v>19</v>
      </c>
      <c r="I159" t="s">
        <v>19</v>
      </c>
      <c r="J159" t="s">
        <v>19</v>
      </c>
      <c r="K159" t="s">
        <v>19</v>
      </c>
      <c r="L159" t="s">
        <v>19</v>
      </c>
      <c r="M159" t="s">
        <v>19</v>
      </c>
      <c r="N159" t="s">
        <v>19</v>
      </c>
      <c r="O159" t="s">
        <v>271</v>
      </c>
      <c r="P159">
        <v>50</v>
      </c>
      <c r="Q159">
        <v>80</v>
      </c>
      <c r="R159" t="s">
        <v>546</v>
      </c>
      <c r="S159" t="s">
        <v>1049</v>
      </c>
      <c r="T159" t="s">
        <v>2203</v>
      </c>
      <c r="U159" t="s">
        <v>2290</v>
      </c>
      <c r="V159" t="s">
        <v>1036</v>
      </c>
    </row>
    <row r="160" spans="1:22" hidden="1" x14ac:dyDescent="0.25">
      <c r="A160" s="30" t="str">
        <f t="shared" si="2"/>
        <v>2000.1</v>
      </c>
      <c r="B160" t="s">
        <v>1050</v>
      </c>
      <c r="C160">
        <v>0</v>
      </c>
      <c r="D160" t="s">
        <v>509</v>
      </c>
      <c r="E160" t="s">
        <v>1051</v>
      </c>
      <c r="F160" t="s">
        <v>749</v>
      </c>
      <c r="G160" t="s">
        <v>1606</v>
      </c>
      <c r="H160" t="s">
        <v>1607</v>
      </c>
      <c r="I160" t="s">
        <v>1608</v>
      </c>
      <c r="J160" t="s">
        <v>19</v>
      </c>
      <c r="K160" t="s">
        <v>512</v>
      </c>
      <c r="L160" t="s">
        <v>32</v>
      </c>
      <c r="M160" t="s">
        <v>680</v>
      </c>
      <c r="N160" t="s">
        <v>19</v>
      </c>
      <c r="O160" t="s">
        <v>121</v>
      </c>
      <c r="P160">
        <v>50</v>
      </c>
      <c r="Q160">
        <v>60</v>
      </c>
      <c r="R160" t="s">
        <v>546</v>
      </c>
      <c r="S160" t="s">
        <v>1052</v>
      </c>
      <c r="T160" t="s">
        <v>2203</v>
      </c>
      <c r="U160" t="s">
        <v>2208</v>
      </c>
      <c r="V160" t="s">
        <v>1050</v>
      </c>
    </row>
    <row r="161" spans="1:22" hidden="1" x14ac:dyDescent="0.25">
      <c r="A161" s="30" t="str">
        <f t="shared" si="2"/>
        <v>2000.1.1</v>
      </c>
      <c r="B161" t="s">
        <v>1050</v>
      </c>
      <c r="C161">
        <v>0</v>
      </c>
      <c r="D161" t="s">
        <v>517</v>
      </c>
      <c r="E161" t="s">
        <v>1053</v>
      </c>
      <c r="F161" t="s">
        <v>19</v>
      </c>
      <c r="G161" t="s">
        <v>19</v>
      </c>
      <c r="H161" t="s">
        <v>19</v>
      </c>
      <c r="I161" t="s">
        <v>19</v>
      </c>
      <c r="J161" t="s">
        <v>19</v>
      </c>
      <c r="K161" t="s">
        <v>19</v>
      </c>
      <c r="L161" t="s">
        <v>19</v>
      </c>
      <c r="M161" t="s">
        <v>19</v>
      </c>
      <c r="N161" t="s">
        <v>19</v>
      </c>
      <c r="O161" t="s">
        <v>122</v>
      </c>
      <c r="P161">
        <v>100</v>
      </c>
      <c r="Q161">
        <v>60</v>
      </c>
      <c r="R161" t="s">
        <v>546</v>
      </c>
      <c r="S161" t="s">
        <v>1052</v>
      </c>
      <c r="T161" t="s">
        <v>2203</v>
      </c>
      <c r="U161" t="s">
        <v>2208</v>
      </c>
      <c r="V161" t="s">
        <v>1050</v>
      </c>
    </row>
    <row r="162" spans="1:22" hidden="1" x14ac:dyDescent="0.25">
      <c r="A162" s="30" t="str">
        <f t="shared" si="2"/>
        <v>2000.2</v>
      </c>
      <c r="B162" t="s">
        <v>1050</v>
      </c>
      <c r="C162">
        <v>0</v>
      </c>
      <c r="D162" t="s">
        <v>509</v>
      </c>
      <c r="E162" t="s">
        <v>1054</v>
      </c>
      <c r="F162" t="s">
        <v>19</v>
      </c>
      <c r="G162" t="s">
        <v>1594</v>
      </c>
      <c r="H162" t="s">
        <v>1595</v>
      </c>
      <c r="I162" t="s">
        <v>1596</v>
      </c>
      <c r="J162" t="s">
        <v>587</v>
      </c>
      <c r="K162" t="s">
        <v>532</v>
      </c>
      <c r="L162" t="s">
        <v>19</v>
      </c>
      <c r="M162" t="s">
        <v>680</v>
      </c>
      <c r="N162" t="s">
        <v>1055</v>
      </c>
      <c r="O162" t="s">
        <v>133</v>
      </c>
      <c r="P162">
        <v>10</v>
      </c>
      <c r="Q162">
        <v>1</v>
      </c>
      <c r="R162" t="s">
        <v>515</v>
      </c>
      <c r="S162" t="s">
        <v>1056</v>
      </c>
      <c r="T162" t="s">
        <v>2191</v>
      </c>
      <c r="U162" t="s">
        <v>2220</v>
      </c>
      <c r="V162" t="s">
        <v>1057</v>
      </c>
    </row>
    <row r="163" spans="1:22" hidden="1" x14ac:dyDescent="0.25">
      <c r="A163" s="30" t="str">
        <f t="shared" si="2"/>
        <v>2000.2.1</v>
      </c>
      <c r="B163" t="s">
        <v>1050</v>
      </c>
      <c r="C163">
        <v>0</v>
      </c>
      <c r="D163" t="s">
        <v>1609</v>
      </c>
      <c r="E163" t="s">
        <v>1058</v>
      </c>
      <c r="F163" t="s">
        <v>19</v>
      </c>
      <c r="G163" t="s">
        <v>19</v>
      </c>
      <c r="H163" t="s">
        <v>19</v>
      </c>
      <c r="I163" t="s">
        <v>19</v>
      </c>
      <c r="J163" t="s">
        <v>19</v>
      </c>
      <c r="K163" t="s">
        <v>19</v>
      </c>
      <c r="L163" t="s">
        <v>19</v>
      </c>
      <c r="M163" t="s">
        <v>19</v>
      </c>
      <c r="N163" t="s">
        <v>19</v>
      </c>
      <c r="O163" t="s">
        <v>134</v>
      </c>
      <c r="P163">
        <v>0</v>
      </c>
      <c r="Q163">
        <v>1</v>
      </c>
      <c r="R163" t="s">
        <v>515</v>
      </c>
      <c r="S163" t="s">
        <v>1059</v>
      </c>
      <c r="T163" t="s">
        <v>2191</v>
      </c>
      <c r="U163" t="s">
        <v>2219</v>
      </c>
      <c r="V163" t="s">
        <v>756</v>
      </c>
    </row>
    <row r="164" spans="1:22" hidden="1" x14ac:dyDescent="0.25">
      <c r="A164" s="30" t="str">
        <f t="shared" si="2"/>
        <v>2000.2.2</v>
      </c>
      <c r="B164" t="s">
        <v>1050</v>
      </c>
      <c r="C164">
        <v>0</v>
      </c>
      <c r="D164" t="s">
        <v>517</v>
      </c>
      <c r="E164" t="s">
        <v>1060</v>
      </c>
      <c r="F164" t="s">
        <v>19</v>
      </c>
      <c r="G164" t="s">
        <v>19</v>
      </c>
      <c r="H164" t="s">
        <v>19</v>
      </c>
      <c r="I164" t="s">
        <v>19</v>
      </c>
      <c r="J164" t="s">
        <v>19</v>
      </c>
      <c r="K164" t="s">
        <v>19</v>
      </c>
      <c r="L164" t="s">
        <v>19</v>
      </c>
      <c r="M164" t="s">
        <v>19</v>
      </c>
      <c r="N164" t="s">
        <v>19</v>
      </c>
      <c r="O164" t="s">
        <v>135</v>
      </c>
      <c r="P164">
        <v>50</v>
      </c>
      <c r="Q164">
        <v>1</v>
      </c>
      <c r="R164" t="s">
        <v>515</v>
      </c>
      <c r="S164" t="s">
        <v>1061</v>
      </c>
      <c r="T164" t="s">
        <v>2197</v>
      </c>
      <c r="U164" t="s">
        <v>2247</v>
      </c>
      <c r="V164" t="s">
        <v>1057</v>
      </c>
    </row>
    <row r="165" spans="1:22" hidden="1" x14ac:dyDescent="0.25">
      <c r="A165" s="30" t="str">
        <f t="shared" si="2"/>
        <v>2000.2.3</v>
      </c>
      <c r="B165" t="s">
        <v>1050</v>
      </c>
      <c r="C165">
        <v>0</v>
      </c>
      <c r="D165" t="s">
        <v>1609</v>
      </c>
      <c r="E165" t="s">
        <v>1062</v>
      </c>
      <c r="F165" t="s">
        <v>19</v>
      </c>
      <c r="G165" t="s">
        <v>19</v>
      </c>
      <c r="H165" t="s">
        <v>19</v>
      </c>
      <c r="I165" t="s">
        <v>19</v>
      </c>
      <c r="J165" t="s">
        <v>19</v>
      </c>
      <c r="K165" t="s">
        <v>19</v>
      </c>
      <c r="L165" t="s">
        <v>19</v>
      </c>
      <c r="M165" t="s">
        <v>19</v>
      </c>
      <c r="N165" t="s">
        <v>19</v>
      </c>
      <c r="O165" t="s">
        <v>136</v>
      </c>
      <c r="P165">
        <v>0</v>
      </c>
      <c r="Q165">
        <v>1</v>
      </c>
      <c r="R165" t="s">
        <v>515</v>
      </c>
      <c r="S165" t="s">
        <v>1063</v>
      </c>
      <c r="T165" t="s">
        <v>2199</v>
      </c>
      <c r="U165" t="s">
        <v>2232</v>
      </c>
      <c r="V165" t="s">
        <v>756</v>
      </c>
    </row>
    <row r="166" spans="1:22" hidden="1" x14ac:dyDescent="0.25">
      <c r="A166" s="30" t="str">
        <f t="shared" si="2"/>
        <v>2000.2.4</v>
      </c>
      <c r="B166" t="s">
        <v>1050</v>
      </c>
      <c r="C166">
        <v>0</v>
      </c>
      <c r="D166" t="s">
        <v>517</v>
      </c>
      <c r="E166" t="s">
        <v>1064</v>
      </c>
      <c r="F166" t="s">
        <v>19</v>
      </c>
      <c r="G166" t="s">
        <v>19</v>
      </c>
      <c r="H166" t="s">
        <v>19</v>
      </c>
      <c r="I166" t="s">
        <v>19</v>
      </c>
      <c r="J166" t="s">
        <v>19</v>
      </c>
      <c r="K166" t="s">
        <v>19</v>
      </c>
      <c r="L166" t="s">
        <v>19</v>
      </c>
      <c r="M166" t="s">
        <v>19</v>
      </c>
      <c r="N166" t="s">
        <v>19</v>
      </c>
      <c r="O166" t="s">
        <v>137</v>
      </c>
      <c r="P166">
        <v>50</v>
      </c>
      <c r="Q166">
        <v>1</v>
      </c>
      <c r="R166" t="s">
        <v>515</v>
      </c>
      <c r="S166" t="s">
        <v>1056</v>
      </c>
      <c r="T166" t="s">
        <v>2272</v>
      </c>
      <c r="U166" t="s">
        <v>2220</v>
      </c>
      <c r="V166" t="s">
        <v>1057</v>
      </c>
    </row>
    <row r="167" spans="1:22" hidden="1" x14ac:dyDescent="0.25">
      <c r="A167" s="30" t="str">
        <f t="shared" si="2"/>
        <v>2000.3</v>
      </c>
      <c r="B167" t="s">
        <v>1050</v>
      </c>
      <c r="C167">
        <v>0</v>
      </c>
      <c r="D167" t="s">
        <v>509</v>
      </c>
      <c r="E167" t="s">
        <v>1065</v>
      </c>
      <c r="F167" t="s">
        <v>511</v>
      </c>
      <c r="G167" t="s">
        <v>1597</v>
      </c>
      <c r="H167" t="s">
        <v>1598</v>
      </c>
      <c r="I167" t="s">
        <v>1599</v>
      </c>
      <c r="J167" t="s">
        <v>19</v>
      </c>
      <c r="K167" t="s">
        <v>532</v>
      </c>
      <c r="L167" t="s">
        <v>19</v>
      </c>
      <c r="M167" t="s">
        <v>1066</v>
      </c>
      <c r="N167" t="s">
        <v>19</v>
      </c>
      <c r="O167" t="s">
        <v>129</v>
      </c>
      <c r="P167">
        <v>10</v>
      </c>
      <c r="Q167">
        <v>1</v>
      </c>
      <c r="R167" t="s">
        <v>515</v>
      </c>
      <c r="S167" t="s">
        <v>1067</v>
      </c>
      <c r="T167" t="s">
        <v>2188</v>
      </c>
      <c r="U167" t="s">
        <v>2198</v>
      </c>
      <c r="V167" t="s">
        <v>1068</v>
      </c>
    </row>
    <row r="168" spans="1:22" hidden="1" x14ac:dyDescent="0.25">
      <c r="A168" s="30" t="str">
        <f t="shared" si="2"/>
        <v>2000.3.1</v>
      </c>
      <c r="B168" t="s">
        <v>1050</v>
      </c>
      <c r="C168">
        <v>0</v>
      </c>
      <c r="D168" t="s">
        <v>517</v>
      </c>
      <c r="E168" t="s">
        <v>1069</v>
      </c>
      <c r="F168" t="s">
        <v>19</v>
      </c>
      <c r="G168" t="s">
        <v>19</v>
      </c>
      <c r="H168" t="s">
        <v>19</v>
      </c>
      <c r="I168" t="s">
        <v>19</v>
      </c>
      <c r="J168" t="s">
        <v>19</v>
      </c>
      <c r="K168" t="s">
        <v>19</v>
      </c>
      <c r="L168" t="s">
        <v>19</v>
      </c>
      <c r="M168" t="s">
        <v>19</v>
      </c>
      <c r="N168" t="s">
        <v>19</v>
      </c>
      <c r="O168" t="s">
        <v>130</v>
      </c>
      <c r="P168">
        <v>10</v>
      </c>
      <c r="Q168">
        <v>1</v>
      </c>
      <c r="R168" t="s">
        <v>515</v>
      </c>
      <c r="S168" t="s">
        <v>1070</v>
      </c>
      <c r="T168" t="s">
        <v>2188</v>
      </c>
      <c r="U168" t="s">
        <v>2190</v>
      </c>
      <c r="V168" t="s">
        <v>1068</v>
      </c>
    </row>
    <row r="169" spans="1:22" hidden="1" x14ac:dyDescent="0.25">
      <c r="A169" s="30" t="str">
        <f t="shared" si="2"/>
        <v>2000.3.2</v>
      </c>
      <c r="B169" t="s">
        <v>1050</v>
      </c>
      <c r="C169">
        <v>0</v>
      </c>
      <c r="D169" t="s">
        <v>517</v>
      </c>
      <c r="E169" t="s">
        <v>1071</v>
      </c>
      <c r="F169" t="s">
        <v>19</v>
      </c>
      <c r="G169" t="s">
        <v>19</v>
      </c>
      <c r="H169" t="s">
        <v>19</v>
      </c>
      <c r="I169" t="s">
        <v>19</v>
      </c>
      <c r="J169" t="s">
        <v>19</v>
      </c>
      <c r="K169" t="s">
        <v>19</v>
      </c>
      <c r="L169" t="s">
        <v>19</v>
      </c>
      <c r="M169" t="s">
        <v>19</v>
      </c>
      <c r="N169" t="s">
        <v>19</v>
      </c>
      <c r="O169" t="s">
        <v>131</v>
      </c>
      <c r="P169">
        <v>60</v>
      </c>
      <c r="Q169">
        <v>8</v>
      </c>
      <c r="R169" t="s">
        <v>515</v>
      </c>
      <c r="S169" t="s">
        <v>1072</v>
      </c>
      <c r="T169" t="s">
        <v>2191</v>
      </c>
      <c r="U169" t="s">
        <v>2220</v>
      </c>
      <c r="V169" t="s">
        <v>1050</v>
      </c>
    </row>
    <row r="170" spans="1:22" hidden="1" x14ac:dyDescent="0.25">
      <c r="A170" s="30" t="str">
        <f t="shared" si="2"/>
        <v>2000.3.3</v>
      </c>
      <c r="B170" t="s">
        <v>1050</v>
      </c>
      <c r="C170">
        <v>0</v>
      </c>
      <c r="D170" t="s">
        <v>517</v>
      </c>
      <c r="E170" t="s">
        <v>1073</v>
      </c>
      <c r="F170" t="s">
        <v>19</v>
      </c>
      <c r="G170" t="s">
        <v>19</v>
      </c>
      <c r="H170" t="s">
        <v>19</v>
      </c>
      <c r="I170" t="s">
        <v>19</v>
      </c>
      <c r="J170" t="s">
        <v>19</v>
      </c>
      <c r="K170" t="s">
        <v>19</v>
      </c>
      <c r="L170" t="s">
        <v>19</v>
      </c>
      <c r="M170" t="s">
        <v>19</v>
      </c>
      <c r="N170" t="s">
        <v>19</v>
      </c>
      <c r="O170" t="s">
        <v>132</v>
      </c>
      <c r="P170">
        <v>30</v>
      </c>
      <c r="Q170">
        <v>1</v>
      </c>
      <c r="R170" t="s">
        <v>515</v>
      </c>
      <c r="S170" t="s">
        <v>1074</v>
      </c>
      <c r="T170" t="s">
        <v>2222</v>
      </c>
      <c r="U170" t="s">
        <v>2198</v>
      </c>
      <c r="V170" t="s">
        <v>1068</v>
      </c>
    </row>
    <row r="171" spans="1:22" hidden="1" x14ac:dyDescent="0.25">
      <c r="A171" s="30" t="str">
        <f t="shared" si="2"/>
        <v>2000.4</v>
      </c>
      <c r="B171" t="s">
        <v>1050</v>
      </c>
      <c r="C171">
        <v>0</v>
      </c>
      <c r="D171" t="s">
        <v>509</v>
      </c>
      <c r="E171" t="s">
        <v>1075</v>
      </c>
      <c r="F171" t="s">
        <v>530</v>
      </c>
      <c r="G171" t="s">
        <v>1597</v>
      </c>
      <c r="H171" t="s">
        <v>1598</v>
      </c>
      <c r="I171" t="s">
        <v>1599</v>
      </c>
      <c r="J171" t="s">
        <v>19</v>
      </c>
      <c r="K171" t="s">
        <v>532</v>
      </c>
      <c r="L171" t="s">
        <v>19</v>
      </c>
      <c r="M171" t="s">
        <v>1066</v>
      </c>
      <c r="N171" t="s">
        <v>19</v>
      </c>
      <c r="O171" t="s">
        <v>447</v>
      </c>
      <c r="P171">
        <v>10</v>
      </c>
      <c r="Q171">
        <v>1</v>
      </c>
      <c r="R171" t="s">
        <v>515</v>
      </c>
      <c r="S171" t="s">
        <v>1063</v>
      </c>
      <c r="T171" t="s">
        <v>2201</v>
      </c>
      <c r="U171" t="s">
        <v>2198</v>
      </c>
      <c r="V171" t="s">
        <v>1076</v>
      </c>
    </row>
    <row r="172" spans="1:22" hidden="1" x14ac:dyDescent="0.25">
      <c r="A172" s="30" t="str">
        <f t="shared" si="2"/>
        <v>2000.4.1</v>
      </c>
      <c r="B172" t="s">
        <v>1050</v>
      </c>
      <c r="C172">
        <v>0</v>
      </c>
      <c r="D172" t="s">
        <v>517</v>
      </c>
      <c r="E172" t="s">
        <v>1077</v>
      </c>
      <c r="F172" t="s">
        <v>19</v>
      </c>
      <c r="G172" t="s">
        <v>19</v>
      </c>
      <c r="H172" t="s">
        <v>19</v>
      </c>
      <c r="I172" t="s">
        <v>19</v>
      </c>
      <c r="J172" t="s">
        <v>19</v>
      </c>
      <c r="K172" t="s">
        <v>19</v>
      </c>
      <c r="L172" t="s">
        <v>19</v>
      </c>
      <c r="M172" t="s">
        <v>19</v>
      </c>
      <c r="N172" t="s">
        <v>19</v>
      </c>
      <c r="O172" t="s">
        <v>448</v>
      </c>
      <c r="P172">
        <v>40</v>
      </c>
      <c r="Q172">
        <v>1</v>
      </c>
      <c r="R172" t="s">
        <v>515</v>
      </c>
      <c r="S172" t="s">
        <v>1078</v>
      </c>
      <c r="T172" t="s">
        <v>2201</v>
      </c>
      <c r="U172" t="s">
        <v>2190</v>
      </c>
      <c r="V172" t="s">
        <v>1079</v>
      </c>
    </row>
    <row r="173" spans="1:22" hidden="1" x14ac:dyDescent="0.25">
      <c r="A173" s="30" t="str">
        <f t="shared" si="2"/>
        <v>2000.4.2</v>
      </c>
      <c r="B173" t="s">
        <v>1050</v>
      </c>
      <c r="C173">
        <v>0</v>
      </c>
      <c r="D173" t="s">
        <v>1609</v>
      </c>
      <c r="E173" t="s">
        <v>1080</v>
      </c>
      <c r="F173" t="s">
        <v>19</v>
      </c>
      <c r="G173" t="s">
        <v>19</v>
      </c>
      <c r="H173" t="s">
        <v>19</v>
      </c>
      <c r="I173" t="s">
        <v>19</v>
      </c>
      <c r="J173" t="s">
        <v>19</v>
      </c>
      <c r="K173" t="s">
        <v>19</v>
      </c>
      <c r="L173" t="s">
        <v>19</v>
      </c>
      <c r="M173" t="s">
        <v>19</v>
      </c>
      <c r="N173" t="s">
        <v>19</v>
      </c>
      <c r="O173" t="s">
        <v>449</v>
      </c>
      <c r="P173">
        <v>0</v>
      </c>
      <c r="Q173">
        <v>1</v>
      </c>
      <c r="R173" t="s">
        <v>515</v>
      </c>
      <c r="S173" t="s">
        <v>1081</v>
      </c>
      <c r="T173" t="s">
        <v>2201</v>
      </c>
      <c r="U173" t="s">
        <v>2190</v>
      </c>
      <c r="V173" t="s">
        <v>1082</v>
      </c>
    </row>
    <row r="174" spans="1:22" hidden="1" x14ac:dyDescent="0.25">
      <c r="A174" s="30" t="str">
        <f t="shared" si="2"/>
        <v>2000.4.3</v>
      </c>
      <c r="B174" t="s">
        <v>1050</v>
      </c>
      <c r="C174">
        <v>0</v>
      </c>
      <c r="D174" t="s">
        <v>517</v>
      </c>
      <c r="E174" t="s">
        <v>1083</v>
      </c>
      <c r="F174" t="s">
        <v>19</v>
      </c>
      <c r="G174" t="s">
        <v>19</v>
      </c>
      <c r="H174" t="s">
        <v>19</v>
      </c>
      <c r="I174" t="s">
        <v>19</v>
      </c>
      <c r="J174" t="s">
        <v>19</v>
      </c>
      <c r="K174" t="s">
        <v>19</v>
      </c>
      <c r="L174" t="s">
        <v>19</v>
      </c>
      <c r="M174" t="s">
        <v>19</v>
      </c>
      <c r="N174" t="s">
        <v>19</v>
      </c>
      <c r="O174" t="s">
        <v>450</v>
      </c>
      <c r="P174">
        <v>30</v>
      </c>
      <c r="Q174">
        <v>1</v>
      </c>
      <c r="R174" t="s">
        <v>515</v>
      </c>
      <c r="S174" t="s">
        <v>1059</v>
      </c>
      <c r="T174" t="s">
        <v>2191</v>
      </c>
      <c r="U174" t="s">
        <v>2196</v>
      </c>
      <c r="V174" t="s">
        <v>1079</v>
      </c>
    </row>
    <row r="175" spans="1:22" hidden="1" x14ac:dyDescent="0.25">
      <c r="A175" s="30" t="str">
        <f t="shared" si="2"/>
        <v>2000.4.4</v>
      </c>
      <c r="B175" t="s">
        <v>1050</v>
      </c>
      <c r="C175">
        <v>0</v>
      </c>
      <c r="D175" t="s">
        <v>517</v>
      </c>
      <c r="E175" t="s">
        <v>1084</v>
      </c>
      <c r="F175" t="s">
        <v>19</v>
      </c>
      <c r="G175" t="s">
        <v>19</v>
      </c>
      <c r="H175" t="s">
        <v>19</v>
      </c>
      <c r="I175" t="s">
        <v>19</v>
      </c>
      <c r="J175" t="s">
        <v>19</v>
      </c>
      <c r="K175" t="s">
        <v>19</v>
      </c>
      <c r="L175" t="s">
        <v>19</v>
      </c>
      <c r="M175" t="s">
        <v>19</v>
      </c>
      <c r="N175" t="s">
        <v>19</v>
      </c>
      <c r="O175" t="s">
        <v>451</v>
      </c>
      <c r="P175">
        <v>30</v>
      </c>
      <c r="Q175">
        <v>1</v>
      </c>
      <c r="R175" t="s">
        <v>515</v>
      </c>
      <c r="S175" t="s">
        <v>1063</v>
      </c>
      <c r="T175" t="s">
        <v>2236</v>
      </c>
      <c r="U175" t="s">
        <v>2198</v>
      </c>
      <c r="V175" t="s">
        <v>1079</v>
      </c>
    </row>
    <row r="176" spans="1:22" hidden="1" x14ac:dyDescent="0.25">
      <c r="A176" s="30" t="str">
        <f t="shared" si="2"/>
        <v>2000.5</v>
      </c>
      <c r="B176" t="s">
        <v>1050</v>
      </c>
      <c r="C176">
        <v>0</v>
      </c>
      <c r="D176" t="s">
        <v>509</v>
      </c>
      <c r="E176" t="s">
        <v>1085</v>
      </c>
      <c r="F176" t="s">
        <v>511</v>
      </c>
      <c r="G176" t="s">
        <v>1597</v>
      </c>
      <c r="H176" t="s">
        <v>1598</v>
      </c>
      <c r="I176" t="s">
        <v>1599</v>
      </c>
      <c r="J176" t="s">
        <v>587</v>
      </c>
      <c r="K176" t="s">
        <v>532</v>
      </c>
      <c r="L176" t="s">
        <v>20</v>
      </c>
      <c r="M176" t="s">
        <v>567</v>
      </c>
      <c r="N176" t="s">
        <v>19</v>
      </c>
      <c r="O176" t="s">
        <v>421</v>
      </c>
      <c r="P176">
        <v>10</v>
      </c>
      <c r="Q176">
        <v>4</v>
      </c>
      <c r="R176" t="s">
        <v>515</v>
      </c>
      <c r="S176" t="s">
        <v>1086</v>
      </c>
      <c r="T176" t="s">
        <v>2292</v>
      </c>
      <c r="U176" t="s">
        <v>2198</v>
      </c>
      <c r="V176" t="s">
        <v>1087</v>
      </c>
    </row>
    <row r="177" spans="1:22" hidden="1" x14ac:dyDescent="0.25">
      <c r="A177" s="30" t="str">
        <f t="shared" si="2"/>
        <v>2000.5.1</v>
      </c>
      <c r="B177" t="s">
        <v>1050</v>
      </c>
      <c r="C177">
        <v>0</v>
      </c>
      <c r="D177" t="s">
        <v>517</v>
      </c>
      <c r="E177" t="s">
        <v>1088</v>
      </c>
      <c r="F177" t="s">
        <v>19</v>
      </c>
      <c r="G177" t="s">
        <v>19</v>
      </c>
      <c r="H177" t="s">
        <v>19</v>
      </c>
      <c r="I177" t="s">
        <v>19</v>
      </c>
      <c r="J177" t="s">
        <v>19</v>
      </c>
      <c r="K177" t="s">
        <v>19</v>
      </c>
      <c r="L177" t="s">
        <v>19</v>
      </c>
      <c r="M177" t="s">
        <v>19</v>
      </c>
      <c r="N177" t="s">
        <v>19</v>
      </c>
      <c r="O177" t="s">
        <v>422</v>
      </c>
      <c r="P177">
        <v>50</v>
      </c>
      <c r="Q177">
        <v>4</v>
      </c>
      <c r="R177" t="s">
        <v>515</v>
      </c>
      <c r="S177" t="s">
        <v>1089</v>
      </c>
      <c r="T177" t="s">
        <v>2292</v>
      </c>
      <c r="U177" t="s">
        <v>2198</v>
      </c>
      <c r="V177" t="s">
        <v>1087</v>
      </c>
    </row>
    <row r="178" spans="1:22" hidden="1" x14ac:dyDescent="0.25">
      <c r="A178" s="30" t="str">
        <f t="shared" si="2"/>
        <v>2000.5.2</v>
      </c>
      <c r="B178" t="s">
        <v>1050</v>
      </c>
      <c r="C178">
        <v>0</v>
      </c>
      <c r="D178" t="s">
        <v>517</v>
      </c>
      <c r="E178" t="s">
        <v>1090</v>
      </c>
      <c r="F178" t="s">
        <v>19</v>
      </c>
      <c r="G178" t="s">
        <v>19</v>
      </c>
      <c r="H178" t="s">
        <v>19</v>
      </c>
      <c r="I178" t="s">
        <v>19</v>
      </c>
      <c r="J178" t="s">
        <v>19</v>
      </c>
      <c r="K178" t="s">
        <v>19</v>
      </c>
      <c r="L178" t="s">
        <v>19</v>
      </c>
      <c r="M178" t="s">
        <v>19</v>
      </c>
      <c r="N178" t="s">
        <v>19</v>
      </c>
      <c r="O178" t="s">
        <v>423</v>
      </c>
      <c r="P178">
        <v>50</v>
      </c>
      <c r="Q178">
        <v>4</v>
      </c>
      <c r="R178" t="s">
        <v>515</v>
      </c>
      <c r="S178" t="s">
        <v>1086</v>
      </c>
      <c r="T178" t="s">
        <v>2197</v>
      </c>
      <c r="U178" t="s">
        <v>2198</v>
      </c>
      <c r="V178" t="s">
        <v>1087</v>
      </c>
    </row>
    <row r="179" spans="1:22" hidden="1" x14ac:dyDescent="0.25">
      <c r="A179" s="30" t="str">
        <f t="shared" si="2"/>
        <v>2000.6</v>
      </c>
      <c r="B179" t="s">
        <v>1050</v>
      </c>
      <c r="C179">
        <v>0</v>
      </c>
      <c r="D179" t="s">
        <v>509</v>
      </c>
      <c r="E179" t="s">
        <v>1091</v>
      </c>
      <c r="F179" t="s">
        <v>511</v>
      </c>
      <c r="G179" t="s">
        <v>1591</v>
      </c>
      <c r="H179" t="s">
        <v>1598</v>
      </c>
      <c r="I179" t="s">
        <v>1593</v>
      </c>
      <c r="J179" t="s">
        <v>19</v>
      </c>
      <c r="K179" t="s">
        <v>532</v>
      </c>
      <c r="L179" t="s">
        <v>19</v>
      </c>
      <c r="M179" t="s">
        <v>1563</v>
      </c>
      <c r="N179" t="s">
        <v>19</v>
      </c>
      <c r="O179" t="s">
        <v>479</v>
      </c>
      <c r="P179">
        <v>10</v>
      </c>
      <c r="Q179">
        <v>1</v>
      </c>
      <c r="R179" t="s">
        <v>515</v>
      </c>
      <c r="S179" t="s">
        <v>1092</v>
      </c>
      <c r="T179" t="s">
        <v>2201</v>
      </c>
      <c r="U179" t="s">
        <v>2293</v>
      </c>
      <c r="V179" t="s">
        <v>1093</v>
      </c>
    </row>
    <row r="180" spans="1:22" hidden="1" x14ac:dyDescent="0.25">
      <c r="A180" s="30" t="str">
        <f t="shared" si="2"/>
        <v>2000.6.1</v>
      </c>
      <c r="B180" t="s">
        <v>1050</v>
      </c>
      <c r="C180">
        <v>0</v>
      </c>
      <c r="D180" t="s">
        <v>1609</v>
      </c>
      <c r="E180" t="s">
        <v>1094</v>
      </c>
      <c r="F180" t="s">
        <v>19</v>
      </c>
      <c r="G180" t="s">
        <v>19</v>
      </c>
      <c r="H180" t="s">
        <v>19</v>
      </c>
      <c r="I180" t="s">
        <v>19</v>
      </c>
      <c r="J180" t="s">
        <v>19</v>
      </c>
      <c r="K180" t="s">
        <v>19</v>
      </c>
      <c r="L180" t="s">
        <v>19</v>
      </c>
      <c r="M180" t="s">
        <v>19</v>
      </c>
      <c r="N180" t="s">
        <v>19</v>
      </c>
      <c r="O180" t="s">
        <v>480</v>
      </c>
      <c r="P180">
        <v>0</v>
      </c>
      <c r="Q180">
        <v>2</v>
      </c>
      <c r="R180" t="s">
        <v>515</v>
      </c>
      <c r="S180" t="s">
        <v>1095</v>
      </c>
      <c r="T180" t="s">
        <v>2201</v>
      </c>
      <c r="U180" t="s">
        <v>2247</v>
      </c>
      <c r="V180" t="s">
        <v>1096</v>
      </c>
    </row>
    <row r="181" spans="1:22" hidden="1" x14ac:dyDescent="0.25">
      <c r="A181" s="30" t="str">
        <f t="shared" si="2"/>
        <v>2000.6.2</v>
      </c>
      <c r="B181" t="s">
        <v>1050</v>
      </c>
      <c r="C181">
        <v>0</v>
      </c>
      <c r="D181" t="s">
        <v>1609</v>
      </c>
      <c r="E181" t="s">
        <v>1097</v>
      </c>
      <c r="F181" t="s">
        <v>19</v>
      </c>
      <c r="G181" t="s">
        <v>19</v>
      </c>
      <c r="H181" t="s">
        <v>19</v>
      </c>
      <c r="I181" t="s">
        <v>19</v>
      </c>
      <c r="J181" t="s">
        <v>19</v>
      </c>
      <c r="K181" t="s">
        <v>19</v>
      </c>
      <c r="L181" t="s">
        <v>19</v>
      </c>
      <c r="M181" t="s">
        <v>19</v>
      </c>
      <c r="N181" t="s">
        <v>19</v>
      </c>
      <c r="O181" t="s">
        <v>481</v>
      </c>
      <c r="P181">
        <v>0</v>
      </c>
      <c r="Q181">
        <v>2</v>
      </c>
      <c r="R181" t="s">
        <v>515</v>
      </c>
      <c r="S181" t="s">
        <v>1098</v>
      </c>
      <c r="T181" t="s">
        <v>2201</v>
      </c>
      <c r="U181" t="s">
        <v>2247</v>
      </c>
      <c r="V181" t="s">
        <v>1096</v>
      </c>
    </row>
    <row r="182" spans="1:22" hidden="1" x14ac:dyDescent="0.25">
      <c r="A182" s="30" t="str">
        <f t="shared" si="2"/>
        <v>2000.6.3</v>
      </c>
      <c r="B182" t="s">
        <v>1050</v>
      </c>
      <c r="C182">
        <v>0</v>
      </c>
      <c r="D182" t="s">
        <v>517</v>
      </c>
      <c r="E182" t="s">
        <v>1099</v>
      </c>
      <c r="F182" t="s">
        <v>19</v>
      </c>
      <c r="G182" t="s">
        <v>19</v>
      </c>
      <c r="H182" t="s">
        <v>19</v>
      </c>
      <c r="I182" t="s">
        <v>19</v>
      </c>
      <c r="J182" t="s">
        <v>19</v>
      </c>
      <c r="K182" t="s">
        <v>19</v>
      </c>
      <c r="L182" t="s">
        <v>19</v>
      </c>
      <c r="M182" t="s">
        <v>19</v>
      </c>
      <c r="N182" t="s">
        <v>19</v>
      </c>
      <c r="O182" t="s">
        <v>482</v>
      </c>
      <c r="P182">
        <v>50</v>
      </c>
      <c r="Q182">
        <v>1</v>
      </c>
      <c r="R182" t="s">
        <v>515</v>
      </c>
      <c r="S182" t="s">
        <v>1100</v>
      </c>
      <c r="T182" t="s">
        <v>2199</v>
      </c>
      <c r="U182" t="s">
        <v>2206</v>
      </c>
      <c r="V182" t="s">
        <v>1050</v>
      </c>
    </row>
    <row r="183" spans="1:22" hidden="1" x14ac:dyDescent="0.25">
      <c r="A183" s="30" t="str">
        <f t="shared" si="2"/>
        <v>2000.6.4</v>
      </c>
      <c r="B183" t="s">
        <v>1050</v>
      </c>
      <c r="C183">
        <v>0</v>
      </c>
      <c r="D183" t="s">
        <v>517</v>
      </c>
      <c r="E183" t="s">
        <v>1101</v>
      </c>
      <c r="F183" t="s">
        <v>19</v>
      </c>
      <c r="G183" t="s">
        <v>19</v>
      </c>
      <c r="H183" t="s">
        <v>19</v>
      </c>
      <c r="I183" t="s">
        <v>19</v>
      </c>
      <c r="J183" t="s">
        <v>19</v>
      </c>
      <c r="K183" t="s">
        <v>19</v>
      </c>
      <c r="L183" t="s">
        <v>19</v>
      </c>
      <c r="M183" t="s">
        <v>19</v>
      </c>
      <c r="N183" t="s">
        <v>19</v>
      </c>
      <c r="O183" t="s">
        <v>483</v>
      </c>
      <c r="P183">
        <v>50</v>
      </c>
      <c r="Q183">
        <v>1</v>
      </c>
      <c r="R183" t="s">
        <v>515</v>
      </c>
      <c r="S183" t="s">
        <v>1092</v>
      </c>
      <c r="T183" t="s">
        <v>2200</v>
      </c>
      <c r="U183" t="s">
        <v>2293</v>
      </c>
      <c r="V183" t="s">
        <v>1050</v>
      </c>
    </row>
    <row r="184" spans="1:22" hidden="1" x14ac:dyDescent="0.25">
      <c r="A184" s="30" t="str">
        <f t="shared" si="2"/>
        <v>1000.1</v>
      </c>
      <c r="B184" t="s">
        <v>1195</v>
      </c>
      <c r="C184">
        <v>0</v>
      </c>
      <c r="D184" t="s">
        <v>509</v>
      </c>
      <c r="E184" t="s">
        <v>1196</v>
      </c>
      <c r="F184" t="s">
        <v>530</v>
      </c>
      <c r="G184" t="s">
        <v>1600</v>
      </c>
      <c r="H184" t="s">
        <v>1601</v>
      </c>
      <c r="I184" t="s">
        <v>1602</v>
      </c>
      <c r="J184" t="s">
        <v>531</v>
      </c>
      <c r="K184" t="s">
        <v>512</v>
      </c>
      <c r="L184" t="s">
        <v>19</v>
      </c>
      <c r="M184" t="s">
        <v>766</v>
      </c>
      <c r="N184" t="s">
        <v>1197</v>
      </c>
      <c r="O184" t="s">
        <v>376</v>
      </c>
      <c r="P184">
        <v>20</v>
      </c>
      <c r="Q184">
        <v>56</v>
      </c>
      <c r="R184" t="s">
        <v>546</v>
      </c>
      <c r="S184" t="s">
        <v>1198</v>
      </c>
      <c r="T184" t="s">
        <v>2193</v>
      </c>
      <c r="U184" t="s">
        <v>2189</v>
      </c>
      <c r="V184" t="s">
        <v>1195</v>
      </c>
    </row>
    <row r="185" spans="1:22" hidden="1" x14ac:dyDescent="0.25">
      <c r="A185" s="30" t="str">
        <f t="shared" si="2"/>
        <v>1000.1.1</v>
      </c>
      <c r="B185" t="s">
        <v>1195</v>
      </c>
      <c r="C185">
        <v>0</v>
      </c>
      <c r="D185" t="s">
        <v>517</v>
      </c>
      <c r="E185" t="s">
        <v>1199</v>
      </c>
      <c r="F185" t="s">
        <v>19</v>
      </c>
      <c r="G185" t="s">
        <v>19</v>
      </c>
      <c r="H185" t="s">
        <v>19</v>
      </c>
      <c r="I185" t="s">
        <v>19</v>
      </c>
      <c r="J185" t="s">
        <v>19</v>
      </c>
      <c r="K185" t="s">
        <v>19</v>
      </c>
      <c r="L185" t="s">
        <v>19</v>
      </c>
      <c r="M185" t="s">
        <v>19</v>
      </c>
      <c r="N185" t="s">
        <v>19</v>
      </c>
      <c r="O185" t="s">
        <v>377</v>
      </c>
      <c r="P185">
        <v>20</v>
      </c>
      <c r="Q185">
        <v>1</v>
      </c>
      <c r="R185" t="s">
        <v>515</v>
      </c>
      <c r="S185" t="s">
        <v>1200</v>
      </c>
      <c r="T185" t="s">
        <v>2193</v>
      </c>
      <c r="U185" t="s">
        <v>2190</v>
      </c>
      <c r="V185" t="s">
        <v>1195</v>
      </c>
    </row>
    <row r="186" spans="1:22" hidden="1" x14ac:dyDescent="0.25">
      <c r="A186" s="30" t="str">
        <f t="shared" si="2"/>
        <v>1000.1.2</v>
      </c>
      <c r="B186" t="s">
        <v>1195</v>
      </c>
      <c r="C186">
        <v>0</v>
      </c>
      <c r="D186" t="s">
        <v>517</v>
      </c>
      <c r="E186" t="s">
        <v>1201</v>
      </c>
      <c r="F186" t="s">
        <v>19</v>
      </c>
      <c r="G186" t="s">
        <v>19</v>
      </c>
      <c r="H186" t="s">
        <v>19</v>
      </c>
      <c r="I186" t="s">
        <v>19</v>
      </c>
      <c r="J186" t="s">
        <v>19</v>
      </c>
      <c r="K186" t="s">
        <v>19</v>
      </c>
      <c r="L186" t="s">
        <v>19</v>
      </c>
      <c r="M186" t="s">
        <v>19</v>
      </c>
      <c r="N186" t="s">
        <v>19</v>
      </c>
      <c r="O186" t="s">
        <v>378</v>
      </c>
      <c r="P186">
        <v>80</v>
      </c>
      <c r="Q186">
        <v>100</v>
      </c>
      <c r="R186" t="s">
        <v>546</v>
      </c>
      <c r="S186" t="s">
        <v>1202</v>
      </c>
      <c r="T186" t="s">
        <v>2191</v>
      </c>
      <c r="U186" t="s">
        <v>2189</v>
      </c>
      <c r="V186" t="s">
        <v>1195</v>
      </c>
    </row>
    <row r="187" spans="1:22" hidden="1" x14ac:dyDescent="0.25">
      <c r="A187" s="30" t="str">
        <f t="shared" si="2"/>
        <v>1000.2</v>
      </c>
      <c r="B187" t="s">
        <v>1195</v>
      </c>
      <c r="C187">
        <v>0</v>
      </c>
      <c r="D187" t="s">
        <v>509</v>
      </c>
      <c r="E187" t="s">
        <v>1203</v>
      </c>
      <c r="F187" t="s">
        <v>530</v>
      </c>
      <c r="G187" t="s">
        <v>1594</v>
      </c>
      <c r="H187" t="s">
        <v>1595</v>
      </c>
      <c r="I187" t="s">
        <v>1596</v>
      </c>
      <c r="J187" t="s">
        <v>587</v>
      </c>
      <c r="K187" t="s">
        <v>532</v>
      </c>
      <c r="L187" t="s">
        <v>19</v>
      </c>
      <c r="M187" t="s">
        <v>680</v>
      </c>
      <c r="N187" t="s">
        <v>1204</v>
      </c>
      <c r="O187" t="s">
        <v>226</v>
      </c>
      <c r="P187">
        <v>20</v>
      </c>
      <c r="Q187">
        <v>4</v>
      </c>
      <c r="R187" t="s">
        <v>515</v>
      </c>
      <c r="S187" t="s">
        <v>1205</v>
      </c>
      <c r="T187" t="s">
        <v>2188</v>
      </c>
      <c r="U187" t="s">
        <v>2198</v>
      </c>
      <c r="V187" t="s">
        <v>1206</v>
      </c>
    </row>
    <row r="188" spans="1:22" hidden="1" x14ac:dyDescent="0.25">
      <c r="A188" s="30" t="str">
        <f t="shared" si="2"/>
        <v>1000.2.1</v>
      </c>
      <c r="B188" t="s">
        <v>1195</v>
      </c>
      <c r="C188">
        <v>0</v>
      </c>
      <c r="D188" t="s">
        <v>517</v>
      </c>
      <c r="E188" t="s">
        <v>1207</v>
      </c>
      <c r="F188" t="s">
        <v>19</v>
      </c>
      <c r="G188" t="s">
        <v>19</v>
      </c>
      <c r="H188" t="s">
        <v>19</v>
      </c>
      <c r="I188" t="s">
        <v>19</v>
      </c>
      <c r="J188" t="s">
        <v>19</v>
      </c>
      <c r="K188" t="s">
        <v>19</v>
      </c>
      <c r="L188" t="s">
        <v>19</v>
      </c>
      <c r="M188" t="s">
        <v>19</v>
      </c>
      <c r="N188" t="s">
        <v>19</v>
      </c>
      <c r="O188" t="s">
        <v>227</v>
      </c>
      <c r="P188">
        <v>50</v>
      </c>
      <c r="Q188">
        <v>4</v>
      </c>
      <c r="R188" t="s">
        <v>515</v>
      </c>
      <c r="S188" t="s">
        <v>1208</v>
      </c>
      <c r="T188" t="s">
        <v>2188</v>
      </c>
      <c r="U188" t="s">
        <v>2228</v>
      </c>
      <c r="V188" t="s">
        <v>1195</v>
      </c>
    </row>
    <row r="189" spans="1:22" hidden="1" x14ac:dyDescent="0.25">
      <c r="A189" s="30" t="str">
        <f t="shared" si="2"/>
        <v>1000.2.2</v>
      </c>
      <c r="B189" t="s">
        <v>1195</v>
      </c>
      <c r="C189">
        <v>0</v>
      </c>
      <c r="D189" t="s">
        <v>1609</v>
      </c>
      <c r="E189" t="s">
        <v>1209</v>
      </c>
      <c r="F189" t="s">
        <v>19</v>
      </c>
      <c r="G189" t="s">
        <v>19</v>
      </c>
      <c r="H189" t="s">
        <v>19</v>
      </c>
      <c r="I189" t="s">
        <v>19</v>
      </c>
      <c r="J189" t="s">
        <v>19</v>
      </c>
      <c r="K189" t="s">
        <v>19</v>
      </c>
      <c r="L189" t="s">
        <v>19</v>
      </c>
      <c r="M189" t="s">
        <v>19</v>
      </c>
      <c r="N189" t="s">
        <v>19</v>
      </c>
      <c r="O189" t="s">
        <v>1210</v>
      </c>
      <c r="P189">
        <v>0</v>
      </c>
      <c r="Q189">
        <v>4</v>
      </c>
      <c r="R189" t="s">
        <v>515</v>
      </c>
      <c r="S189" t="s">
        <v>1211</v>
      </c>
      <c r="T189" t="s">
        <v>2278</v>
      </c>
      <c r="U189" t="s">
        <v>2228</v>
      </c>
      <c r="V189" t="s">
        <v>1082</v>
      </c>
    </row>
    <row r="190" spans="1:22" hidden="1" x14ac:dyDescent="0.25">
      <c r="A190" s="30" t="str">
        <f t="shared" si="2"/>
        <v>1000.2.3</v>
      </c>
      <c r="B190" t="s">
        <v>1195</v>
      </c>
      <c r="C190">
        <v>0</v>
      </c>
      <c r="D190" t="s">
        <v>517</v>
      </c>
      <c r="E190" t="s">
        <v>1212</v>
      </c>
      <c r="F190" t="s">
        <v>19</v>
      </c>
      <c r="G190" t="s">
        <v>19</v>
      </c>
      <c r="H190" t="s">
        <v>19</v>
      </c>
      <c r="I190" t="s">
        <v>19</v>
      </c>
      <c r="J190" t="s">
        <v>19</v>
      </c>
      <c r="K190" t="s">
        <v>19</v>
      </c>
      <c r="L190" t="s">
        <v>19</v>
      </c>
      <c r="M190" t="s">
        <v>19</v>
      </c>
      <c r="N190" t="s">
        <v>19</v>
      </c>
      <c r="O190" t="s">
        <v>228</v>
      </c>
      <c r="P190">
        <v>30</v>
      </c>
      <c r="Q190">
        <v>4</v>
      </c>
      <c r="R190" t="s">
        <v>515</v>
      </c>
      <c r="S190" t="s">
        <v>1213</v>
      </c>
      <c r="T190" t="s">
        <v>2233</v>
      </c>
      <c r="U190" t="s">
        <v>2232</v>
      </c>
      <c r="V190" t="s">
        <v>1195</v>
      </c>
    </row>
    <row r="191" spans="1:22" hidden="1" x14ac:dyDescent="0.25">
      <c r="A191" s="30" t="str">
        <f t="shared" si="2"/>
        <v>1000.2.4</v>
      </c>
      <c r="B191" t="s">
        <v>1195</v>
      </c>
      <c r="C191">
        <v>0</v>
      </c>
      <c r="D191" t="s">
        <v>1609</v>
      </c>
      <c r="E191" t="s">
        <v>1214</v>
      </c>
      <c r="F191" t="s">
        <v>19</v>
      </c>
      <c r="G191" t="s">
        <v>19</v>
      </c>
      <c r="H191" t="s">
        <v>19</v>
      </c>
      <c r="I191" t="s">
        <v>19</v>
      </c>
      <c r="J191" t="s">
        <v>19</v>
      </c>
      <c r="K191" t="s">
        <v>19</v>
      </c>
      <c r="L191" t="s">
        <v>19</v>
      </c>
      <c r="M191" t="s">
        <v>19</v>
      </c>
      <c r="N191" t="s">
        <v>19</v>
      </c>
      <c r="O191" t="s">
        <v>229</v>
      </c>
      <c r="P191">
        <v>0</v>
      </c>
      <c r="Q191">
        <v>4</v>
      </c>
      <c r="R191" t="s">
        <v>515</v>
      </c>
      <c r="S191" t="s">
        <v>1215</v>
      </c>
      <c r="T191" t="s">
        <v>2272</v>
      </c>
      <c r="U191" t="s">
        <v>2220</v>
      </c>
      <c r="V191" t="s">
        <v>652</v>
      </c>
    </row>
    <row r="192" spans="1:22" hidden="1" x14ac:dyDescent="0.25">
      <c r="A192" s="30" t="str">
        <f t="shared" si="2"/>
        <v>1000.2.5</v>
      </c>
      <c r="B192" t="s">
        <v>1195</v>
      </c>
      <c r="C192">
        <v>0</v>
      </c>
      <c r="D192" t="s">
        <v>517</v>
      </c>
      <c r="E192" t="s">
        <v>1216</v>
      </c>
      <c r="F192" t="s">
        <v>19</v>
      </c>
      <c r="G192" t="s">
        <v>19</v>
      </c>
      <c r="H192" t="s">
        <v>19</v>
      </c>
      <c r="I192" t="s">
        <v>19</v>
      </c>
      <c r="J192" t="s">
        <v>19</v>
      </c>
      <c r="K192" t="s">
        <v>19</v>
      </c>
      <c r="L192" t="s">
        <v>19</v>
      </c>
      <c r="M192" t="s">
        <v>19</v>
      </c>
      <c r="N192" t="s">
        <v>19</v>
      </c>
      <c r="O192" t="s">
        <v>230</v>
      </c>
      <c r="P192">
        <v>20</v>
      </c>
      <c r="Q192">
        <v>4</v>
      </c>
      <c r="R192" t="s">
        <v>515</v>
      </c>
      <c r="S192" t="s">
        <v>1217</v>
      </c>
      <c r="T192" t="s">
        <v>2222</v>
      </c>
      <c r="U192" t="s">
        <v>2198</v>
      </c>
      <c r="V192" t="s">
        <v>1195</v>
      </c>
    </row>
    <row r="193" spans="1:22" hidden="1" x14ac:dyDescent="0.25">
      <c r="A193" s="30" t="str">
        <f t="shared" si="2"/>
        <v>1000.3</v>
      </c>
      <c r="B193" t="s">
        <v>1195</v>
      </c>
      <c r="C193">
        <v>0</v>
      </c>
      <c r="D193" t="s">
        <v>509</v>
      </c>
      <c r="E193" t="s">
        <v>1218</v>
      </c>
      <c r="F193" t="s">
        <v>530</v>
      </c>
      <c r="G193" t="s">
        <v>1603</v>
      </c>
      <c r="H193" t="s">
        <v>1604</v>
      </c>
      <c r="I193" t="s">
        <v>1605</v>
      </c>
      <c r="J193" t="s">
        <v>531</v>
      </c>
      <c r="K193" t="s">
        <v>512</v>
      </c>
      <c r="L193" t="s">
        <v>19</v>
      </c>
      <c r="M193" t="s">
        <v>766</v>
      </c>
      <c r="N193" t="s">
        <v>1204</v>
      </c>
      <c r="O193" t="s">
        <v>379</v>
      </c>
      <c r="P193">
        <v>15</v>
      </c>
      <c r="Q193">
        <v>5</v>
      </c>
      <c r="R193" t="s">
        <v>515</v>
      </c>
      <c r="S193" t="s">
        <v>1219</v>
      </c>
      <c r="T193" t="s">
        <v>2188</v>
      </c>
      <c r="U193" t="s">
        <v>2189</v>
      </c>
      <c r="V193" t="s">
        <v>1195</v>
      </c>
    </row>
    <row r="194" spans="1:22" hidden="1" x14ac:dyDescent="0.25">
      <c r="A194" s="30" t="str">
        <f t="shared" si="2"/>
        <v>1000.3.1</v>
      </c>
      <c r="B194" t="s">
        <v>1195</v>
      </c>
      <c r="C194">
        <v>0</v>
      </c>
      <c r="D194" t="s">
        <v>517</v>
      </c>
      <c r="E194" t="s">
        <v>1220</v>
      </c>
      <c r="F194" t="s">
        <v>19</v>
      </c>
      <c r="G194" t="s">
        <v>19</v>
      </c>
      <c r="H194" t="s">
        <v>19</v>
      </c>
      <c r="I194" t="s">
        <v>19</v>
      </c>
      <c r="J194" t="s">
        <v>19</v>
      </c>
      <c r="K194" t="s">
        <v>19</v>
      </c>
      <c r="L194" t="s">
        <v>19</v>
      </c>
      <c r="M194" t="s">
        <v>19</v>
      </c>
      <c r="N194" t="s">
        <v>19</v>
      </c>
      <c r="O194" t="s">
        <v>380</v>
      </c>
      <c r="P194">
        <v>20</v>
      </c>
      <c r="Q194">
        <v>5</v>
      </c>
      <c r="R194" t="s">
        <v>515</v>
      </c>
      <c r="S194" t="s">
        <v>1221</v>
      </c>
      <c r="T194" t="s">
        <v>2188</v>
      </c>
      <c r="U194" t="s">
        <v>2190</v>
      </c>
      <c r="V194" t="s">
        <v>1195</v>
      </c>
    </row>
    <row r="195" spans="1:22" hidden="1" x14ac:dyDescent="0.25">
      <c r="A195" s="30" t="str">
        <f t="shared" si="2"/>
        <v>1000.3.2</v>
      </c>
      <c r="B195" t="s">
        <v>1195</v>
      </c>
      <c r="C195">
        <v>0</v>
      </c>
      <c r="D195" t="s">
        <v>517</v>
      </c>
      <c r="E195" t="s">
        <v>1222</v>
      </c>
      <c r="F195" t="s">
        <v>19</v>
      </c>
      <c r="G195" t="s">
        <v>19</v>
      </c>
      <c r="H195" t="s">
        <v>19</v>
      </c>
      <c r="I195" t="s">
        <v>19</v>
      </c>
      <c r="J195" t="s">
        <v>19</v>
      </c>
      <c r="K195" t="s">
        <v>19</v>
      </c>
      <c r="L195" t="s">
        <v>19</v>
      </c>
      <c r="M195" t="s">
        <v>19</v>
      </c>
      <c r="N195" t="s">
        <v>19</v>
      </c>
      <c r="O195" t="s">
        <v>381</v>
      </c>
      <c r="P195">
        <v>80</v>
      </c>
      <c r="Q195">
        <v>5</v>
      </c>
      <c r="R195" t="s">
        <v>515</v>
      </c>
      <c r="S195" t="s">
        <v>1223</v>
      </c>
      <c r="T195" t="s">
        <v>2191</v>
      </c>
      <c r="U195" t="s">
        <v>2189</v>
      </c>
      <c r="V195" t="s">
        <v>1195</v>
      </c>
    </row>
    <row r="196" spans="1:22" hidden="1" x14ac:dyDescent="0.25">
      <c r="A196" s="30" t="str">
        <f t="shared" ref="A196:A259" si="3">+E196</f>
        <v>1000.4</v>
      </c>
      <c r="B196" t="s">
        <v>1195</v>
      </c>
      <c r="C196">
        <v>0</v>
      </c>
      <c r="D196" t="s">
        <v>509</v>
      </c>
      <c r="E196" t="s">
        <v>1224</v>
      </c>
      <c r="F196" t="s">
        <v>530</v>
      </c>
      <c r="G196" t="s">
        <v>1603</v>
      </c>
      <c r="H196" t="s">
        <v>1604</v>
      </c>
      <c r="I196" t="s">
        <v>1605</v>
      </c>
      <c r="J196" t="s">
        <v>587</v>
      </c>
      <c r="K196" t="s">
        <v>512</v>
      </c>
      <c r="L196" t="s">
        <v>19</v>
      </c>
      <c r="M196" t="s">
        <v>639</v>
      </c>
      <c r="N196" t="s">
        <v>1225</v>
      </c>
      <c r="O196" t="s">
        <v>181</v>
      </c>
      <c r="P196">
        <v>15</v>
      </c>
      <c r="Q196">
        <v>1</v>
      </c>
      <c r="R196" t="s">
        <v>515</v>
      </c>
      <c r="S196" t="s">
        <v>1226</v>
      </c>
      <c r="T196" t="s">
        <v>2188</v>
      </c>
      <c r="U196" t="s">
        <v>2310</v>
      </c>
      <c r="V196" t="s">
        <v>1195</v>
      </c>
    </row>
    <row r="197" spans="1:22" hidden="1" x14ac:dyDescent="0.25">
      <c r="A197" s="30" t="str">
        <f t="shared" si="3"/>
        <v>1000.4.1</v>
      </c>
      <c r="B197" t="s">
        <v>1195</v>
      </c>
      <c r="C197">
        <v>0</v>
      </c>
      <c r="D197" t="s">
        <v>517</v>
      </c>
      <c r="E197" t="s">
        <v>1227</v>
      </c>
      <c r="F197" t="s">
        <v>19</v>
      </c>
      <c r="G197" t="s">
        <v>19</v>
      </c>
      <c r="H197" t="s">
        <v>19</v>
      </c>
      <c r="I197" t="s">
        <v>19</v>
      </c>
      <c r="J197" t="s">
        <v>19</v>
      </c>
      <c r="K197" t="s">
        <v>19</v>
      </c>
      <c r="L197" t="s">
        <v>19</v>
      </c>
      <c r="M197" t="s">
        <v>19</v>
      </c>
      <c r="N197" t="s">
        <v>19</v>
      </c>
      <c r="O197" t="s">
        <v>182</v>
      </c>
      <c r="P197">
        <v>20</v>
      </c>
      <c r="Q197">
        <v>6</v>
      </c>
      <c r="R197" t="s">
        <v>515</v>
      </c>
      <c r="S197" t="s">
        <v>1228</v>
      </c>
      <c r="T197" t="s">
        <v>2188</v>
      </c>
      <c r="U197" t="s">
        <v>2228</v>
      </c>
      <c r="V197" t="s">
        <v>1195</v>
      </c>
    </row>
    <row r="198" spans="1:22" hidden="1" x14ac:dyDescent="0.25">
      <c r="A198" s="30" t="str">
        <f t="shared" si="3"/>
        <v>1000.4.2</v>
      </c>
      <c r="B198" t="s">
        <v>1195</v>
      </c>
      <c r="C198">
        <v>0</v>
      </c>
      <c r="D198" t="s">
        <v>517</v>
      </c>
      <c r="E198" t="s">
        <v>1229</v>
      </c>
      <c r="F198" t="s">
        <v>19</v>
      </c>
      <c r="G198" t="s">
        <v>19</v>
      </c>
      <c r="H198" t="s">
        <v>19</v>
      </c>
      <c r="I198" t="s">
        <v>19</v>
      </c>
      <c r="J198" t="s">
        <v>19</v>
      </c>
      <c r="K198" t="s">
        <v>19</v>
      </c>
      <c r="L198" t="s">
        <v>19</v>
      </c>
      <c r="M198" t="s">
        <v>19</v>
      </c>
      <c r="N198" t="s">
        <v>19</v>
      </c>
      <c r="O198" t="s">
        <v>183</v>
      </c>
      <c r="P198">
        <v>80</v>
      </c>
      <c r="Q198">
        <v>1</v>
      </c>
      <c r="R198" t="s">
        <v>515</v>
      </c>
      <c r="S198" t="s">
        <v>1226</v>
      </c>
      <c r="T198" t="s">
        <v>2233</v>
      </c>
      <c r="U198" t="s">
        <v>2310</v>
      </c>
      <c r="V198" t="s">
        <v>1195</v>
      </c>
    </row>
    <row r="199" spans="1:22" hidden="1" x14ac:dyDescent="0.25">
      <c r="A199" s="30" t="str">
        <f t="shared" si="3"/>
        <v>1000.5</v>
      </c>
      <c r="B199" t="s">
        <v>1195</v>
      </c>
      <c r="C199">
        <v>0</v>
      </c>
      <c r="D199" t="s">
        <v>509</v>
      </c>
      <c r="E199" t="s">
        <v>1230</v>
      </c>
      <c r="F199" t="s">
        <v>530</v>
      </c>
      <c r="G199" t="s">
        <v>1600</v>
      </c>
      <c r="H199" t="s">
        <v>1601</v>
      </c>
      <c r="I199" t="s">
        <v>1602</v>
      </c>
      <c r="J199" t="s">
        <v>587</v>
      </c>
      <c r="K199" t="s">
        <v>512</v>
      </c>
      <c r="L199" t="s">
        <v>19</v>
      </c>
      <c r="M199" t="s">
        <v>680</v>
      </c>
      <c r="N199" t="s">
        <v>862</v>
      </c>
      <c r="O199" t="s">
        <v>382</v>
      </c>
      <c r="P199">
        <v>15</v>
      </c>
      <c r="Q199">
        <v>1</v>
      </c>
      <c r="R199" t="s">
        <v>515</v>
      </c>
      <c r="S199" t="s">
        <v>1231</v>
      </c>
      <c r="T199" t="s">
        <v>2201</v>
      </c>
      <c r="U199" t="s">
        <v>2189</v>
      </c>
      <c r="V199" t="s">
        <v>1195</v>
      </c>
    </row>
    <row r="200" spans="1:22" hidden="1" x14ac:dyDescent="0.25">
      <c r="A200" s="30" t="str">
        <f t="shared" si="3"/>
        <v>1000.5.1</v>
      </c>
      <c r="B200" t="s">
        <v>1195</v>
      </c>
      <c r="C200">
        <v>0</v>
      </c>
      <c r="D200" t="s">
        <v>517</v>
      </c>
      <c r="E200" t="s">
        <v>1232</v>
      </c>
      <c r="F200" t="s">
        <v>19</v>
      </c>
      <c r="G200" t="s">
        <v>19</v>
      </c>
      <c r="H200" t="s">
        <v>19</v>
      </c>
      <c r="I200" t="s">
        <v>19</v>
      </c>
      <c r="J200" t="s">
        <v>19</v>
      </c>
      <c r="K200" t="s">
        <v>19</v>
      </c>
      <c r="L200" t="s">
        <v>19</v>
      </c>
      <c r="M200" t="s">
        <v>19</v>
      </c>
      <c r="N200" t="s">
        <v>19</v>
      </c>
      <c r="O200" t="s">
        <v>383</v>
      </c>
      <c r="P200">
        <v>20</v>
      </c>
      <c r="Q200">
        <v>1</v>
      </c>
      <c r="R200" t="s">
        <v>515</v>
      </c>
      <c r="S200" t="s">
        <v>1233</v>
      </c>
      <c r="T200" t="s">
        <v>2201</v>
      </c>
      <c r="U200" t="s">
        <v>2206</v>
      </c>
      <c r="V200" t="s">
        <v>1195</v>
      </c>
    </row>
    <row r="201" spans="1:22" hidden="1" x14ac:dyDescent="0.25">
      <c r="A201" s="30" t="str">
        <f t="shared" si="3"/>
        <v>1000.5.2</v>
      </c>
      <c r="B201" t="s">
        <v>1195</v>
      </c>
      <c r="C201">
        <v>0</v>
      </c>
      <c r="D201" t="s">
        <v>517</v>
      </c>
      <c r="E201" t="s">
        <v>1234</v>
      </c>
      <c r="F201" t="s">
        <v>19</v>
      </c>
      <c r="G201" t="s">
        <v>19</v>
      </c>
      <c r="H201" t="s">
        <v>19</v>
      </c>
      <c r="I201" t="s">
        <v>19</v>
      </c>
      <c r="J201" t="s">
        <v>19</v>
      </c>
      <c r="K201" t="s">
        <v>19</v>
      </c>
      <c r="L201" t="s">
        <v>19</v>
      </c>
      <c r="M201" t="s">
        <v>19</v>
      </c>
      <c r="N201" t="s">
        <v>19</v>
      </c>
      <c r="O201" t="s">
        <v>384</v>
      </c>
      <c r="P201">
        <v>80</v>
      </c>
      <c r="Q201">
        <v>1</v>
      </c>
      <c r="R201" t="s">
        <v>515</v>
      </c>
      <c r="S201" t="s">
        <v>1235</v>
      </c>
      <c r="T201" t="s">
        <v>2200</v>
      </c>
      <c r="U201" t="s">
        <v>2189</v>
      </c>
      <c r="V201" t="s">
        <v>1195</v>
      </c>
    </row>
    <row r="202" spans="1:22" hidden="1" x14ac:dyDescent="0.25">
      <c r="A202" s="30" t="str">
        <f t="shared" si="3"/>
        <v>1000.6</v>
      </c>
      <c r="B202" t="s">
        <v>1195</v>
      </c>
      <c r="C202">
        <v>0</v>
      </c>
      <c r="D202" t="s">
        <v>509</v>
      </c>
      <c r="E202" t="s">
        <v>1236</v>
      </c>
      <c r="F202" t="s">
        <v>530</v>
      </c>
      <c r="G202" t="s">
        <v>1606</v>
      </c>
      <c r="H202" t="s">
        <v>1607</v>
      </c>
      <c r="I202" t="s">
        <v>1608</v>
      </c>
      <c r="J202" t="s">
        <v>587</v>
      </c>
      <c r="K202" t="s">
        <v>512</v>
      </c>
      <c r="L202" t="s">
        <v>19</v>
      </c>
      <c r="M202" t="s">
        <v>639</v>
      </c>
      <c r="N202" t="s">
        <v>1225</v>
      </c>
      <c r="O202" t="s">
        <v>184</v>
      </c>
      <c r="P202">
        <v>15</v>
      </c>
      <c r="Q202">
        <v>1</v>
      </c>
      <c r="R202" t="s">
        <v>515</v>
      </c>
      <c r="S202" t="s">
        <v>1237</v>
      </c>
      <c r="T202" t="s">
        <v>2201</v>
      </c>
      <c r="U202" t="s">
        <v>2189</v>
      </c>
      <c r="V202" t="s">
        <v>1195</v>
      </c>
    </row>
    <row r="203" spans="1:22" hidden="1" x14ac:dyDescent="0.25">
      <c r="A203" s="30" t="str">
        <f t="shared" si="3"/>
        <v>1000.6.1</v>
      </c>
      <c r="B203" t="s">
        <v>1195</v>
      </c>
      <c r="C203">
        <v>0</v>
      </c>
      <c r="D203" t="s">
        <v>517</v>
      </c>
      <c r="E203" t="s">
        <v>1238</v>
      </c>
      <c r="F203" t="s">
        <v>19</v>
      </c>
      <c r="G203" t="s">
        <v>19</v>
      </c>
      <c r="H203" t="s">
        <v>19</v>
      </c>
      <c r="I203" t="s">
        <v>19</v>
      </c>
      <c r="J203" t="s">
        <v>19</v>
      </c>
      <c r="K203" t="s">
        <v>19</v>
      </c>
      <c r="L203" t="s">
        <v>19</v>
      </c>
      <c r="M203" t="s">
        <v>19</v>
      </c>
      <c r="N203" t="s">
        <v>19</v>
      </c>
      <c r="O203" t="s">
        <v>185</v>
      </c>
      <c r="P203">
        <v>20</v>
      </c>
      <c r="Q203">
        <v>4</v>
      </c>
      <c r="R203" t="s">
        <v>515</v>
      </c>
      <c r="S203" t="s">
        <v>1239</v>
      </c>
      <c r="T203" t="s">
        <v>2201</v>
      </c>
      <c r="U203" t="s">
        <v>2206</v>
      </c>
      <c r="V203" t="s">
        <v>1195</v>
      </c>
    </row>
    <row r="204" spans="1:22" hidden="1" x14ac:dyDescent="0.25">
      <c r="A204" s="30" t="str">
        <f t="shared" si="3"/>
        <v>1000.6.2</v>
      </c>
      <c r="B204" t="s">
        <v>1195</v>
      </c>
      <c r="C204">
        <v>0</v>
      </c>
      <c r="D204" t="s">
        <v>517</v>
      </c>
      <c r="E204" t="s">
        <v>1240</v>
      </c>
      <c r="F204" t="s">
        <v>19</v>
      </c>
      <c r="G204" t="s">
        <v>19</v>
      </c>
      <c r="H204" t="s">
        <v>19</v>
      </c>
      <c r="I204" t="s">
        <v>19</v>
      </c>
      <c r="J204" t="s">
        <v>19</v>
      </c>
      <c r="K204" t="s">
        <v>19</v>
      </c>
      <c r="L204" t="s">
        <v>19</v>
      </c>
      <c r="M204" t="s">
        <v>19</v>
      </c>
      <c r="N204" t="s">
        <v>19</v>
      </c>
      <c r="O204" t="s">
        <v>186</v>
      </c>
      <c r="P204">
        <v>40</v>
      </c>
      <c r="Q204">
        <v>4</v>
      </c>
      <c r="R204" t="s">
        <v>515</v>
      </c>
      <c r="S204" t="s">
        <v>1241</v>
      </c>
      <c r="T204" t="s">
        <v>2200</v>
      </c>
      <c r="U204" t="s">
        <v>2257</v>
      </c>
      <c r="V204" t="s">
        <v>1195</v>
      </c>
    </row>
    <row r="205" spans="1:22" hidden="1" x14ac:dyDescent="0.25">
      <c r="A205" s="30" t="str">
        <f t="shared" si="3"/>
        <v>1000.6.3</v>
      </c>
      <c r="B205" t="s">
        <v>1195</v>
      </c>
      <c r="C205">
        <v>0</v>
      </c>
      <c r="D205" t="s">
        <v>517</v>
      </c>
      <c r="E205" t="s">
        <v>1242</v>
      </c>
      <c r="F205" t="s">
        <v>19</v>
      </c>
      <c r="G205" t="s">
        <v>19</v>
      </c>
      <c r="H205" t="s">
        <v>19</v>
      </c>
      <c r="I205" t="s">
        <v>19</v>
      </c>
      <c r="J205" t="s">
        <v>19</v>
      </c>
      <c r="K205" t="s">
        <v>19</v>
      </c>
      <c r="L205" t="s">
        <v>19</v>
      </c>
      <c r="M205" t="s">
        <v>19</v>
      </c>
      <c r="N205" t="s">
        <v>19</v>
      </c>
      <c r="O205" t="s">
        <v>187</v>
      </c>
      <c r="P205">
        <v>40</v>
      </c>
      <c r="Q205">
        <v>1</v>
      </c>
      <c r="R205" t="s">
        <v>515</v>
      </c>
      <c r="S205" t="s">
        <v>1243</v>
      </c>
      <c r="T205" t="s">
        <v>2257</v>
      </c>
      <c r="U205" t="s">
        <v>2189</v>
      </c>
      <c r="V205" t="s">
        <v>1195</v>
      </c>
    </row>
    <row r="206" spans="1:22" hidden="1" x14ac:dyDescent="0.25">
      <c r="A206" s="30" t="str">
        <f t="shared" si="3"/>
        <v>6000.1</v>
      </c>
      <c r="B206" t="s">
        <v>1287</v>
      </c>
      <c r="C206">
        <v>0</v>
      </c>
      <c r="D206" t="s">
        <v>509</v>
      </c>
      <c r="E206" t="s">
        <v>1288</v>
      </c>
      <c r="F206" t="s">
        <v>530</v>
      </c>
      <c r="G206" t="s">
        <v>1600</v>
      </c>
      <c r="H206" t="s">
        <v>1601</v>
      </c>
      <c r="I206" t="s">
        <v>1602</v>
      </c>
      <c r="J206" t="s">
        <v>19</v>
      </c>
      <c r="K206" t="s">
        <v>512</v>
      </c>
      <c r="L206" t="s">
        <v>39</v>
      </c>
      <c r="M206" t="s">
        <v>1610</v>
      </c>
      <c r="N206" t="s">
        <v>1197</v>
      </c>
      <c r="O206" t="s">
        <v>200</v>
      </c>
      <c r="P206">
        <v>14</v>
      </c>
      <c r="Q206">
        <v>4</v>
      </c>
      <c r="R206" t="s">
        <v>515</v>
      </c>
      <c r="S206" t="s">
        <v>1289</v>
      </c>
      <c r="T206" t="s">
        <v>2193</v>
      </c>
      <c r="U206" t="s">
        <v>2208</v>
      </c>
      <c r="V206" t="s">
        <v>1287</v>
      </c>
    </row>
    <row r="207" spans="1:22" hidden="1" x14ac:dyDescent="0.25">
      <c r="A207" s="30" t="str">
        <f t="shared" si="3"/>
        <v>6000.1.1</v>
      </c>
      <c r="B207" t="s">
        <v>1287</v>
      </c>
      <c r="C207">
        <v>0</v>
      </c>
      <c r="D207" t="s">
        <v>517</v>
      </c>
      <c r="E207" t="s">
        <v>1290</v>
      </c>
      <c r="F207" t="s">
        <v>19</v>
      </c>
      <c r="G207" t="s">
        <v>19</v>
      </c>
      <c r="H207" t="s">
        <v>19</v>
      </c>
      <c r="I207" t="s">
        <v>19</v>
      </c>
      <c r="J207" t="s">
        <v>19</v>
      </c>
      <c r="K207" t="s">
        <v>19</v>
      </c>
      <c r="L207" t="s">
        <v>19</v>
      </c>
      <c r="M207" t="s">
        <v>19</v>
      </c>
      <c r="N207" t="s">
        <v>19</v>
      </c>
      <c r="O207" t="s">
        <v>201</v>
      </c>
      <c r="P207">
        <v>20</v>
      </c>
      <c r="Q207">
        <v>1</v>
      </c>
      <c r="R207" t="s">
        <v>515</v>
      </c>
      <c r="S207" t="s">
        <v>1291</v>
      </c>
      <c r="T207" t="s">
        <v>2193</v>
      </c>
      <c r="U207" t="s">
        <v>2270</v>
      </c>
      <c r="V207" t="s">
        <v>1287</v>
      </c>
    </row>
    <row r="208" spans="1:22" hidden="1" x14ac:dyDescent="0.25">
      <c r="A208" s="30" t="str">
        <f t="shared" si="3"/>
        <v>6000.1.2</v>
      </c>
      <c r="B208" t="s">
        <v>1287</v>
      </c>
      <c r="C208">
        <v>0</v>
      </c>
      <c r="D208" t="s">
        <v>517</v>
      </c>
      <c r="E208" t="s">
        <v>1292</v>
      </c>
      <c r="F208" t="s">
        <v>19</v>
      </c>
      <c r="G208" t="s">
        <v>19</v>
      </c>
      <c r="H208" t="s">
        <v>19</v>
      </c>
      <c r="I208" t="s">
        <v>19</v>
      </c>
      <c r="J208" t="s">
        <v>19</v>
      </c>
      <c r="K208" t="s">
        <v>19</v>
      </c>
      <c r="L208" t="s">
        <v>19</v>
      </c>
      <c r="M208" t="s">
        <v>19</v>
      </c>
      <c r="N208" t="s">
        <v>19</v>
      </c>
      <c r="O208" t="s">
        <v>202</v>
      </c>
      <c r="P208">
        <v>20</v>
      </c>
      <c r="Q208">
        <v>1</v>
      </c>
      <c r="R208" t="s">
        <v>515</v>
      </c>
      <c r="S208" t="s">
        <v>1293</v>
      </c>
      <c r="T208" t="s">
        <v>2193</v>
      </c>
      <c r="U208" t="s">
        <v>2208</v>
      </c>
      <c r="V208" t="s">
        <v>1287</v>
      </c>
    </row>
    <row r="209" spans="1:22" hidden="1" x14ac:dyDescent="0.25">
      <c r="A209" s="30" t="str">
        <f t="shared" si="3"/>
        <v>6000.1.3</v>
      </c>
      <c r="B209" t="s">
        <v>1287</v>
      </c>
      <c r="C209">
        <v>0</v>
      </c>
      <c r="D209" t="s">
        <v>517</v>
      </c>
      <c r="E209" t="s">
        <v>1294</v>
      </c>
      <c r="F209" t="s">
        <v>19</v>
      </c>
      <c r="G209" t="s">
        <v>19</v>
      </c>
      <c r="H209" t="s">
        <v>19</v>
      </c>
      <c r="I209" t="s">
        <v>19</v>
      </c>
      <c r="J209" t="s">
        <v>19</v>
      </c>
      <c r="K209" t="s">
        <v>19</v>
      </c>
      <c r="L209" t="s">
        <v>19</v>
      </c>
      <c r="M209" t="s">
        <v>19</v>
      </c>
      <c r="N209" t="s">
        <v>19</v>
      </c>
      <c r="O209" t="s">
        <v>203</v>
      </c>
      <c r="P209">
        <v>30</v>
      </c>
      <c r="Q209">
        <v>100</v>
      </c>
      <c r="R209" t="s">
        <v>546</v>
      </c>
      <c r="S209" t="s">
        <v>1295</v>
      </c>
      <c r="T209" t="s">
        <v>2193</v>
      </c>
      <c r="U209" t="s">
        <v>2208</v>
      </c>
      <c r="V209" t="s">
        <v>1287</v>
      </c>
    </row>
    <row r="210" spans="1:22" hidden="1" x14ac:dyDescent="0.25">
      <c r="A210" s="30" t="str">
        <f t="shared" si="3"/>
        <v>6000.1.4</v>
      </c>
      <c r="B210" t="s">
        <v>1287</v>
      </c>
      <c r="C210">
        <v>0</v>
      </c>
      <c r="D210" t="s">
        <v>517</v>
      </c>
      <c r="E210" t="s">
        <v>1296</v>
      </c>
      <c r="F210" t="s">
        <v>19</v>
      </c>
      <c r="G210" t="s">
        <v>19</v>
      </c>
      <c r="H210" t="s">
        <v>19</v>
      </c>
      <c r="I210" t="s">
        <v>19</v>
      </c>
      <c r="J210" t="s">
        <v>19</v>
      </c>
      <c r="K210" t="s">
        <v>19</v>
      </c>
      <c r="L210" t="s">
        <v>19</v>
      </c>
      <c r="M210" t="s">
        <v>19</v>
      </c>
      <c r="N210" t="s">
        <v>19</v>
      </c>
      <c r="O210" t="s">
        <v>204</v>
      </c>
      <c r="P210">
        <v>30</v>
      </c>
      <c r="Q210">
        <v>1</v>
      </c>
      <c r="R210" t="s">
        <v>515</v>
      </c>
      <c r="S210" t="s">
        <v>1297</v>
      </c>
      <c r="T210" t="s">
        <v>2193</v>
      </c>
      <c r="U210" t="s">
        <v>2208</v>
      </c>
      <c r="V210" t="s">
        <v>1287</v>
      </c>
    </row>
    <row r="211" spans="1:22" hidden="1" x14ac:dyDescent="0.25">
      <c r="A211" s="30" t="str">
        <f t="shared" si="3"/>
        <v>6000.2</v>
      </c>
      <c r="B211" t="s">
        <v>1287</v>
      </c>
      <c r="C211">
        <v>0</v>
      </c>
      <c r="D211" t="s">
        <v>509</v>
      </c>
      <c r="E211" t="s">
        <v>1298</v>
      </c>
      <c r="F211" t="s">
        <v>530</v>
      </c>
      <c r="G211" t="s">
        <v>1600</v>
      </c>
      <c r="H211" t="s">
        <v>1601</v>
      </c>
      <c r="I211" t="s">
        <v>1602</v>
      </c>
      <c r="J211" t="s">
        <v>19</v>
      </c>
      <c r="K211" t="s">
        <v>512</v>
      </c>
      <c r="L211" t="s">
        <v>39</v>
      </c>
      <c r="M211" t="s">
        <v>1066</v>
      </c>
      <c r="N211" t="s">
        <v>1197</v>
      </c>
      <c r="O211" t="s">
        <v>205</v>
      </c>
      <c r="P211">
        <v>14</v>
      </c>
      <c r="Q211">
        <v>4</v>
      </c>
      <c r="R211" t="s">
        <v>515</v>
      </c>
      <c r="S211" t="s">
        <v>1289</v>
      </c>
      <c r="T211" t="s">
        <v>2193</v>
      </c>
      <c r="U211" t="s">
        <v>2208</v>
      </c>
      <c r="V211" t="s">
        <v>1287</v>
      </c>
    </row>
    <row r="212" spans="1:22" hidden="1" x14ac:dyDescent="0.25">
      <c r="A212" s="30" t="str">
        <f t="shared" si="3"/>
        <v>6000.2.1</v>
      </c>
      <c r="B212" t="s">
        <v>1287</v>
      </c>
      <c r="C212">
        <v>0</v>
      </c>
      <c r="D212" t="s">
        <v>517</v>
      </c>
      <c r="E212" t="s">
        <v>1299</v>
      </c>
      <c r="F212" t="s">
        <v>19</v>
      </c>
      <c r="G212" t="s">
        <v>19</v>
      </c>
      <c r="H212" t="s">
        <v>19</v>
      </c>
      <c r="I212" t="s">
        <v>19</v>
      </c>
      <c r="J212" t="s">
        <v>19</v>
      </c>
      <c r="K212" t="s">
        <v>19</v>
      </c>
      <c r="L212" t="s">
        <v>19</v>
      </c>
      <c r="M212" t="s">
        <v>19</v>
      </c>
      <c r="N212" t="s">
        <v>19</v>
      </c>
      <c r="O212" t="s">
        <v>201</v>
      </c>
      <c r="P212">
        <v>20</v>
      </c>
      <c r="Q212">
        <v>1</v>
      </c>
      <c r="R212" t="s">
        <v>515</v>
      </c>
      <c r="S212" t="s">
        <v>1291</v>
      </c>
      <c r="T212" t="s">
        <v>2193</v>
      </c>
      <c r="U212" t="s">
        <v>2270</v>
      </c>
      <c r="V212" t="s">
        <v>1287</v>
      </c>
    </row>
    <row r="213" spans="1:22" hidden="1" x14ac:dyDescent="0.25">
      <c r="A213" s="30" t="str">
        <f t="shared" si="3"/>
        <v>6000.2.2</v>
      </c>
      <c r="B213" t="s">
        <v>1287</v>
      </c>
      <c r="C213">
        <v>0</v>
      </c>
      <c r="D213" t="s">
        <v>517</v>
      </c>
      <c r="E213" t="s">
        <v>1300</v>
      </c>
      <c r="F213" t="s">
        <v>19</v>
      </c>
      <c r="G213" t="s">
        <v>19</v>
      </c>
      <c r="H213" t="s">
        <v>19</v>
      </c>
      <c r="I213" t="s">
        <v>19</v>
      </c>
      <c r="J213" t="s">
        <v>19</v>
      </c>
      <c r="K213" t="s">
        <v>19</v>
      </c>
      <c r="L213" t="s">
        <v>19</v>
      </c>
      <c r="M213" t="s">
        <v>19</v>
      </c>
      <c r="N213" t="s">
        <v>19</v>
      </c>
      <c r="O213" t="s">
        <v>202</v>
      </c>
      <c r="P213">
        <v>20</v>
      </c>
      <c r="Q213">
        <v>1</v>
      </c>
      <c r="R213" t="s">
        <v>515</v>
      </c>
      <c r="S213" t="s">
        <v>1293</v>
      </c>
      <c r="T213" t="s">
        <v>2193</v>
      </c>
      <c r="U213" t="s">
        <v>2208</v>
      </c>
      <c r="V213" t="s">
        <v>1287</v>
      </c>
    </row>
    <row r="214" spans="1:22" hidden="1" x14ac:dyDescent="0.25">
      <c r="A214" s="30" t="str">
        <f t="shared" si="3"/>
        <v>6000.2.3</v>
      </c>
      <c r="B214" t="s">
        <v>1287</v>
      </c>
      <c r="C214">
        <v>0</v>
      </c>
      <c r="D214" t="s">
        <v>517</v>
      </c>
      <c r="E214" t="s">
        <v>1301</v>
      </c>
      <c r="F214" t="s">
        <v>19</v>
      </c>
      <c r="G214" t="s">
        <v>19</v>
      </c>
      <c r="H214" t="s">
        <v>19</v>
      </c>
      <c r="I214" t="s">
        <v>19</v>
      </c>
      <c r="J214" t="s">
        <v>19</v>
      </c>
      <c r="K214" t="s">
        <v>19</v>
      </c>
      <c r="L214" t="s">
        <v>19</v>
      </c>
      <c r="M214" t="s">
        <v>19</v>
      </c>
      <c r="N214" t="s">
        <v>19</v>
      </c>
      <c r="O214" t="s">
        <v>203</v>
      </c>
      <c r="P214">
        <v>30</v>
      </c>
      <c r="Q214">
        <v>100</v>
      </c>
      <c r="R214" t="s">
        <v>546</v>
      </c>
      <c r="S214" t="s">
        <v>1295</v>
      </c>
      <c r="T214" t="s">
        <v>2193</v>
      </c>
      <c r="U214" t="s">
        <v>2208</v>
      </c>
      <c r="V214" t="s">
        <v>1287</v>
      </c>
    </row>
    <row r="215" spans="1:22" hidden="1" x14ac:dyDescent="0.25">
      <c r="A215" s="30" t="str">
        <f t="shared" si="3"/>
        <v>6000.2.4</v>
      </c>
      <c r="B215" t="s">
        <v>1287</v>
      </c>
      <c r="C215">
        <v>0</v>
      </c>
      <c r="D215" t="s">
        <v>517</v>
      </c>
      <c r="E215" t="s">
        <v>1302</v>
      </c>
      <c r="F215" t="s">
        <v>19</v>
      </c>
      <c r="G215" t="s">
        <v>19</v>
      </c>
      <c r="H215" t="s">
        <v>19</v>
      </c>
      <c r="I215" t="s">
        <v>19</v>
      </c>
      <c r="J215" t="s">
        <v>19</v>
      </c>
      <c r="K215" t="s">
        <v>19</v>
      </c>
      <c r="L215" t="s">
        <v>19</v>
      </c>
      <c r="M215" t="s">
        <v>19</v>
      </c>
      <c r="N215" t="s">
        <v>19</v>
      </c>
      <c r="O215" t="s">
        <v>204</v>
      </c>
      <c r="P215">
        <v>30</v>
      </c>
      <c r="Q215">
        <v>1</v>
      </c>
      <c r="R215" t="s">
        <v>515</v>
      </c>
      <c r="S215" t="s">
        <v>1297</v>
      </c>
      <c r="T215" t="s">
        <v>2193</v>
      </c>
      <c r="U215" t="s">
        <v>2208</v>
      </c>
      <c r="V215" t="s">
        <v>1287</v>
      </c>
    </row>
    <row r="216" spans="1:22" hidden="1" x14ac:dyDescent="0.25">
      <c r="A216" s="30" t="str">
        <f t="shared" si="3"/>
        <v>6000.3</v>
      </c>
      <c r="B216" t="s">
        <v>1287</v>
      </c>
      <c r="C216">
        <v>0</v>
      </c>
      <c r="D216" t="s">
        <v>509</v>
      </c>
      <c r="E216" t="s">
        <v>1303</v>
      </c>
      <c r="F216" t="s">
        <v>530</v>
      </c>
      <c r="G216" t="s">
        <v>1600</v>
      </c>
      <c r="H216" t="s">
        <v>1601</v>
      </c>
      <c r="I216" t="s">
        <v>1602</v>
      </c>
      <c r="J216" t="s">
        <v>19</v>
      </c>
      <c r="K216" t="s">
        <v>512</v>
      </c>
      <c r="L216" t="s">
        <v>39</v>
      </c>
      <c r="M216" t="s">
        <v>1610</v>
      </c>
      <c r="N216" t="s">
        <v>1197</v>
      </c>
      <c r="O216" t="s">
        <v>206</v>
      </c>
      <c r="P216">
        <v>14</v>
      </c>
      <c r="Q216">
        <v>4</v>
      </c>
      <c r="R216" t="s">
        <v>515</v>
      </c>
      <c r="S216" t="s">
        <v>1289</v>
      </c>
      <c r="T216" t="s">
        <v>2193</v>
      </c>
      <c r="U216" t="s">
        <v>2208</v>
      </c>
      <c r="V216" t="s">
        <v>1287</v>
      </c>
    </row>
    <row r="217" spans="1:22" hidden="1" x14ac:dyDescent="0.25">
      <c r="A217" s="30" t="str">
        <f t="shared" si="3"/>
        <v>6000.3.1</v>
      </c>
      <c r="B217" t="s">
        <v>1287</v>
      </c>
      <c r="C217">
        <v>0</v>
      </c>
      <c r="D217" t="s">
        <v>517</v>
      </c>
      <c r="E217" t="s">
        <v>1304</v>
      </c>
      <c r="F217" t="s">
        <v>19</v>
      </c>
      <c r="G217" t="s">
        <v>19</v>
      </c>
      <c r="H217" t="s">
        <v>19</v>
      </c>
      <c r="I217" t="s">
        <v>19</v>
      </c>
      <c r="J217" t="s">
        <v>19</v>
      </c>
      <c r="K217" t="s">
        <v>19</v>
      </c>
      <c r="L217" t="s">
        <v>19</v>
      </c>
      <c r="M217" t="s">
        <v>19</v>
      </c>
      <c r="N217" t="s">
        <v>19</v>
      </c>
      <c r="O217" t="s">
        <v>201</v>
      </c>
      <c r="P217">
        <v>20</v>
      </c>
      <c r="Q217">
        <v>1</v>
      </c>
      <c r="R217" t="s">
        <v>515</v>
      </c>
      <c r="S217" t="s">
        <v>1291</v>
      </c>
      <c r="T217" t="s">
        <v>2193</v>
      </c>
      <c r="U217" t="s">
        <v>2270</v>
      </c>
      <c r="V217" t="s">
        <v>1287</v>
      </c>
    </row>
    <row r="218" spans="1:22" hidden="1" x14ac:dyDescent="0.25">
      <c r="A218" s="30" t="str">
        <f t="shared" si="3"/>
        <v>6000.3.2</v>
      </c>
      <c r="B218" t="s">
        <v>1287</v>
      </c>
      <c r="C218">
        <v>0</v>
      </c>
      <c r="D218" t="s">
        <v>517</v>
      </c>
      <c r="E218" t="s">
        <v>1305</v>
      </c>
      <c r="F218" t="s">
        <v>19</v>
      </c>
      <c r="G218" t="s">
        <v>19</v>
      </c>
      <c r="H218" t="s">
        <v>19</v>
      </c>
      <c r="I218" t="s">
        <v>19</v>
      </c>
      <c r="J218" t="s">
        <v>19</v>
      </c>
      <c r="K218" t="s">
        <v>19</v>
      </c>
      <c r="L218" t="s">
        <v>19</v>
      </c>
      <c r="M218" t="s">
        <v>19</v>
      </c>
      <c r="N218" t="s">
        <v>19</v>
      </c>
      <c r="O218" t="s">
        <v>202</v>
      </c>
      <c r="P218">
        <v>20</v>
      </c>
      <c r="Q218">
        <v>1</v>
      </c>
      <c r="R218" t="s">
        <v>515</v>
      </c>
      <c r="S218" t="s">
        <v>1293</v>
      </c>
      <c r="T218" t="s">
        <v>2193</v>
      </c>
      <c r="U218" t="s">
        <v>2208</v>
      </c>
      <c r="V218" t="s">
        <v>1287</v>
      </c>
    </row>
    <row r="219" spans="1:22" hidden="1" x14ac:dyDescent="0.25">
      <c r="A219" s="30" t="str">
        <f t="shared" si="3"/>
        <v>6000.3.3</v>
      </c>
      <c r="B219" t="s">
        <v>1287</v>
      </c>
      <c r="C219">
        <v>0</v>
      </c>
      <c r="D219" t="s">
        <v>517</v>
      </c>
      <c r="E219" t="s">
        <v>1306</v>
      </c>
      <c r="F219" t="s">
        <v>19</v>
      </c>
      <c r="G219" t="s">
        <v>19</v>
      </c>
      <c r="H219" t="s">
        <v>19</v>
      </c>
      <c r="I219" t="s">
        <v>19</v>
      </c>
      <c r="J219" t="s">
        <v>19</v>
      </c>
      <c r="K219" t="s">
        <v>19</v>
      </c>
      <c r="L219" t="s">
        <v>19</v>
      </c>
      <c r="M219" t="s">
        <v>19</v>
      </c>
      <c r="N219" t="s">
        <v>19</v>
      </c>
      <c r="O219" t="s">
        <v>203</v>
      </c>
      <c r="P219">
        <v>30</v>
      </c>
      <c r="Q219">
        <v>100</v>
      </c>
      <c r="R219" t="s">
        <v>546</v>
      </c>
      <c r="S219" t="s">
        <v>1295</v>
      </c>
      <c r="T219" t="s">
        <v>2193</v>
      </c>
      <c r="U219" t="s">
        <v>2208</v>
      </c>
      <c r="V219" t="s">
        <v>1287</v>
      </c>
    </row>
    <row r="220" spans="1:22" hidden="1" x14ac:dyDescent="0.25">
      <c r="A220" s="30" t="str">
        <f t="shared" si="3"/>
        <v>6000.3.4</v>
      </c>
      <c r="B220" t="s">
        <v>1287</v>
      </c>
      <c r="C220">
        <v>0</v>
      </c>
      <c r="D220" t="s">
        <v>517</v>
      </c>
      <c r="E220" t="s">
        <v>1307</v>
      </c>
      <c r="F220" t="s">
        <v>19</v>
      </c>
      <c r="G220" t="s">
        <v>19</v>
      </c>
      <c r="H220" t="s">
        <v>19</v>
      </c>
      <c r="I220" t="s">
        <v>19</v>
      </c>
      <c r="J220" t="s">
        <v>19</v>
      </c>
      <c r="K220" t="s">
        <v>19</v>
      </c>
      <c r="L220" t="s">
        <v>19</v>
      </c>
      <c r="M220" t="s">
        <v>19</v>
      </c>
      <c r="N220" t="s">
        <v>19</v>
      </c>
      <c r="O220" t="s">
        <v>204</v>
      </c>
      <c r="P220">
        <v>30</v>
      </c>
      <c r="Q220">
        <v>1</v>
      </c>
      <c r="R220" t="s">
        <v>515</v>
      </c>
      <c r="S220" t="s">
        <v>1297</v>
      </c>
      <c r="T220" t="s">
        <v>2193</v>
      </c>
      <c r="U220" t="s">
        <v>2208</v>
      </c>
      <c r="V220" t="s">
        <v>1287</v>
      </c>
    </row>
    <row r="221" spans="1:22" hidden="1" x14ac:dyDescent="0.25">
      <c r="A221" s="30" t="str">
        <f t="shared" si="3"/>
        <v>6000.4</v>
      </c>
      <c r="B221" t="s">
        <v>1287</v>
      </c>
      <c r="C221">
        <v>0</v>
      </c>
      <c r="D221" t="s">
        <v>509</v>
      </c>
      <c r="E221" t="s">
        <v>1308</v>
      </c>
      <c r="F221" t="s">
        <v>511</v>
      </c>
      <c r="G221" t="s">
        <v>1600</v>
      </c>
      <c r="H221" t="s">
        <v>1601</v>
      </c>
      <c r="I221" t="s">
        <v>1602</v>
      </c>
      <c r="J221" t="s">
        <v>19</v>
      </c>
      <c r="K221" t="s">
        <v>512</v>
      </c>
      <c r="L221" t="s">
        <v>39</v>
      </c>
      <c r="M221" t="s">
        <v>1066</v>
      </c>
      <c r="N221" t="s">
        <v>1197</v>
      </c>
      <c r="O221" t="s">
        <v>484</v>
      </c>
      <c r="P221">
        <v>14</v>
      </c>
      <c r="Q221">
        <v>100</v>
      </c>
      <c r="R221" t="s">
        <v>546</v>
      </c>
      <c r="S221" t="s">
        <v>1309</v>
      </c>
      <c r="T221" t="s">
        <v>2188</v>
      </c>
      <c r="U221" t="s">
        <v>2268</v>
      </c>
      <c r="V221" t="s">
        <v>1287</v>
      </c>
    </row>
    <row r="222" spans="1:22" hidden="1" x14ac:dyDescent="0.25">
      <c r="A222" s="30" t="str">
        <f t="shared" si="3"/>
        <v>6000.4.1</v>
      </c>
      <c r="B222" t="s">
        <v>1287</v>
      </c>
      <c r="C222">
        <v>0</v>
      </c>
      <c r="D222" t="s">
        <v>517</v>
      </c>
      <c r="E222" t="s">
        <v>1310</v>
      </c>
      <c r="F222" t="s">
        <v>19</v>
      </c>
      <c r="G222" t="s">
        <v>19</v>
      </c>
      <c r="H222" t="s">
        <v>19</v>
      </c>
      <c r="I222" t="s">
        <v>19</v>
      </c>
      <c r="J222" t="s">
        <v>19</v>
      </c>
      <c r="K222" t="s">
        <v>19</v>
      </c>
      <c r="L222" t="s">
        <v>19</v>
      </c>
      <c r="M222" t="s">
        <v>19</v>
      </c>
      <c r="N222" t="s">
        <v>19</v>
      </c>
      <c r="O222" t="s">
        <v>485</v>
      </c>
      <c r="P222">
        <v>20</v>
      </c>
      <c r="Q222">
        <v>1</v>
      </c>
      <c r="R222" t="s">
        <v>515</v>
      </c>
      <c r="S222" t="s">
        <v>1311</v>
      </c>
      <c r="T222" t="s">
        <v>2188</v>
      </c>
      <c r="U222" t="s">
        <v>2215</v>
      </c>
      <c r="V222" t="s">
        <v>1287</v>
      </c>
    </row>
    <row r="223" spans="1:22" hidden="1" x14ac:dyDescent="0.25">
      <c r="A223" s="30" t="str">
        <f t="shared" si="3"/>
        <v>6000.4.2</v>
      </c>
      <c r="B223" t="s">
        <v>1287</v>
      </c>
      <c r="C223">
        <v>0</v>
      </c>
      <c r="D223" t="s">
        <v>517</v>
      </c>
      <c r="E223" t="s">
        <v>1312</v>
      </c>
      <c r="F223" t="s">
        <v>19</v>
      </c>
      <c r="G223" t="s">
        <v>19</v>
      </c>
      <c r="H223" t="s">
        <v>19</v>
      </c>
      <c r="I223" t="s">
        <v>19</v>
      </c>
      <c r="J223" t="s">
        <v>19</v>
      </c>
      <c r="K223" t="s">
        <v>19</v>
      </c>
      <c r="L223" t="s">
        <v>19</v>
      </c>
      <c r="M223" t="s">
        <v>19</v>
      </c>
      <c r="N223" t="s">
        <v>19</v>
      </c>
      <c r="O223" t="s">
        <v>486</v>
      </c>
      <c r="P223">
        <v>20</v>
      </c>
      <c r="Q223">
        <v>1</v>
      </c>
      <c r="R223" t="s">
        <v>515</v>
      </c>
      <c r="S223" t="s">
        <v>1313</v>
      </c>
      <c r="T223" t="s">
        <v>2262</v>
      </c>
      <c r="U223" t="s">
        <v>2312</v>
      </c>
      <c r="V223" t="s">
        <v>1287</v>
      </c>
    </row>
    <row r="224" spans="1:22" hidden="1" x14ac:dyDescent="0.25">
      <c r="A224" s="30" t="str">
        <f t="shared" si="3"/>
        <v>6000.4.3</v>
      </c>
      <c r="B224" t="s">
        <v>1287</v>
      </c>
      <c r="C224">
        <v>0</v>
      </c>
      <c r="D224" t="s">
        <v>517</v>
      </c>
      <c r="E224" t="s">
        <v>1314</v>
      </c>
      <c r="F224" t="s">
        <v>19</v>
      </c>
      <c r="G224" t="s">
        <v>19</v>
      </c>
      <c r="H224" t="s">
        <v>19</v>
      </c>
      <c r="I224" t="s">
        <v>19</v>
      </c>
      <c r="J224" t="s">
        <v>19</v>
      </c>
      <c r="K224" t="s">
        <v>19</v>
      </c>
      <c r="L224" t="s">
        <v>19</v>
      </c>
      <c r="M224" t="s">
        <v>19</v>
      </c>
      <c r="N224" t="s">
        <v>19</v>
      </c>
      <c r="O224" t="s">
        <v>57</v>
      </c>
      <c r="P224">
        <v>20</v>
      </c>
      <c r="Q224">
        <v>1</v>
      </c>
      <c r="R224" t="s">
        <v>515</v>
      </c>
      <c r="S224" t="s">
        <v>1315</v>
      </c>
      <c r="T224" t="s">
        <v>2264</v>
      </c>
      <c r="U224" t="s">
        <v>2205</v>
      </c>
      <c r="V224" t="s">
        <v>1287</v>
      </c>
    </row>
    <row r="225" spans="1:22" hidden="1" x14ac:dyDescent="0.25">
      <c r="A225" s="30" t="str">
        <f t="shared" si="3"/>
        <v>6000.4.4</v>
      </c>
      <c r="B225" t="s">
        <v>1287</v>
      </c>
      <c r="C225">
        <v>0</v>
      </c>
      <c r="D225" t="s">
        <v>517</v>
      </c>
      <c r="E225" t="s">
        <v>1316</v>
      </c>
      <c r="F225" t="s">
        <v>19</v>
      </c>
      <c r="G225" t="s">
        <v>19</v>
      </c>
      <c r="H225" t="s">
        <v>19</v>
      </c>
      <c r="I225" t="s">
        <v>19</v>
      </c>
      <c r="J225" t="s">
        <v>19</v>
      </c>
      <c r="K225" t="s">
        <v>19</v>
      </c>
      <c r="L225" t="s">
        <v>19</v>
      </c>
      <c r="M225" t="s">
        <v>19</v>
      </c>
      <c r="N225" t="s">
        <v>19</v>
      </c>
      <c r="O225" t="s">
        <v>487</v>
      </c>
      <c r="P225">
        <v>20</v>
      </c>
      <c r="Q225">
        <v>1</v>
      </c>
      <c r="R225" t="s">
        <v>515</v>
      </c>
      <c r="S225" t="s">
        <v>1317</v>
      </c>
      <c r="T225" t="s">
        <v>2236</v>
      </c>
      <c r="U225" t="s">
        <v>2237</v>
      </c>
      <c r="V225" t="s">
        <v>1287</v>
      </c>
    </row>
    <row r="226" spans="1:22" hidden="1" x14ac:dyDescent="0.25">
      <c r="A226" s="30" t="str">
        <f t="shared" si="3"/>
        <v>6000.4.5</v>
      </c>
      <c r="B226" t="s">
        <v>1287</v>
      </c>
      <c r="C226">
        <v>0</v>
      </c>
      <c r="D226" t="s">
        <v>517</v>
      </c>
      <c r="E226" t="s">
        <v>1318</v>
      </c>
      <c r="F226" t="s">
        <v>19</v>
      </c>
      <c r="G226" t="s">
        <v>19</v>
      </c>
      <c r="H226" t="s">
        <v>19</v>
      </c>
      <c r="I226" t="s">
        <v>19</v>
      </c>
      <c r="J226" t="s">
        <v>19</v>
      </c>
      <c r="K226" t="s">
        <v>19</v>
      </c>
      <c r="L226" t="s">
        <v>19</v>
      </c>
      <c r="M226" t="s">
        <v>19</v>
      </c>
      <c r="N226" t="s">
        <v>19</v>
      </c>
      <c r="O226" t="s">
        <v>488</v>
      </c>
      <c r="P226">
        <v>20</v>
      </c>
      <c r="Q226">
        <v>1</v>
      </c>
      <c r="R226" t="s">
        <v>515</v>
      </c>
      <c r="S226" t="s">
        <v>1317</v>
      </c>
      <c r="T226" t="s">
        <v>2248</v>
      </c>
      <c r="U226" t="s">
        <v>2268</v>
      </c>
      <c r="V226" t="s">
        <v>1287</v>
      </c>
    </row>
    <row r="227" spans="1:22" hidden="1" x14ac:dyDescent="0.25">
      <c r="A227" s="30" t="str">
        <f t="shared" si="3"/>
        <v>6000.5</v>
      </c>
      <c r="B227" t="s">
        <v>1287</v>
      </c>
      <c r="C227">
        <v>0</v>
      </c>
      <c r="D227" t="s">
        <v>509</v>
      </c>
      <c r="E227" t="s">
        <v>1319</v>
      </c>
      <c r="F227" t="s">
        <v>511</v>
      </c>
      <c r="G227" t="s">
        <v>1600</v>
      </c>
      <c r="H227" t="s">
        <v>1601</v>
      </c>
      <c r="I227" t="s">
        <v>1602</v>
      </c>
      <c r="J227" t="s">
        <v>19</v>
      </c>
      <c r="K227" t="s">
        <v>512</v>
      </c>
      <c r="L227" t="s">
        <v>39</v>
      </c>
      <c r="M227" t="s">
        <v>1066</v>
      </c>
      <c r="N227" t="s">
        <v>1197</v>
      </c>
      <c r="O227" t="s">
        <v>489</v>
      </c>
      <c r="P227">
        <v>14</v>
      </c>
      <c r="Q227">
        <v>85</v>
      </c>
      <c r="R227" t="s">
        <v>546</v>
      </c>
      <c r="S227" t="s">
        <v>1320</v>
      </c>
      <c r="T227" t="s">
        <v>2313</v>
      </c>
      <c r="U227" t="s">
        <v>2220</v>
      </c>
      <c r="V227" t="s">
        <v>1287</v>
      </c>
    </row>
    <row r="228" spans="1:22" hidden="1" x14ac:dyDescent="0.25">
      <c r="A228" s="30" t="str">
        <f t="shared" si="3"/>
        <v>6000.5.1</v>
      </c>
      <c r="B228" t="s">
        <v>1287</v>
      </c>
      <c r="C228">
        <v>0</v>
      </c>
      <c r="D228" t="s">
        <v>517</v>
      </c>
      <c r="E228" t="s">
        <v>1321</v>
      </c>
      <c r="F228" t="s">
        <v>19</v>
      </c>
      <c r="G228" t="s">
        <v>19</v>
      </c>
      <c r="H228" t="s">
        <v>19</v>
      </c>
      <c r="I228" t="s">
        <v>19</v>
      </c>
      <c r="J228" t="s">
        <v>19</v>
      </c>
      <c r="K228" t="s">
        <v>19</v>
      </c>
      <c r="L228" t="s">
        <v>19</v>
      </c>
      <c r="M228" t="s">
        <v>19</v>
      </c>
      <c r="N228" t="s">
        <v>19</v>
      </c>
      <c r="O228" t="s">
        <v>490</v>
      </c>
      <c r="P228">
        <v>10</v>
      </c>
      <c r="Q228">
        <v>1</v>
      </c>
      <c r="R228" t="s">
        <v>515</v>
      </c>
      <c r="S228" t="s">
        <v>1322</v>
      </c>
      <c r="T228" t="s">
        <v>2313</v>
      </c>
      <c r="U228" t="s">
        <v>2314</v>
      </c>
      <c r="V228" t="s">
        <v>1287</v>
      </c>
    </row>
    <row r="229" spans="1:22" hidden="1" x14ac:dyDescent="0.25">
      <c r="A229" s="30" t="str">
        <f t="shared" si="3"/>
        <v>6000.5.2</v>
      </c>
      <c r="B229" t="s">
        <v>1287</v>
      </c>
      <c r="C229">
        <v>0</v>
      </c>
      <c r="D229" t="s">
        <v>517</v>
      </c>
      <c r="E229" t="s">
        <v>1323</v>
      </c>
      <c r="F229" t="s">
        <v>19</v>
      </c>
      <c r="G229" t="s">
        <v>19</v>
      </c>
      <c r="H229" t="s">
        <v>19</v>
      </c>
      <c r="I229" t="s">
        <v>19</v>
      </c>
      <c r="J229" t="s">
        <v>19</v>
      </c>
      <c r="K229" t="s">
        <v>19</v>
      </c>
      <c r="L229" t="s">
        <v>19</v>
      </c>
      <c r="M229" t="s">
        <v>19</v>
      </c>
      <c r="N229" t="s">
        <v>19</v>
      </c>
      <c r="O229" t="s">
        <v>491</v>
      </c>
      <c r="P229">
        <v>10</v>
      </c>
      <c r="Q229">
        <v>1</v>
      </c>
      <c r="R229" t="s">
        <v>515</v>
      </c>
      <c r="S229" t="s">
        <v>1324</v>
      </c>
      <c r="T229" t="s">
        <v>2315</v>
      </c>
      <c r="U229" t="s">
        <v>2278</v>
      </c>
      <c r="V229" t="s">
        <v>1287</v>
      </c>
    </row>
    <row r="230" spans="1:22" hidden="1" x14ac:dyDescent="0.25">
      <c r="A230" s="30" t="str">
        <f t="shared" si="3"/>
        <v>6000.5.3</v>
      </c>
      <c r="B230" t="s">
        <v>1287</v>
      </c>
      <c r="C230">
        <v>0</v>
      </c>
      <c r="D230" t="s">
        <v>517</v>
      </c>
      <c r="E230" t="s">
        <v>1325</v>
      </c>
      <c r="F230" t="s">
        <v>19</v>
      </c>
      <c r="G230" t="s">
        <v>19</v>
      </c>
      <c r="H230" t="s">
        <v>19</v>
      </c>
      <c r="I230" t="s">
        <v>19</v>
      </c>
      <c r="J230" t="s">
        <v>19</v>
      </c>
      <c r="K230" t="s">
        <v>19</v>
      </c>
      <c r="L230" t="s">
        <v>19</v>
      </c>
      <c r="M230" t="s">
        <v>19</v>
      </c>
      <c r="N230" t="s">
        <v>19</v>
      </c>
      <c r="O230" t="s">
        <v>492</v>
      </c>
      <c r="P230">
        <v>10</v>
      </c>
      <c r="Q230">
        <v>1</v>
      </c>
      <c r="R230" t="s">
        <v>515</v>
      </c>
      <c r="S230" t="s">
        <v>1317</v>
      </c>
      <c r="T230" t="s">
        <v>2279</v>
      </c>
      <c r="U230" t="s">
        <v>2245</v>
      </c>
      <c r="V230" t="s">
        <v>1287</v>
      </c>
    </row>
    <row r="231" spans="1:22" hidden="1" x14ac:dyDescent="0.25">
      <c r="A231" s="30" t="str">
        <f t="shared" si="3"/>
        <v>6000.5.4</v>
      </c>
      <c r="B231" t="s">
        <v>1287</v>
      </c>
      <c r="C231">
        <v>0</v>
      </c>
      <c r="D231" t="s">
        <v>517</v>
      </c>
      <c r="E231" t="s">
        <v>1326</v>
      </c>
      <c r="F231" t="s">
        <v>19</v>
      </c>
      <c r="G231" t="s">
        <v>19</v>
      </c>
      <c r="H231" t="s">
        <v>19</v>
      </c>
      <c r="I231" t="s">
        <v>19</v>
      </c>
      <c r="J231" t="s">
        <v>19</v>
      </c>
      <c r="K231" t="s">
        <v>19</v>
      </c>
      <c r="L231" t="s">
        <v>19</v>
      </c>
      <c r="M231" t="s">
        <v>19</v>
      </c>
      <c r="N231" t="s">
        <v>19</v>
      </c>
      <c r="O231" t="s">
        <v>485</v>
      </c>
      <c r="P231">
        <v>10</v>
      </c>
      <c r="Q231">
        <v>1</v>
      </c>
      <c r="R231" t="s">
        <v>515</v>
      </c>
      <c r="S231" t="s">
        <v>1311</v>
      </c>
      <c r="T231" t="s">
        <v>2238</v>
      </c>
      <c r="U231" t="s">
        <v>2293</v>
      </c>
      <c r="V231" t="s">
        <v>1287</v>
      </c>
    </row>
    <row r="232" spans="1:22" hidden="1" x14ac:dyDescent="0.25">
      <c r="A232" s="30" t="str">
        <f t="shared" si="3"/>
        <v>6000.5.5</v>
      </c>
      <c r="B232" t="s">
        <v>1287</v>
      </c>
      <c r="C232">
        <v>0</v>
      </c>
      <c r="D232" t="s">
        <v>517</v>
      </c>
      <c r="E232" t="s">
        <v>1327</v>
      </c>
      <c r="F232" t="s">
        <v>19</v>
      </c>
      <c r="G232" t="s">
        <v>19</v>
      </c>
      <c r="H232" t="s">
        <v>19</v>
      </c>
      <c r="I232" t="s">
        <v>19</v>
      </c>
      <c r="J232" t="s">
        <v>19</v>
      </c>
      <c r="K232" t="s">
        <v>19</v>
      </c>
      <c r="L232" t="s">
        <v>19</v>
      </c>
      <c r="M232" t="s">
        <v>19</v>
      </c>
      <c r="N232" t="s">
        <v>19</v>
      </c>
      <c r="O232" t="s">
        <v>486</v>
      </c>
      <c r="P232">
        <v>10</v>
      </c>
      <c r="Q232">
        <v>1</v>
      </c>
      <c r="R232" t="s">
        <v>515</v>
      </c>
      <c r="S232" t="s">
        <v>1313</v>
      </c>
      <c r="T232" t="s">
        <v>2316</v>
      </c>
      <c r="U232" t="s">
        <v>2234</v>
      </c>
      <c r="V232" t="s">
        <v>1287</v>
      </c>
    </row>
    <row r="233" spans="1:22" hidden="1" x14ac:dyDescent="0.25">
      <c r="A233" s="30" t="str">
        <f t="shared" si="3"/>
        <v>6000.5.6</v>
      </c>
      <c r="B233" t="s">
        <v>1287</v>
      </c>
      <c r="C233">
        <v>0</v>
      </c>
      <c r="D233" t="s">
        <v>517</v>
      </c>
      <c r="E233" t="s">
        <v>1328</v>
      </c>
      <c r="F233" t="s">
        <v>19</v>
      </c>
      <c r="G233" t="s">
        <v>19</v>
      </c>
      <c r="H233" t="s">
        <v>19</v>
      </c>
      <c r="I233" t="s">
        <v>19</v>
      </c>
      <c r="J233" t="s">
        <v>19</v>
      </c>
      <c r="K233" t="s">
        <v>19</v>
      </c>
      <c r="L233" t="s">
        <v>19</v>
      </c>
      <c r="M233" t="s">
        <v>19</v>
      </c>
      <c r="N233" t="s">
        <v>19</v>
      </c>
      <c r="O233" t="s">
        <v>57</v>
      </c>
      <c r="P233">
        <v>25</v>
      </c>
      <c r="Q233">
        <v>1</v>
      </c>
      <c r="R233" t="s">
        <v>515</v>
      </c>
      <c r="S233" t="s">
        <v>1315</v>
      </c>
      <c r="T233" t="s">
        <v>2272</v>
      </c>
      <c r="U233" t="s">
        <v>2317</v>
      </c>
      <c r="V233" t="s">
        <v>1287</v>
      </c>
    </row>
    <row r="234" spans="1:22" hidden="1" x14ac:dyDescent="0.25">
      <c r="A234" s="30" t="str">
        <f t="shared" si="3"/>
        <v>6000.5.7</v>
      </c>
      <c r="B234" t="s">
        <v>1287</v>
      </c>
      <c r="C234">
        <v>0</v>
      </c>
      <c r="D234" t="s">
        <v>517</v>
      </c>
      <c r="E234" t="s">
        <v>1329</v>
      </c>
      <c r="F234" t="s">
        <v>19</v>
      </c>
      <c r="G234" t="s">
        <v>19</v>
      </c>
      <c r="H234" t="s">
        <v>19</v>
      </c>
      <c r="I234" t="s">
        <v>19</v>
      </c>
      <c r="J234" t="s">
        <v>19</v>
      </c>
      <c r="K234" t="s">
        <v>19</v>
      </c>
      <c r="L234" t="s">
        <v>19</v>
      </c>
      <c r="M234" t="s">
        <v>19</v>
      </c>
      <c r="N234" t="s">
        <v>19</v>
      </c>
      <c r="O234" t="s">
        <v>487</v>
      </c>
      <c r="P234">
        <v>25</v>
      </c>
      <c r="Q234">
        <v>1</v>
      </c>
      <c r="R234" t="s">
        <v>515</v>
      </c>
      <c r="S234" t="s">
        <v>1313</v>
      </c>
      <c r="T234" t="s">
        <v>2318</v>
      </c>
      <c r="U234" t="s">
        <v>2220</v>
      </c>
      <c r="V234" t="s">
        <v>1287</v>
      </c>
    </row>
    <row r="235" spans="1:22" hidden="1" x14ac:dyDescent="0.25">
      <c r="A235" s="30" t="str">
        <f t="shared" si="3"/>
        <v>6000.6</v>
      </c>
      <c r="B235" t="s">
        <v>1287</v>
      </c>
      <c r="C235">
        <v>0</v>
      </c>
      <c r="D235" t="s">
        <v>509</v>
      </c>
      <c r="E235" t="s">
        <v>1330</v>
      </c>
      <c r="F235" t="s">
        <v>511</v>
      </c>
      <c r="G235" t="s">
        <v>1600</v>
      </c>
      <c r="H235" t="s">
        <v>1601</v>
      </c>
      <c r="I235" t="s">
        <v>1602</v>
      </c>
      <c r="J235" t="s">
        <v>19</v>
      </c>
      <c r="K235" t="s">
        <v>512</v>
      </c>
      <c r="L235" t="s">
        <v>39</v>
      </c>
      <c r="M235" t="s">
        <v>1066</v>
      </c>
      <c r="N235" t="s">
        <v>1197</v>
      </c>
      <c r="O235" t="s">
        <v>493</v>
      </c>
      <c r="P235">
        <v>14</v>
      </c>
      <c r="Q235">
        <v>75</v>
      </c>
      <c r="R235" t="s">
        <v>546</v>
      </c>
      <c r="S235" t="s">
        <v>1331</v>
      </c>
      <c r="T235" t="s">
        <v>2200</v>
      </c>
      <c r="U235" t="s">
        <v>2189</v>
      </c>
      <c r="V235" t="s">
        <v>1287</v>
      </c>
    </row>
    <row r="236" spans="1:22" hidden="1" x14ac:dyDescent="0.25">
      <c r="A236" s="30" t="str">
        <f t="shared" si="3"/>
        <v>6000.6.1</v>
      </c>
      <c r="B236" t="s">
        <v>1287</v>
      </c>
      <c r="C236">
        <v>0</v>
      </c>
      <c r="D236" t="s">
        <v>517</v>
      </c>
      <c r="E236" t="s">
        <v>1332</v>
      </c>
      <c r="F236" t="s">
        <v>19</v>
      </c>
      <c r="G236" t="s">
        <v>19</v>
      </c>
      <c r="H236" t="s">
        <v>19</v>
      </c>
      <c r="I236" t="s">
        <v>19</v>
      </c>
      <c r="J236" t="s">
        <v>19</v>
      </c>
      <c r="K236" t="s">
        <v>19</v>
      </c>
      <c r="L236" t="s">
        <v>19</v>
      </c>
      <c r="M236" t="s">
        <v>19</v>
      </c>
      <c r="N236" t="s">
        <v>19</v>
      </c>
      <c r="O236" t="s">
        <v>494</v>
      </c>
      <c r="P236">
        <v>20</v>
      </c>
      <c r="Q236">
        <v>1</v>
      </c>
      <c r="R236" t="s">
        <v>515</v>
      </c>
      <c r="S236" t="s">
        <v>1333</v>
      </c>
      <c r="T236" t="s">
        <v>2200</v>
      </c>
      <c r="U236" t="s">
        <v>2287</v>
      </c>
      <c r="V236" t="s">
        <v>1287</v>
      </c>
    </row>
    <row r="237" spans="1:22" hidden="1" x14ac:dyDescent="0.25">
      <c r="A237" s="30" t="str">
        <f t="shared" si="3"/>
        <v>6000.6.2</v>
      </c>
      <c r="B237" t="s">
        <v>1287</v>
      </c>
      <c r="C237">
        <v>0</v>
      </c>
      <c r="D237" t="s">
        <v>517</v>
      </c>
      <c r="E237" t="s">
        <v>1334</v>
      </c>
      <c r="F237" t="s">
        <v>19</v>
      </c>
      <c r="G237" t="s">
        <v>19</v>
      </c>
      <c r="H237" t="s">
        <v>19</v>
      </c>
      <c r="I237" t="s">
        <v>19</v>
      </c>
      <c r="J237" t="s">
        <v>19</v>
      </c>
      <c r="K237" t="s">
        <v>19</v>
      </c>
      <c r="L237" t="s">
        <v>19</v>
      </c>
      <c r="M237" t="s">
        <v>19</v>
      </c>
      <c r="N237" t="s">
        <v>19</v>
      </c>
      <c r="O237" t="s">
        <v>495</v>
      </c>
      <c r="P237">
        <v>30</v>
      </c>
      <c r="Q237">
        <v>1</v>
      </c>
      <c r="R237" t="s">
        <v>515</v>
      </c>
      <c r="S237" t="s">
        <v>1335</v>
      </c>
      <c r="T237" t="s">
        <v>2222</v>
      </c>
      <c r="U237" t="s">
        <v>2211</v>
      </c>
      <c r="V237" t="s">
        <v>1287</v>
      </c>
    </row>
    <row r="238" spans="1:22" hidden="1" x14ac:dyDescent="0.25">
      <c r="A238" s="30" t="str">
        <f t="shared" si="3"/>
        <v>6000.6.3</v>
      </c>
      <c r="B238" t="s">
        <v>1287</v>
      </c>
      <c r="C238">
        <v>0</v>
      </c>
      <c r="D238" t="s">
        <v>517</v>
      </c>
      <c r="E238" t="s">
        <v>1336</v>
      </c>
      <c r="F238" t="s">
        <v>19</v>
      </c>
      <c r="G238" t="s">
        <v>19</v>
      </c>
      <c r="H238" t="s">
        <v>19</v>
      </c>
      <c r="I238" t="s">
        <v>19</v>
      </c>
      <c r="J238" t="s">
        <v>19</v>
      </c>
      <c r="K238" t="s">
        <v>19</v>
      </c>
      <c r="L238" t="s">
        <v>19</v>
      </c>
      <c r="M238" t="s">
        <v>19</v>
      </c>
      <c r="N238" t="s">
        <v>19</v>
      </c>
      <c r="O238" t="s">
        <v>496</v>
      </c>
      <c r="P238">
        <v>50</v>
      </c>
      <c r="Q238">
        <v>1</v>
      </c>
      <c r="R238" t="s">
        <v>515</v>
      </c>
      <c r="S238" t="s">
        <v>1337</v>
      </c>
      <c r="T238" t="s">
        <v>2212</v>
      </c>
      <c r="U238" t="s">
        <v>2189</v>
      </c>
      <c r="V238" t="s">
        <v>1287</v>
      </c>
    </row>
    <row r="239" spans="1:22" hidden="1" x14ac:dyDescent="0.25">
      <c r="A239" s="30" t="str">
        <f t="shared" si="3"/>
        <v>6000.7</v>
      </c>
      <c r="B239" t="s">
        <v>1287</v>
      </c>
      <c r="C239">
        <v>0</v>
      </c>
      <c r="D239" t="s">
        <v>509</v>
      </c>
      <c r="E239" t="s">
        <v>1338</v>
      </c>
      <c r="F239" t="s">
        <v>511</v>
      </c>
      <c r="G239" t="s">
        <v>1600</v>
      </c>
      <c r="H239" t="s">
        <v>1601</v>
      </c>
      <c r="I239" t="s">
        <v>1602</v>
      </c>
      <c r="J239" t="s">
        <v>19</v>
      </c>
      <c r="K239" t="s">
        <v>512</v>
      </c>
      <c r="L239" t="s">
        <v>39</v>
      </c>
      <c r="M239" t="s">
        <v>1066</v>
      </c>
      <c r="N239" t="s">
        <v>1197</v>
      </c>
      <c r="O239" t="s">
        <v>497</v>
      </c>
      <c r="P239">
        <v>16</v>
      </c>
      <c r="Q239">
        <v>50</v>
      </c>
      <c r="R239" t="s">
        <v>546</v>
      </c>
      <c r="S239" t="s">
        <v>1339</v>
      </c>
      <c r="T239" t="s">
        <v>2302</v>
      </c>
      <c r="U239" t="s">
        <v>2298</v>
      </c>
      <c r="V239" t="s">
        <v>1287</v>
      </c>
    </row>
    <row r="240" spans="1:22" hidden="1" x14ac:dyDescent="0.25">
      <c r="A240" s="30" t="str">
        <f t="shared" si="3"/>
        <v>6000.7.1</v>
      </c>
      <c r="B240" t="s">
        <v>1287</v>
      </c>
      <c r="C240">
        <v>0</v>
      </c>
      <c r="D240" t="s">
        <v>517</v>
      </c>
      <c r="E240" t="s">
        <v>1340</v>
      </c>
      <c r="F240" t="s">
        <v>19</v>
      </c>
      <c r="G240" t="s">
        <v>19</v>
      </c>
      <c r="H240" t="s">
        <v>19</v>
      </c>
      <c r="I240" t="s">
        <v>19</v>
      </c>
      <c r="J240" t="s">
        <v>19</v>
      </c>
      <c r="K240" t="s">
        <v>19</v>
      </c>
      <c r="L240" t="s">
        <v>19</v>
      </c>
      <c r="M240" t="s">
        <v>19</v>
      </c>
      <c r="N240" t="s">
        <v>19</v>
      </c>
      <c r="O240" t="s">
        <v>498</v>
      </c>
      <c r="P240">
        <v>20</v>
      </c>
      <c r="Q240">
        <v>1</v>
      </c>
      <c r="R240" t="s">
        <v>515</v>
      </c>
      <c r="S240" t="s">
        <v>1341</v>
      </c>
      <c r="T240" t="s">
        <v>2302</v>
      </c>
      <c r="U240" t="s">
        <v>2232</v>
      </c>
      <c r="V240" t="s">
        <v>1287</v>
      </c>
    </row>
    <row r="241" spans="1:22" hidden="1" x14ac:dyDescent="0.25">
      <c r="A241" s="30" t="str">
        <f t="shared" si="3"/>
        <v>6000.7.2</v>
      </c>
      <c r="B241" t="s">
        <v>1287</v>
      </c>
      <c r="C241">
        <v>0</v>
      </c>
      <c r="D241" t="s">
        <v>517</v>
      </c>
      <c r="E241" t="s">
        <v>1342</v>
      </c>
      <c r="F241" t="s">
        <v>19</v>
      </c>
      <c r="G241" t="s">
        <v>19</v>
      </c>
      <c r="H241" t="s">
        <v>19</v>
      </c>
      <c r="I241" t="s">
        <v>19</v>
      </c>
      <c r="J241" t="s">
        <v>19</v>
      </c>
      <c r="K241" t="s">
        <v>19</v>
      </c>
      <c r="L241" t="s">
        <v>19</v>
      </c>
      <c r="M241" t="s">
        <v>19</v>
      </c>
      <c r="N241" t="s">
        <v>19</v>
      </c>
      <c r="O241" t="s">
        <v>499</v>
      </c>
      <c r="P241">
        <v>20</v>
      </c>
      <c r="Q241">
        <v>1</v>
      </c>
      <c r="R241" t="s">
        <v>515</v>
      </c>
      <c r="S241" t="s">
        <v>1343</v>
      </c>
      <c r="T241" t="s">
        <v>2272</v>
      </c>
      <c r="U241" t="s">
        <v>2269</v>
      </c>
      <c r="V241" t="s">
        <v>1287</v>
      </c>
    </row>
    <row r="242" spans="1:22" hidden="1" x14ac:dyDescent="0.25">
      <c r="A242" s="30" t="str">
        <f t="shared" si="3"/>
        <v>6000.7.3</v>
      </c>
      <c r="B242" t="s">
        <v>1287</v>
      </c>
      <c r="C242">
        <v>0</v>
      </c>
      <c r="D242" t="s">
        <v>517</v>
      </c>
      <c r="E242" t="s">
        <v>1344</v>
      </c>
      <c r="F242" t="s">
        <v>19</v>
      </c>
      <c r="G242" t="s">
        <v>19</v>
      </c>
      <c r="H242" t="s">
        <v>19</v>
      </c>
      <c r="I242" t="s">
        <v>19</v>
      </c>
      <c r="J242" t="s">
        <v>19</v>
      </c>
      <c r="K242" t="s">
        <v>19</v>
      </c>
      <c r="L242" t="s">
        <v>19</v>
      </c>
      <c r="M242" t="s">
        <v>19</v>
      </c>
      <c r="N242" t="s">
        <v>19</v>
      </c>
      <c r="O242" t="s">
        <v>500</v>
      </c>
      <c r="P242">
        <v>30</v>
      </c>
      <c r="Q242">
        <v>1</v>
      </c>
      <c r="R242" t="s">
        <v>515</v>
      </c>
      <c r="S242" t="s">
        <v>1345</v>
      </c>
      <c r="T242" t="s">
        <v>2319</v>
      </c>
      <c r="U242" t="s">
        <v>2317</v>
      </c>
      <c r="V242" t="s">
        <v>1287</v>
      </c>
    </row>
    <row r="243" spans="1:22" hidden="1" x14ac:dyDescent="0.25">
      <c r="A243" s="30" t="str">
        <f t="shared" si="3"/>
        <v>6000.7.4</v>
      </c>
      <c r="B243" t="s">
        <v>1287</v>
      </c>
      <c r="C243">
        <v>0</v>
      </c>
      <c r="D243" t="s">
        <v>517</v>
      </c>
      <c r="E243" t="s">
        <v>1346</v>
      </c>
      <c r="F243" t="s">
        <v>19</v>
      </c>
      <c r="G243" t="s">
        <v>19</v>
      </c>
      <c r="H243" t="s">
        <v>19</v>
      </c>
      <c r="I243" t="s">
        <v>19</v>
      </c>
      <c r="J243" t="s">
        <v>19</v>
      </c>
      <c r="K243" t="s">
        <v>19</v>
      </c>
      <c r="L243" t="s">
        <v>19</v>
      </c>
      <c r="M243" t="s">
        <v>19</v>
      </c>
      <c r="N243" t="s">
        <v>19</v>
      </c>
      <c r="O243" t="s">
        <v>1347</v>
      </c>
      <c r="P243">
        <v>30</v>
      </c>
      <c r="Q243">
        <v>1</v>
      </c>
      <c r="R243" t="s">
        <v>515</v>
      </c>
      <c r="S243" t="s">
        <v>1348</v>
      </c>
      <c r="T243" t="s">
        <v>2297</v>
      </c>
      <c r="U243" t="s">
        <v>2298</v>
      </c>
      <c r="V243" t="s">
        <v>1287</v>
      </c>
    </row>
    <row r="244" spans="1:22" hidden="1" x14ac:dyDescent="0.25">
      <c r="A244" s="30" t="str">
        <f t="shared" si="3"/>
        <v>13.1</v>
      </c>
      <c r="B244" t="s">
        <v>834</v>
      </c>
      <c r="C244">
        <v>0</v>
      </c>
      <c r="D244" t="s">
        <v>509</v>
      </c>
      <c r="E244" t="s">
        <v>835</v>
      </c>
      <c r="F244" t="s">
        <v>511</v>
      </c>
      <c r="G244" t="s">
        <v>1594</v>
      </c>
      <c r="H244" t="s">
        <v>1595</v>
      </c>
      <c r="I244" t="s">
        <v>1596</v>
      </c>
      <c r="J244" t="s">
        <v>19</v>
      </c>
      <c r="K244" t="s">
        <v>532</v>
      </c>
      <c r="L244" t="s">
        <v>19</v>
      </c>
      <c r="M244" t="s">
        <v>1563</v>
      </c>
      <c r="N244" t="s">
        <v>19</v>
      </c>
      <c r="O244" t="s">
        <v>475</v>
      </c>
      <c r="P244">
        <v>100</v>
      </c>
      <c r="Q244">
        <v>1</v>
      </c>
      <c r="R244" t="s">
        <v>515</v>
      </c>
      <c r="S244" t="s">
        <v>836</v>
      </c>
      <c r="T244" t="s">
        <v>2195</v>
      </c>
      <c r="U244" t="s">
        <v>2239</v>
      </c>
      <c r="V244" t="s">
        <v>837</v>
      </c>
    </row>
    <row r="245" spans="1:22" hidden="1" x14ac:dyDescent="0.25">
      <c r="A245" s="30" t="str">
        <f t="shared" si="3"/>
        <v>13.1.1</v>
      </c>
      <c r="B245" t="s">
        <v>834</v>
      </c>
      <c r="C245">
        <v>0</v>
      </c>
      <c r="D245" t="s">
        <v>517</v>
      </c>
      <c r="E245" t="s">
        <v>838</v>
      </c>
      <c r="F245" t="s">
        <v>19</v>
      </c>
      <c r="G245" t="s">
        <v>19</v>
      </c>
      <c r="H245" t="s">
        <v>19</v>
      </c>
      <c r="I245" t="s">
        <v>19</v>
      </c>
      <c r="J245" t="s">
        <v>19</v>
      </c>
      <c r="K245" t="s">
        <v>19</v>
      </c>
      <c r="L245" t="s">
        <v>19</v>
      </c>
      <c r="M245" t="s">
        <v>19</v>
      </c>
      <c r="N245" t="s">
        <v>19</v>
      </c>
      <c r="O245" t="s">
        <v>476</v>
      </c>
      <c r="P245">
        <v>100</v>
      </c>
      <c r="Q245">
        <v>1</v>
      </c>
      <c r="R245" t="s">
        <v>515</v>
      </c>
      <c r="S245" t="s">
        <v>839</v>
      </c>
      <c r="T245" t="s">
        <v>2195</v>
      </c>
      <c r="U245" t="s">
        <v>2190</v>
      </c>
      <c r="V245" t="s">
        <v>834</v>
      </c>
    </row>
    <row r="246" spans="1:22" hidden="1" x14ac:dyDescent="0.25">
      <c r="A246" s="30" t="str">
        <f t="shared" si="3"/>
        <v>13.1.2</v>
      </c>
      <c r="B246" t="s">
        <v>834</v>
      </c>
      <c r="C246">
        <v>0</v>
      </c>
      <c r="D246" t="s">
        <v>1609</v>
      </c>
      <c r="E246" t="s">
        <v>840</v>
      </c>
      <c r="F246" t="s">
        <v>19</v>
      </c>
      <c r="G246" t="s">
        <v>19</v>
      </c>
      <c r="H246" t="s">
        <v>19</v>
      </c>
      <c r="I246" t="s">
        <v>19</v>
      </c>
      <c r="J246" t="s">
        <v>19</v>
      </c>
      <c r="K246" t="s">
        <v>19</v>
      </c>
      <c r="L246" t="s">
        <v>19</v>
      </c>
      <c r="M246" t="s">
        <v>19</v>
      </c>
      <c r="N246" t="s">
        <v>19</v>
      </c>
      <c r="O246" t="s">
        <v>477</v>
      </c>
      <c r="P246">
        <v>0</v>
      </c>
      <c r="Q246">
        <v>1</v>
      </c>
      <c r="R246" t="s">
        <v>515</v>
      </c>
      <c r="S246" t="s">
        <v>841</v>
      </c>
      <c r="T246" t="s">
        <v>2191</v>
      </c>
      <c r="U246" t="s">
        <v>2196</v>
      </c>
      <c r="V246" t="s">
        <v>652</v>
      </c>
    </row>
    <row r="247" spans="1:22" hidden="1" x14ac:dyDescent="0.25">
      <c r="A247" s="30" t="str">
        <f t="shared" si="3"/>
        <v>13.1.3</v>
      </c>
      <c r="B247" t="s">
        <v>834</v>
      </c>
      <c r="C247">
        <v>0</v>
      </c>
      <c r="D247" t="s">
        <v>1609</v>
      </c>
      <c r="E247" t="s">
        <v>842</v>
      </c>
      <c r="F247" t="s">
        <v>19</v>
      </c>
      <c r="G247" t="s">
        <v>19</v>
      </c>
      <c r="H247" t="s">
        <v>19</v>
      </c>
      <c r="I247" t="s">
        <v>19</v>
      </c>
      <c r="J247" t="s">
        <v>19</v>
      </c>
      <c r="K247" t="s">
        <v>19</v>
      </c>
      <c r="L247" t="s">
        <v>19</v>
      </c>
      <c r="M247" t="s">
        <v>19</v>
      </c>
      <c r="N247" t="s">
        <v>19</v>
      </c>
      <c r="O247" t="s">
        <v>478</v>
      </c>
      <c r="P247">
        <v>0</v>
      </c>
      <c r="Q247">
        <v>1</v>
      </c>
      <c r="R247" t="s">
        <v>546</v>
      </c>
      <c r="S247" t="s">
        <v>843</v>
      </c>
      <c r="T247" t="s">
        <v>2197</v>
      </c>
      <c r="U247" t="s">
        <v>2239</v>
      </c>
      <c r="V247" t="s">
        <v>652</v>
      </c>
    </row>
    <row r="248" spans="1:22" hidden="1" x14ac:dyDescent="0.25">
      <c r="A248" s="30" t="str">
        <f t="shared" si="3"/>
        <v>12.1</v>
      </c>
      <c r="B248" t="s">
        <v>844</v>
      </c>
      <c r="C248">
        <v>0</v>
      </c>
      <c r="D248" t="s">
        <v>509</v>
      </c>
      <c r="E248" t="s">
        <v>845</v>
      </c>
      <c r="F248" t="s">
        <v>511</v>
      </c>
      <c r="G248" t="s">
        <v>1591</v>
      </c>
      <c r="H248" t="s">
        <v>1592</v>
      </c>
      <c r="I248" t="s">
        <v>1593</v>
      </c>
      <c r="J248" t="s">
        <v>19</v>
      </c>
      <c r="K248" t="s">
        <v>512</v>
      </c>
      <c r="L248" t="s">
        <v>19</v>
      </c>
      <c r="M248" t="s">
        <v>1563</v>
      </c>
      <c r="N248" t="s">
        <v>19</v>
      </c>
      <c r="O248" t="s">
        <v>467</v>
      </c>
      <c r="P248">
        <v>100</v>
      </c>
      <c r="Q248">
        <v>100</v>
      </c>
      <c r="R248" t="s">
        <v>546</v>
      </c>
      <c r="S248" t="s">
        <v>846</v>
      </c>
      <c r="T248" t="s">
        <v>2240</v>
      </c>
      <c r="U248" t="s">
        <v>2241</v>
      </c>
      <c r="V248" t="s">
        <v>844</v>
      </c>
    </row>
    <row r="249" spans="1:22" hidden="1" x14ac:dyDescent="0.25">
      <c r="A249" s="30" t="str">
        <f t="shared" si="3"/>
        <v>12.1.1</v>
      </c>
      <c r="B249" t="s">
        <v>844</v>
      </c>
      <c r="C249">
        <v>0</v>
      </c>
      <c r="D249" t="s">
        <v>517</v>
      </c>
      <c r="E249" t="s">
        <v>847</v>
      </c>
      <c r="F249" t="s">
        <v>19</v>
      </c>
      <c r="G249" t="s">
        <v>19</v>
      </c>
      <c r="H249" t="s">
        <v>19</v>
      </c>
      <c r="I249" t="s">
        <v>19</v>
      </c>
      <c r="J249" t="s">
        <v>19</v>
      </c>
      <c r="K249" t="s">
        <v>19</v>
      </c>
      <c r="L249" t="s">
        <v>19</v>
      </c>
      <c r="M249" t="s">
        <v>19</v>
      </c>
      <c r="N249" t="s">
        <v>19</v>
      </c>
      <c r="O249" t="s">
        <v>468</v>
      </c>
      <c r="P249">
        <v>15</v>
      </c>
      <c r="Q249">
        <v>1</v>
      </c>
      <c r="R249" t="s">
        <v>515</v>
      </c>
      <c r="S249" t="s">
        <v>848</v>
      </c>
      <c r="T249" t="s">
        <v>2240</v>
      </c>
      <c r="U249" t="s">
        <v>2190</v>
      </c>
      <c r="V249" t="s">
        <v>844</v>
      </c>
    </row>
    <row r="250" spans="1:22" hidden="1" x14ac:dyDescent="0.25">
      <c r="A250" s="30" t="str">
        <f t="shared" si="3"/>
        <v>12.1.2</v>
      </c>
      <c r="B250" t="s">
        <v>844</v>
      </c>
      <c r="C250">
        <v>0</v>
      </c>
      <c r="D250" t="s">
        <v>517</v>
      </c>
      <c r="E250" t="s">
        <v>849</v>
      </c>
      <c r="F250" t="s">
        <v>19</v>
      </c>
      <c r="G250" t="s">
        <v>19</v>
      </c>
      <c r="H250" t="s">
        <v>19</v>
      </c>
      <c r="I250" t="s">
        <v>19</v>
      </c>
      <c r="J250" t="s">
        <v>19</v>
      </c>
      <c r="K250" t="s">
        <v>19</v>
      </c>
      <c r="L250" t="s">
        <v>19</v>
      </c>
      <c r="M250" t="s">
        <v>19</v>
      </c>
      <c r="N250" t="s">
        <v>19</v>
      </c>
      <c r="O250" t="s">
        <v>469</v>
      </c>
      <c r="P250">
        <v>10</v>
      </c>
      <c r="Q250">
        <v>1</v>
      </c>
      <c r="R250" t="s">
        <v>515</v>
      </c>
      <c r="S250" t="s">
        <v>850</v>
      </c>
      <c r="T250" t="s">
        <v>2242</v>
      </c>
      <c r="U250" t="s">
        <v>2243</v>
      </c>
      <c r="V250" t="s">
        <v>844</v>
      </c>
    </row>
    <row r="251" spans="1:22" hidden="1" x14ac:dyDescent="0.25">
      <c r="A251" s="30" t="str">
        <f t="shared" si="3"/>
        <v>12.1.3</v>
      </c>
      <c r="B251" t="s">
        <v>844</v>
      </c>
      <c r="C251">
        <v>0</v>
      </c>
      <c r="D251" t="s">
        <v>517</v>
      </c>
      <c r="E251" t="s">
        <v>851</v>
      </c>
      <c r="F251" t="s">
        <v>19</v>
      </c>
      <c r="G251" t="s">
        <v>19</v>
      </c>
      <c r="H251" t="s">
        <v>19</v>
      </c>
      <c r="I251" t="s">
        <v>19</v>
      </c>
      <c r="J251" t="s">
        <v>19</v>
      </c>
      <c r="K251" t="s">
        <v>19</v>
      </c>
      <c r="L251" t="s">
        <v>19</v>
      </c>
      <c r="M251" t="s">
        <v>19</v>
      </c>
      <c r="N251" t="s">
        <v>19</v>
      </c>
      <c r="O251" t="s">
        <v>470</v>
      </c>
      <c r="P251">
        <v>10</v>
      </c>
      <c r="Q251">
        <v>1</v>
      </c>
      <c r="R251" t="s">
        <v>515</v>
      </c>
      <c r="S251" t="s">
        <v>852</v>
      </c>
      <c r="T251" t="s">
        <v>2242</v>
      </c>
      <c r="U251" t="s">
        <v>2243</v>
      </c>
      <c r="V251" t="s">
        <v>844</v>
      </c>
    </row>
    <row r="252" spans="1:22" hidden="1" x14ac:dyDescent="0.25">
      <c r="A252" s="30" t="str">
        <f t="shared" si="3"/>
        <v>12.1.4</v>
      </c>
      <c r="B252" t="s">
        <v>844</v>
      </c>
      <c r="C252">
        <v>0</v>
      </c>
      <c r="D252" t="s">
        <v>517</v>
      </c>
      <c r="E252" t="s">
        <v>853</v>
      </c>
      <c r="F252" t="s">
        <v>19</v>
      </c>
      <c r="G252" t="s">
        <v>19</v>
      </c>
      <c r="H252" t="s">
        <v>19</v>
      </c>
      <c r="I252" t="s">
        <v>19</v>
      </c>
      <c r="J252" t="s">
        <v>19</v>
      </c>
      <c r="K252" t="s">
        <v>19</v>
      </c>
      <c r="L252" t="s">
        <v>19</v>
      </c>
      <c r="M252" t="s">
        <v>19</v>
      </c>
      <c r="N252" t="s">
        <v>19</v>
      </c>
      <c r="O252" t="s">
        <v>471</v>
      </c>
      <c r="P252">
        <v>20</v>
      </c>
      <c r="Q252">
        <v>1</v>
      </c>
      <c r="R252" t="s">
        <v>515</v>
      </c>
      <c r="S252" t="s">
        <v>854</v>
      </c>
      <c r="T252" t="s">
        <v>2244</v>
      </c>
      <c r="U252" t="s">
        <v>2245</v>
      </c>
      <c r="V252" t="s">
        <v>844</v>
      </c>
    </row>
    <row r="253" spans="1:22" hidden="1" x14ac:dyDescent="0.25">
      <c r="A253" s="30" t="str">
        <f t="shared" si="3"/>
        <v>12.1.5</v>
      </c>
      <c r="B253" t="s">
        <v>844</v>
      </c>
      <c r="C253">
        <v>0</v>
      </c>
      <c r="D253" t="s">
        <v>517</v>
      </c>
      <c r="E253" t="s">
        <v>855</v>
      </c>
      <c r="F253" t="s">
        <v>19</v>
      </c>
      <c r="G253" t="s">
        <v>19</v>
      </c>
      <c r="H253" t="s">
        <v>19</v>
      </c>
      <c r="I253" t="s">
        <v>19</v>
      </c>
      <c r="J253" t="s">
        <v>19</v>
      </c>
      <c r="K253" t="s">
        <v>19</v>
      </c>
      <c r="L253" t="s">
        <v>19</v>
      </c>
      <c r="M253" t="s">
        <v>19</v>
      </c>
      <c r="N253" t="s">
        <v>19</v>
      </c>
      <c r="O253" t="s">
        <v>472</v>
      </c>
      <c r="P253">
        <v>15</v>
      </c>
      <c r="Q253">
        <v>1</v>
      </c>
      <c r="R253" t="s">
        <v>515</v>
      </c>
      <c r="S253" t="s">
        <v>856</v>
      </c>
      <c r="T253" t="s">
        <v>2246</v>
      </c>
      <c r="U253" t="s">
        <v>2247</v>
      </c>
      <c r="V253" t="s">
        <v>844</v>
      </c>
    </row>
    <row r="254" spans="1:22" hidden="1" x14ac:dyDescent="0.25">
      <c r="A254" s="30" t="str">
        <f t="shared" si="3"/>
        <v>12.1.6</v>
      </c>
      <c r="B254" t="s">
        <v>844</v>
      </c>
      <c r="C254">
        <v>0</v>
      </c>
      <c r="D254" t="s">
        <v>517</v>
      </c>
      <c r="E254" t="s">
        <v>857</v>
      </c>
      <c r="F254" t="s">
        <v>19</v>
      </c>
      <c r="G254" t="s">
        <v>19</v>
      </c>
      <c r="H254" t="s">
        <v>19</v>
      </c>
      <c r="I254" t="s">
        <v>19</v>
      </c>
      <c r="J254" t="s">
        <v>19</v>
      </c>
      <c r="K254" t="s">
        <v>19</v>
      </c>
      <c r="L254" t="s">
        <v>19</v>
      </c>
      <c r="M254" t="s">
        <v>19</v>
      </c>
      <c r="N254" t="s">
        <v>19</v>
      </c>
      <c r="O254" t="s">
        <v>473</v>
      </c>
      <c r="P254">
        <v>10</v>
      </c>
      <c r="Q254">
        <v>1</v>
      </c>
      <c r="R254" t="s">
        <v>515</v>
      </c>
      <c r="S254" t="s">
        <v>850</v>
      </c>
      <c r="T254" t="s">
        <v>2199</v>
      </c>
      <c r="U254" t="s">
        <v>2248</v>
      </c>
      <c r="V254" t="s">
        <v>844</v>
      </c>
    </row>
    <row r="255" spans="1:22" hidden="1" x14ac:dyDescent="0.25">
      <c r="A255" s="30" t="str">
        <f t="shared" si="3"/>
        <v>12.1.7</v>
      </c>
      <c r="B255" t="s">
        <v>844</v>
      </c>
      <c r="C255">
        <v>0</v>
      </c>
      <c r="D255" t="s">
        <v>517</v>
      </c>
      <c r="E255" t="s">
        <v>858</v>
      </c>
      <c r="F255" t="s">
        <v>19</v>
      </c>
      <c r="G255" t="s">
        <v>19</v>
      </c>
      <c r="H255" t="s">
        <v>19</v>
      </c>
      <c r="I255" t="s">
        <v>19</v>
      </c>
      <c r="J255" t="s">
        <v>19</v>
      </c>
      <c r="K255" t="s">
        <v>19</v>
      </c>
      <c r="L255" t="s">
        <v>19</v>
      </c>
      <c r="M255" t="s">
        <v>19</v>
      </c>
      <c r="N255" t="s">
        <v>19</v>
      </c>
      <c r="O255" t="s">
        <v>474</v>
      </c>
      <c r="P255">
        <v>20</v>
      </c>
      <c r="Q255">
        <v>1</v>
      </c>
      <c r="R255" t="s">
        <v>515</v>
      </c>
      <c r="S255" t="s">
        <v>859</v>
      </c>
      <c r="T255" t="s">
        <v>2249</v>
      </c>
      <c r="U255" t="s">
        <v>2241</v>
      </c>
      <c r="V255" t="s">
        <v>844</v>
      </c>
    </row>
    <row r="256" spans="1:22" hidden="1" x14ac:dyDescent="0.25">
      <c r="A256" s="30" t="str">
        <f t="shared" si="3"/>
        <v>37.1</v>
      </c>
      <c r="B256" t="s">
        <v>860</v>
      </c>
      <c r="C256">
        <v>0</v>
      </c>
      <c r="D256" t="s">
        <v>509</v>
      </c>
      <c r="E256" t="s">
        <v>861</v>
      </c>
      <c r="F256" t="s">
        <v>511</v>
      </c>
      <c r="G256" t="s">
        <v>1594</v>
      </c>
      <c r="H256" t="s">
        <v>1592</v>
      </c>
      <c r="I256" t="s">
        <v>1596</v>
      </c>
      <c r="J256" t="s">
        <v>19</v>
      </c>
      <c r="K256" t="s">
        <v>512</v>
      </c>
      <c r="L256" t="s">
        <v>320</v>
      </c>
      <c r="M256" t="s">
        <v>819</v>
      </c>
      <c r="N256" t="s">
        <v>862</v>
      </c>
      <c r="O256" t="s">
        <v>321</v>
      </c>
      <c r="P256">
        <v>50</v>
      </c>
      <c r="Q256">
        <v>2</v>
      </c>
      <c r="R256" t="s">
        <v>515</v>
      </c>
      <c r="S256" t="s">
        <v>863</v>
      </c>
      <c r="T256" t="s">
        <v>2213</v>
      </c>
      <c r="U256" t="s">
        <v>2230</v>
      </c>
      <c r="V256" t="s">
        <v>860</v>
      </c>
    </row>
    <row r="257" spans="1:22" hidden="1" x14ac:dyDescent="0.25">
      <c r="A257" s="30" t="str">
        <f t="shared" si="3"/>
        <v>37.1.1</v>
      </c>
      <c r="B257" t="s">
        <v>860</v>
      </c>
      <c r="C257">
        <v>0</v>
      </c>
      <c r="D257" t="s">
        <v>517</v>
      </c>
      <c r="E257" t="s">
        <v>864</v>
      </c>
      <c r="F257" t="s">
        <v>19</v>
      </c>
      <c r="G257" t="s">
        <v>19</v>
      </c>
      <c r="H257" t="s">
        <v>19</v>
      </c>
      <c r="I257" t="s">
        <v>19</v>
      </c>
      <c r="J257" t="s">
        <v>19</v>
      </c>
      <c r="K257" t="s">
        <v>19</v>
      </c>
      <c r="L257" t="s">
        <v>19</v>
      </c>
      <c r="M257" t="s">
        <v>19</v>
      </c>
      <c r="N257" t="s">
        <v>19</v>
      </c>
      <c r="O257" t="s">
        <v>322</v>
      </c>
      <c r="P257">
        <v>10</v>
      </c>
      <c r="Q257">
        <v>1</v>
      </c>
      <c r="R257" t="s">
        <v>515</v>
      </c>
      <c r="S257" t="s">
        <v>865</v>
      </c>
      <c r="T257" t="s">
        <v>2213</v>
      </c>
      <c r="U257" t="s">
        <v>2250</v>
      </c>
      <c r="V257" t="s">
        <v>860</v>
      </c>
    </row>
    <row r="258" spans="1:22" hidden="1" x14ac:dyDescent="0.25">
      <c r="A258" s="30" t="str">
        <f t="shared" si="3"/>
        <v>37.1.2</v>
      </c>
      <c r="B258" t="s">
        <v>860</v>
      </c>
      <c r="C258">
        <v>0</v>
      </c>
      <c r="D258" t="s">
        <v>517</v>
      </c>
      <c r="E258" t="s">
        <v>866</v>
      </c>
      <c r="F258" t="s">
        <v>19</v>
      </c>
      <c r="G258" t="s">
        <v>19</v>
      </c>
      <c r="H258" t="s">
        <v>19</v>
      </c>
      <c r="I258" t="s">
        <v>19</v>
      </c>
      <c r="J258" t="s">
        <v>19</v>
      </c>
      <c r="K258" t="s">
        <v>19</v>
      </c>
      <c r="L258" t="s">
        <v>19</v>
      </c>
      <c r="M258" t="s">
        <v>19</v>
      </c>
      <c r="N258" t="s">
        <v>19</v>
      </c>
      <c r="O258" t="s">
        <v>323</v>
      </c>
      <c r="P258">
        <v>30</v>
      </c>
      <c r="Q258">
        <v>1</v>
      </c>
      <c r="R258" t="s">
        <v>515</v>
      </c>
      <c r="S258" t="s">
        <v>867</v>
      </c>
      <c r="T258" t="s">
        <v>2251</v>
      </c>
      <c r="U258" t="s">
        <v>2252</v>
      </c>
      <c r="V258" t="s">
        <v>860</v>
      </c>
    </row>
    <row r="259" spans="1:22" hidden="1" x14ac:dyDescent="0.25">
      <c r="A259" s="30" t="str">
        <f t="shared" si="3"/>
        <v>37.1.3</v>
      </c>
      <c r="B259" t="s">
        <v>860</v>
      </c>
      <c r="C259">
        <v>0</v>
      </c>
      <c r="D259" t="s">
        <v>517</v>
      </c>
      <c r="E259" t="s">
        <v>868</v>
      </c>
      <c r="F259" t="s">
        <v>19</v>
      </c>
      <c r="G259" t="s">
        <v>19</v>
      </c>
      <c r="H259" t="s">
        <v>19</v>
      </c>
      <c r="I259" t="s">
        <v>19</v>
      </c>
      <c r="J259" t="s">
        <v>19</v>
      </c>
      <c r="K259" t="s">
        <v>19</v>
      </c>
      <c r="L259" t="s">
        <v>19</v>
      </c>
      <c r="M259" t="s">
        <v>19</v>
      </c>
      <c r="N259" t="s">
        <v>19</v>
      </c>
      <c r="O259" t="s">
        <v>324</v>
      </c>
      <c r="P259">
        <v>20</v>
      </c>
      <c r="Q259">
        <v>1</v>
      </c>
      <c r="R259" t="s">
        <v>515</v>
      </c>
      <c r="S259" t="s">
        <v>869</v>
      </c>
      <c r="T259" t="s">
        <v>2251</v>
      </c>
      <c r="U259" t="s">
        <v>2252</v>
      </c>
      <c r="V259" t="s">
        <v>860</v>
      </c>
    </row>
    <row r="260" spans="1:22" hidden="1" x14ac:dyDescent="0.25">
      <c r="A260" s="30" t="str">
        <f t="shared" ref="A260:A323" si="4">+E260</f>
        <v>37.1.4</v>
      </c>
      <c r="B260" t="s">
        <v>860</v>
      </c>
      <c r="C260">
        <v>0</v>
      </c>
      <c r="D260" t="s">
        <v>517</v>
      </c>
      <c r="E260" t="s">
        <v>870</v>
      </c>
      <c r="F260" t="s">
        <v>19</v>
      </c>
      <c r="G260" t="s">
        <v>19</v>
      </c>
      <c r="H260" t="s">
        <v>19</v>
      </c>
      <c r="I260" t="s">
        <v>19</v>
      </c>
      <c r="J260" t="s">
        <v>19</v>
      </c>
      <c r="K260" t="s">
        <v>19</v>
      </c>
      <c r="L260" t="s">
        <v>19</v>
      </c>
      <c r="M260" t="s">
        <v>19</v>
      </c>
      <c r="N260" t="s">
        <v>19</v>
      </c>
      <c r="O260" t="s">
        <v>325</v>
      </c>
      <c r="P260">
        <v>20</v>
      </c>
      <c r="Q260">
        <v>1</v>
      </c>
      <c r="R260" t="s">
        <v>515</v>
      </c>
      <c r="S260" t="s">
        <v>871</v>
      </c>
      <c r="T260" t="s">
        <v>2204</v>
      </c>
      <c r="U260" t="s">
        <v>2253</v>
      </c>
      <c r="V260" t="s">
        <v>860</v>
      </c>
    </row>
    <row r="261" spans="1:22" hidden="1" x14ac:dyDescent="0.25">
      <c r="A261" s="30" t="str">
        <f t="shared" si="4"/>
        <v>37.1.5</v>
      </c>
      <c r="B261" t="s">
        <v>860</v>
      </c>
      <c r="C261">
        <v>0</v>
      </c>
      <c r="D261" t="s">
        <v>517</v>
      </c>
      <c r="E261" t="s">
        <v>872</v>
      </c>
      <c r="F261" t="s">
        <v>19</v>
      </c>
      <c r="G261" t="s">
        <v>19</v>
      </c>
      <c r="H261" t="s">
        <v>19</v>
      </c>
      <c r="I261" t="s">
        <v>19</v>
      </c>
      <c r="J261" t="s">
        <v>19</v>
      </c>
      <c r="K261" t="s">
        <v>19</v>
      </c>
      <c r="L261" t="s">
        <v>19</v>
      </c>
      <c r="M261" t="s">
        <v>19</v>
      </c>
      <c r="N261" t="s">
        <v>19</v>
      </c>
      <c r="O261" t="s">
        <v>326</v>
      </c>
      <c r="P261">
        <v>20</v>
      </c>
      <c r="Q261">
        <v>1</v>
      </c>
      <c r="R261" t="s">
        <v>515</v>
      </c>
      <c r="S261" t="s">
        <v>873</v>
      </c>
      <c r="T261" t="s">
        <v>2197</v>
      </c>
      <c r="U261" t="s">
        <v>2230</v>
      </c>
      <c r="V261" t="s">
        <v>860</v>
      </c>
    </row>
    <row r="262" spans="1:22" hidden="1" x14ac:dyDescent="0.25">
      <c r="A262" s="30" t="str">
        <f t="shared" si="4"/>
        <v>37.2</v>
      </c>
      <c r="B262" t="s">
        <v>860</v>
      </c>
      <c r="C262">
        <v>0</v>
      </c>
      <c r="D262" t="s">
        <v>509</v>
      </c>
      <c r="E262" t="s">
        <v>874</v>
      </c>
      <c r="F262" t="s">
        <v>511</v>
      </c>
      <c r="G262" t="s">
        <v>1594</v>
      </c>
      <c r="H262" t="s">
        <v>1595</v>
      </c>
      <c r="I262" t="s">
        <v>1596</v>
      </c>
      <c r="J262" t="s">
        <v>19</v>
      </c>
      <c r="K262" t="s">
        <v>512</v>
      </c>
      <c r="L262" t="s">
        <v>320</v>
      </c>
      <c r="M262" t="s">
        <v>819</v>
      </c>
      <c r="N262" t="s">
        <v>862</v>
      </c>
      <c r="O262" t="s">
        <v>327</v>
      </c>
      <c r="P262">
        <v>15</v>
      </c>
      <c r="Q262">
        <v>11</v>
      </c>
      <c r="R262" t="s">
        <v>515</v>
      </c>
      <c r="S262" t="s">
        <v>875</v>
      </c>
      <c r="T262" t="s">
        <v>2213</v>
      </c>
      <c r="U262" t="s">
        <v>2230</v>
      </c>
      <c r="V262" t="s">
        <v>860</v>
      </c>
    </row>
    <row r="263" spans="1:22" hidden="1" x14ac:dyDescent="0.25">
      <c r="A263" s="30" t="str">
        <f t="shared" si="4"/>
        <v>37.2.1</v>
      </c>
      <c r="B263" t="s">
        <v>860</v>
      </c>
      <c r="C263">
        <v>0</v>
      </c>
      <c r="D263" t="s">
        <v>517</v>
      </c>
      <c r="E263" t="s">
        <v>876</v>
      </c>
      <c r="F263" t="s">
        <v>19</v>
      </c>
      <c r="G263" t="s">
        <v>19</v>
      </c>
      <c r="H263" t="s">
        <v>19</v>
      </c>
      <c r="I263" t="s">
        <v>19</v>
      </c>
      <c r="J263" t="s">
        <v>19</v>
      </c>
      <c r="K263" t="s">
        <v>19</v>
      </c>
      <c r="L263" t="s">
        <v>19</v>
      </c>
      <c r="M263" t="s">
        <v>19</v>
      </c>
      <c r="N263" t="s">
        <v>19</v>
      </c>
      <c r="O263" t="s">
        <v>328</v>
      </c>
      <c r="P263">
        <v>80</v>
      </c>
      <c r="Q263">
        <v>11</v>
      </c>
      <c r="R263" t="s">
        <v>515</v>
      </c>
      <c r="S263" t="s">
        <v>877</v>
      </c>
      <c r="T263" t="s">
        <v>2213</v>
      </c>
      <c r="U263" t="s">
        <v>2230</v>
      </c>
      <c r="V263" t="s">
        <v>860</v>
      </c>
    </row>
    <row r="264" spans="1:22" hidden="1" x14ac:dyDescent="0.25">
      <c r="A264" s="30" t="str">
        <f t="shared" si="4"/>
        <v>37.2.2</v>
      </c>
      <c r="B264" t="s">
        <v>860</v>
      </c>
      <c r="C264">
        <v>0</v>
      </c>
      <c r="D264" t="s">
        <v>517</v>
      </c>
      <c r="E264" t="s">
        <v>878</v>
      </c>
      <c r="F264" t="s">
        <v>19</v>
      </c>
      <c r="G264" t="s">
        <v>19</v>
      </c>
      <c r="H264" t="s">
        <v>19</v>
      </c>
      <c r="I264" t="s">
        <v>19</v>
      </c>
      <c r="J264" t="s">
        <v>19</v>
      </c>
      <c r="K264" t="s">
        <v>19</v>
      </c>
      <c r="L264" t="s">
        <v>19</v>
      </c>
      <c r="M264" t="s">
        <v>19</v>
      </c>
      <c r="N264" t="s">
        <v>19</v>
      </c>
      <c r="O264" t="s">
        <v>329</v>
      </c>
      <c r="P264">
        <v>20</v>
      </c>
      <c r="Q264">
        <v>11</v>
      </c>
      <c r="R264" t="s">
        <v>515</v>
      </c>
      <c r="S264" t="s">
        <v>879</v>
      </c>
      <c r="T264" t="s">
        <v>2213</v>
      </c>
      <c r="U264" t="s">
        <v>2230</v>
      </c>
      <c r="V264" t="s">
        <v>860</v>
      </c>
    </row>
    <row r="265" spans="1:22" hidden="1" x14ac:dyDescent="0.25">
      <c r="A265" s="30" t="str">
        <f t="shared" si="4"/>
        <v>37.3</v>
      </c>
      <c r="B265" t="s">
        <v>860</v>
      </c>
      <c r="C265">
        <v>0</v>
      </c>
      <c r="D265" t="s">
        <v>509</v>
      </c>
      <c r="E265" t="s">
        <v>880</v>
      </c>
      <c r="F265" t="s">
        <v>511</v>
      </c>
      <c r="G265" t="s">
        <v>1594</v>
      </c>
      <c r="H265" t="s">
        <v>1595</v>
      </c>
      <c r="I265" t="s">
        <v>1596</v>
      </c>
      <c r="J265" t="s">
        <v>19</v>
      </c>
      <c r="K265" t="s">
        <v>512</v>
      </c>
      <c r="L265" t="s">
        <v>320</v>
      </c>
      <c r="M265" t="s">
        <v>819</v>
      </c>
      <c r="N265" t="s">
        <v>862</v>
      </c>
      <c r="O265" t="s">
        <v>330</v>
      </c>
      <c r="P265">
        <v>5</v>
      </c>
      <c r="Q265">
        <v>1</v>
      </c>
      <c r="R265" t="s">
        <v>515</v>
      </c>
      <c r="S265" t="s">
        <v>881</v>
      </c>
      <c r="T265" t="s">
        <v>2254</v>
      </c>
      <c r="U265" t="s">
        <v>2230</v>
      </c>
      <c r="V265" t="s">
        <v>860</v>
      </c>
    </row>
    <row r="266" spans="1:22" hidden="1" x14ac:dyDescent="0.25">
      <c r="A266" s="30" t="str">
        <f t="shared" si="4"/>
        <v>37.3.1</v>
      </c>
      <c r="B266" t="s">
        <v>860</v>
      </c>
      <c r="C266">
        <v>0</v>
      </c>
      <c r="D266" t="s">
        <v>517</v>
      </c>
      <c r="E266" t="s">
        <v>882</v>
      </c>
      <c r="F266" t="s">
        <v>19</v>
      </c>
      <c r="G266" t="s">
        <v>19</v>
      </c>
      <c r="H266" t="s">
        <v>19</v>
      </c>
      <c r="I266" t="s">
        <v>19</v>
      </c>
      <c r="J266" t="s">
        <v>19</v>
      </c>
      <c r="K266" t="s">
        <v>19</v>
      </c>
      <c r="L266" t="s">
        <v>19</v>
      </c>
      <c r="M266" t="s">
        <v>19</v>
      </c>
      <c r="N266" t="s">
        <v>19</v>
      </c>
      <c r="O266" t="s">
        <v>331</v>
      </c>
      <c r="P266">
        <v>10</v>
      </c>
      <c r="Q266">
        <v>1</v>
      </c>
      <c r="R266" t="s">
        <v>515</v>
      </c>
      <c r="S266" t="s">
        <v>865</v>
      </c>
      <c r="T266" t="s">
        <v>2254</v>
      </c>
      <c r="U266" t="s">
        <v>2230</v>
      </c>
      <c r="V266" t="s">
        <v>860</v>
      </c>
    </row>
    <row r="267" spans="1:22" hidden="1" x14ac:dyDescent="0.25">
      <c r="A267" s="30" t="str">
        <f t="shared" si="4"/>
        <v>37.3.2</v>
      </c>
      <c r="B267" t="s">
        <v>860</v>
      </c>
      <c r="C267">
        <v>0</v>
      </c>
      <c r="D267" t="s">
        <v>517</v>
      </c>
      <c r="E267" t="s">
        <v>883</v>
      </c>
      <c r="F267" t="s">
        <v>19</v>
      </c>
      <c r="G267" t="s">
        <v>19</v>
      </c>
      <c r="H267" t="s">
        <v>19</v>
      </c>
      <c r="I267" t="s">
        <v>19</v>
      </c>
      <c r="J267" t="s">
        <v>19</v>
      </c>
      <c r="K267" t="s">
        <v>19</v>
      </c>
      <c r="L267" t="s">
        <v>19</v>
      </c>
      <c r="M267" t="s">
        <v>19</v>
      </c>
      <c r="N267" t="s">
        <v>19</v>
      </c>
      <c r="O267" t="s">
        <v>332</v>
      </c>
      <c r="P267">
        <v>30</v>
      </c>
      <c r="Q267">
        <v>1</v>
      </c>
      <c r="R267" t="s">
        <v>515</v>
      </c>
      <c r="S267" t="s">
        <v>867</v>
      </c>
      <c r="T267" t="s">
        <v>2255</v>
      </c>
      <c r="U267" t="s">
        <v>2256</v>
      </c>
      <c r="V267" t="s">
        <v>860</v>
      </c>
    </row>
    <row r="268" spans="1:22" hidden="1" x14ac:dyDescent="0.25">
      <c r="A268" s="30" t="str">
        <f t="shared" si="4"/>
        <v>37.3.3</v>
      </c>
      <c r="B268" t="s">
        <v>860</v>
      </c>
      <c r="C268">
        <v>0</v>
      </c>
      <c r="D268" t="s">
        <v>517</v>
      </c>
      <c r="E268" t="s">
        <v>884</v>
      </c>
      <c r="F268" t="s">
        <v>19</v>
      </c>
      <c r="G268" t="s">
        <v>19</v>
      </c>
      <c r="H268" t="s">
        <v>19</v>
      </c>
      <c r="I268" t="s">
        <v>19</v>
      </c>
      <c r="J268" t="s">
        <v>19</v>
      </c>
      <c r="K268" t="s">
        <v>19</v>
      </c>
      <c r="L268" t="s">
        <v>19</v>
      </c>
      <c r="M268" t="s">
        <v>19</v>
      </c>
      <c r="N268" t="s">
        <v>19</v>
      </c>
      <c r="O268" t="s">
        <v>333</v>
      </c>
      <c r="P268">
        <v>20</v>
      </c>
      <c r="Q268">
        <v>1</v>
      </c>
      <c r="R268" t="s">
        <v>515</v>
      </c>
      <c r="S268" t="s">
        <v>869</v>
      </c>
      <c r="T268" t="s">
        <v>2255</v>
      </c>
      <c r="U268" t="s">
        <v>2252</v>
      </c>
      <c r="V268" t="s">
        <v>860</v>
      </c>
    </row>
    <row r="269" spans="1:22" hidden="1" x14ac:dyDescent="0.25">
      <c r="A269" s="30" t="str">
        <f t="shared" si="4"/>
        <v>37.3.4</v>
      </c>
      <c r="B269" t="s">
        <v>860</v>
      </c>
      <c r="C269">
        <v>0</v>
      </c>
      <c r="D269" t="s">
        <v>517</v>
      </c>
      <c r="E269" t="s">
        <v>885</v>
      </c>
      <c r="F269" t="s">
        <v>19</v>
      </c>
      <c r="G269" t="s">
        <v>19</v>
      </c>
      <c r="H269" t="s">
        <v>19</v>
      </c>
      <c r="I269" t="s">
        <v>19</v>
      </c>
      <c r="J269" t="s">
        <v>19</v>
      </c>
      <c r="K269" t="s">
        <v>19</v>
      </c>
      <c r="L269" t="s">
        <v>19</v>
      </c>
      <c r="M269" t="s">
        <v>19</v>
      </c>
      <c r="N269" t="s">
        <v>19</v>
      </c>
      <c r="O269" t="s">
        <v>334</v>
      </c>
      <c r="P269">
        <v>20</v>
      </c>
      <c r="Q269">
        <v>1</v>
      </c>
      <c r="R269" t="s">
        <v>515</v>
      </c>
      <c r="S269" t="s">
        <v>871</v>
      </c>
      <c r="T269" t="s">
        <v>2204</v>
      </c>
      <c r="U269" t="s">
        <v>2257</v>
      </c>
      <c r="V269" t="s">
        <v>860</v>
      </c>
    </row>
    <row r="270" spans="1:22" hidden="1" x14ac:dyDescent="0.25">
      <c r="A270" s="30" t="str">
        <f t="shared" si="4"/>
        <v>37.3.5</v>
      </c>
      <c r="B270" t="s">
        <v>860</v>
      </c>
      <c r="C270">
        <v>0</v>
      </c>
      <c r="D270" t="s">
        <v>517</v>
      </c>
      <c r="E270" t="s">
        <v>886</v>
      </c>
      <c r="F270" t="s">
        <v>19</v>
      </c>
      <c r="G270" t="s">
        <v>19</v>
      </c>
      <c r="H270" t="s">
        <v>19</v>
      </c>
      <c r="I270" t="s">
        <v>19</v>
      </c>
      <c r="J270" t="s">
        <v>19</v>
      </c>
      <c r="K270" t="s">
        <v>19</v>
      </c>
      <c r="L270" t="s">
        <v>19</v>
      </c>
      <c r="M270" t="s">
        <v>19</v>
      </c>
      <c r="N270" t="s">
        <v>19</v>
      </c>
      <c r="O270" t="s">
        <v>335</v>
      </c>
      <c r="P270">
        <v>20</v>
      </c>
      <c r="Q270">
        <v>1</v>
      </c>
      <c r="R270" t="s">
        <v>515</v>
      </c>
      <c r="S270" t="s">
        <v>873</v>
      </c>
      <c r="T270" t="s">
        <v>2197</v>
      </c>
      <c r="U270" t="s">
        <v>2230</v>
      </c>
      <c r="V270" t="s">
        <v>860</v>
      </c>
    </row>
    <row r="271" spans="1:22" hidden="1" x14ac:dyDescent="0.25">
      <c r="A271" s="30" t="str">
        <f t="shared" si="4"/>
        <v>37.4</v>
      </c>
      <c r="B271" t="s">
        <v>860</v>
      </c>
      <c r="C271">
        <v>0</v>
      </c>
      <c r="D271" t="s">
        <v>509</v>
      </c>
      <c r="E271" t="s">
        <v>887</v>
      </c>
      <c r="F271" t="s">
        <v>511</v>
      </c>
      <c r="G271" t="s">
        <v>1594</v>
      </c>
      <c r="H271" t="s">
        <v>1595</v>
      </c>
      <c r="I271" t="s">
        <v>1596</v>
      </c>
      <c r="J271" t="s">
        <v>19</v>
      </c>
      <c r="K271" t="s">
        <v>512</v>
      </c>
      <c r="L271" t="s">
        <v>320</v>
      </c>
      <c r="M271" t="s">
        <v>819</v>
      </c>
      <c r="N271" t="s">
        <v>862</v>
      </c>
      <c r="O271" t="s">
        <v>336</v>
      </c>
      <c r="P271">
        <v>10</v>
      </c>
      <c r="Q271">
        <v>1</v>
      </c>
      <c r="R271" t="s">
        <v>515</v>
      </c>
      <c r="S271" t="s">
        <v>888</v>
      </c>
      <c r="T271" t="s">
        <v>2254</v>
      </c>
      <c r="U271" t="s">
        <v>2230</v>
      </c>
      <c r="V271" t="s">
        <v>860</v>
      </c>
    </row>
    <row r="272" spans="1:22" hidden="1" x14ac:dyDescent="0.25">
      <c r="A272" s="30" t="str">
        <f t="shared" si="4"/>
        <v>37.4.1</v>
      </c>
      <c r="B272" t="s">
        <v>860</v>
      </c>
      <c r="C272">
        <v>0</v>
      </c>
      <c r="D272" t="s">
        <v>517</v>
      </c>
      <c r="E272" t="s">
        <v>889</v>
      </c>
      <c r="F272" t="s">
        <v>19</v>
      </c>
      <c r="G272" t="s">
        <v>19</v>
      </c>
      <c r="H272" t="s">
        <v>19</v>
      </c>
      <c r="I272" t="s">
        <v>19</v>
      </c>
      <c r="J272" t="s">
        <v>19</v>
      </c>
      <c r="K272" t="s">
        <v>19</v>
      </c>
      <c r="L272" t="s">
        <v>19</v>
      </c>
      <c r="M272" t="s">
        <v>19</v>
      </c>
      <c r="N272" t="s">
        <v>19</v>
      </c>
      <c r="O272" t="s">
        <v>322</v>
      </c>
      <c r="P272">
        <v>10</v>
      </c>
      <c r="Q272">
        <v>1</v>
      </c>
      <c r="R272" t="s">
        <v>515</v>
      </c>
      <c r="S272" t="s">
        <v>865</v>
      </c>
      <c r="T272" t="s">
        <v>2254</v>
      </c>
      <c r="U272" t="s">
        <v>2230</v>
      </c>
      <c r="V272" t="s">
        <v>860</v>
      </c>
    </row>
    <row r="273" spans="1:22" hidden="1" x14ac:dyDescent="0.25">
      <c r="A273" s="30" t="str">
        <f t="shared" si="4"/>
        <v>37.4.2</v>
      </c>
      <c r="B273" t="s">
        <v>860</v>
      </c>
      <c r="C273">
        <v>0</v>
      </c>
      <c r="D273" t="s">
        <v>517</v>
      </c>
      <c r="E273" t="s">
        <v>890</v>
      </c>
      <c r="F273" t="s">
        <v>19</v>
      </c>
      <c r="G273" t="s">
        <v>19</v>
      </c>
      <c r="H273" t="s">
        <v>19</v>
      </c>
      <c r="I273" t="s">
        <v>19</v>
      </c>
      <c r="J273" t="s">
        <v>19</v>
      </c>
      <c r="K273" t="s">
        <v>19</v>
      </c>
      <c r="L273" t="s">
        <v>19</v>
      </c>
      <c r="M273" t="s">
        <v>19</v>
      </c>
      <c r="N273" t="s">
        <v>19</v>
      </c>
      <c r="O273" t="s">
        <v>337</v>
      </c>
      <c r="P273">
        <v>25</v>
      </c>
      <c r="Q273">
        <v>1</v>
      </c>
      <c r="R273" t="s">
        <v>515</v>
      </c>
      <c r="S273" t="s">
        <v>869</v>
      </c>
      <c r="T273" t="s">
        <v>2255</v>
      </c>
      <c r="U273" t="s">
        <v>2258</v>
      </c>
      <c r="V273" t="s">
        <v>860</v>
      </c>
    </row>
    <row r="274" spans="1:22" hidden="1" x14ac:dyDescent="0.25">
      <c r="A274" s="30" t="str">
        <f t="shared" si="4"/>
        <v>37.4.3</v>
      </c>
      <c r="B274" t="s">
        <v>860</v>
      </c>
      <c r="C274">
        <v>0</v>
      </c>
      <c r="D274" t="s">
        <v>517</v>
      </c>
      <c r="E274" t="s">
        <v>891</v>
      </c>
      <c r="F274" t="s">
        <v>19</v>
      </c>
      <c r="G274" t="s">
        <v>19</v>
      </c>
      <c r="H274" t="s">
        <v>19</v>
      </c>
      <c r="I274" t="s">
        <v>19</v>
      </c>
      <c r="J274" t="s">
        <v>19</v>
      </c>
      <c r="K274" t="s">
        <v>19</v>
      </c>
      <c r="L274" t="s">
        <v>19</v>
      </c>
      <c r="M274" t="s">
        <v>19</v>
      </c>
      <c r="N274" t="s">
        <v>19</v>
      </c>
      <c r="O274" t="s">
        <v>338</v>
      </c>
      <c r="P274">
        <v>20</v>
      </c>
      <c r="Q274">
        <v>1</v>
      </c>
      <c r="R274" t="s">
        <v>515</v>
      </c>
      <c r="S274" t="s">
        <v>892</v>
      </c>
      <c r="T274" t="s">
        <v>2255</v>
      </c>
      <c r="U274" t="s">
        <v>2234</v>
      </c>
      <c r="V274" t="s">
        <v>860</v>
      </c>
    </row>
    <row r="275" spans="1:22" hidden="1" x14ac:dyDescent="0.25">
      <c r="A275" s="30" t="str">
        <f t="shared" si="4"/>
        <v>37.4.4</v>
      </c>
      <c r="B275" t="s">
        <v>860</v>
      </c>
      <c r="C275">
        <v>0</v>
      </c>
      <c r="D275" t="s">
        <v>517</v>
      </c>
      <c r="E275" t="s">
        <v>893</v>
      </c>
      <c r="F275" t="s">
        <v>19</v>
      </c>
      <c r="G275" t="s">
        <v>19</v>
      </c>
      <c r="H275" t="s">
        <v>19</v>
      </c>
      <c r="I275" t="s">
        <v>19</v>
      </c>
      <c r="J275" t="s">
        <v>19</v>
      </c>
      <c r="K275" t="s">
        <v>19</v>
      </c>
      <c r="L275" t="s">
        <v>19</v>
      </c>
      <c r="M275" t="s">
        <v>19</v>
      </c>
      <c r="N275" t="s">
        <v>19</v>
      </c>
      <c r="O275" t="s">
        <v>339</v>
      </c>
      <c r="P275">
        <v>20</v>
      </c>
      <c r="Q275">
        <v>1</v>
      </c>
      <c r="R275" t="s">
        <v>515</v>
      </c>
      <c r="S275" t="s">
        <v>867</v>
      </c>
      <c r="T275" t="s">
        <v>2204</v>
      </c>
      <c r="U275" t="s">
        <v>2259</v>
      </c>
      <c r="V275" t="s">
        <v>860</v>
      </c>
    </row>
    <row r="276" spans="1:22" hidden="1" x14ac:dyDescent="0.25">
      <c r="A276" s="30" t="str">
        <f t="shared" si="4"/>
        <v>37.4.5</v>
      </c>
      <c r="B276" t="s">
        <v>860</v>
      </c>
      <c r="C276">
        <v>0</v>
      </c>
      <c r="D276" t="s">
        <v>517</v>
      </c>
      <c r="E276" t="s">
        <v>894</v>
      </c>
      <c r="F276" t="s">
        <v>19</v>
      </c>
      <c r="G276" t="s">
        <v>19</v>
      </c>
      <c r="H276" t="s">
        <v>19</v>
      </c>
      <c r="I276" t="s">
        <v>19</v>
      </c>
      <c r="J276" t="s">
        <v>19</v>
      </c>
      <c r="K276" t="s">
        <v>19</v>
      </c>
      <c r="L276" t="s">
        <v>19</v>
      </c>
      <c r="M276" t="s">
        <v>19</v>
      </c>
      <c r="N276" t="s">
        <v>19</v>
      </c>
      <c r="O276" t="s">
        <v>340</v>
      </c>
      <c r="P276">
        <v>20</v>
      </c>
      <c r="Q276">
        <v>1</v>
      </c>
      <c r="R276" t="s">
        <v>515</v>
      </c>
      <c r="S276" t="s">
        <v>895</v>
      </c>
      <c r="T276" t="s">
        <v>2197</v>
      </c>
      <c r="U276" t="s">
        <v>2253</v>
      </c>
      <c r="V276" t="s">
        <v>860</v>
      </c>
    </row>
    <row r="277" spans="1:22" hidden="1" x14ac:dyDescent="0.25">
      <c r="A277" s="30" t="str">
        <f t="shared" si="4"/>
        <v>37.4.6</v>
      </c>
      <c r="B277" t="s">
        <v>860</v>
      </c>
      <c r="C277">
        <v>0</v>
      </c>
      <c r="D277" t="s">
        <v>517</v>
      </c>
      <c r="E277" t="s">
        <v>896</v>
      </c>
      <c r="F277" t="s">
        <v>19</v>
      </c>
      <c r="G277" t="s">
        <v>19</v>
      </c>
      <c r="H277" t="s">
        <v>19</v>
      </c>
      <c r="I277" t="s">
        <v>19</v>
      </c>
      <c r="J277" t="s">
        <v>19</v>
      </c>
      <c r="K277" t="s">
        <v>19</v>
      </c>
      <c r="L277" t="s">
        <v>19</v>
      </c>
      <c r="M277" t="s">
        <v>19</v>
      </c>
      <c r="N277" t="s">
        <v>19</v>
      </c>
      <c r="O277" t="s">
        <v>341</v>
      </c>
      <c r="P277">
        <v>5</v>
      </c>
      <c r="Q277">
        <v>1</v>
      </c>
      <c r="R277" t="s">
        <v>515</v>
      </c>
      <c r="S277" t="s">
        <v>888</v>
      </c>
      <c r="T277" t="s">
        <v>2260</v>
      </c>
      <c r="U277" t="s">
        <v>2230</v>
      </c>
      <c r="V277" t="s">
        <v>860</v>
      </c>
    </row>
    <row r="278" spans="1:22" hidden="1" x14ac:dyDescent="0.25">
      <c r="A278" s="30" t="str">
        <f t="shared" si="4"/>
        <v>37.5</v>
      </c>
      <c r="B278" t="s">
        <v>860</v>
      </c>
      <c r="C278">
        <v>0</v>
      </c>
      <c r="D278" t="s">
        <v>509</v>
      </c>
      <c r="E278" t="s">
        <v>897</v>
      </c>
      <c r="F278" t="s">
        <v>511</v>
      </c>
      <c r="G278" t="s">
        <v>1594</v>
      </c>
      <c r="H278" t="s">
        <v>1595</v>
      </c>
      <c r="I278" t="s">
        <v>1596</v>
      </c>
      <c r="J278" t="s">
        <v>19</v>
      </c>
      <c r="K278" t="s">
        <v>512</v>
      </c>
      <c r="L278" t="s">
        <v>320</v>
      </c>
      <c r="M278" t="s">
        <v>819</v>
      </c>
      <c r="N278" t="s">
        <v>862</v>
      </c>
      <c r="O278" t="s">
        <v>342</v>
      </c>
      <c r="P278">
        <v>20</v>
      </c>
      <c r="Q278">
        <v>50</v>
      </c>
      <c r="R278" t="s">
        <v>515</v>
      </c>
      <c r="S278" t="s">
        <v>898</v>
      </c>
      <c r="T278" t="s">
        <v>2203</v>
      </c>
      <c r="U278" t="s">
        <v>2217</v>
      </c>
      <c r="V278" t="s">
        <v>860</v>
      </c>
    </row>
    <row r="279" spans="1:22" hidden="1" x14ac:dyDescent="0.25">
      <c r="A279" s="30" t="str">
        <f t="shared" si="4"/>
        <v>37.5.1</v>
      </c>
      <c r="B279" t="s">
        <v>860</v>
      </c>
      <c r="C279">
        <v>0</v>
      </c>
      <c r="D279" t="s">
        <v>517</v>
      </c>
      <c r="E279" t="s">
        <v>899</v>
      </c>
      <c r="F279" t="s">
        <v>19</v>
      </c>
      <c r="G279" t="s">
        <v>19</v>
      </c>
      <c r="H279" t="s">
        <v>19</v>
      </c>
      <c r="I279" t="s">
        <v>19</v>
      </c>
      <c r="J279" t="s">
        <v>19</v>
      </c>
      <c r="K279" t="s">
        <v>19</v>
      </c>
      <c r="L279" t="s">
        <v>19</v>
      </c>
      <c r="M279" t="s">
        <v>19</v>
      </c>
      <c r="N279" t="s">
        <v>19</v>
      </c>
      <c r="O279" t="s">
        <v>343</v>
      </c>
      <c r="P279">
        <v>5</v>
      </c>
      <c r="Q279">
        <v>1</v>
      </c>
      <c r="R279" t="s">
        <v>515</v>
      </c>
      <c r="S279" t="s">
        <v>900</v>
      </c>
      <c r="T279" t="s">
        <v>2203</v>
      </c>
      <c r="U279" t="s">
        <v>2190</v>
      </c>
      <c r="V279" t="s">
        <v>860</v>
      </c>
    </row>
    <row r="280" spans="1:22" hidden="1" x14ac:dyDescent="0.25">
      <c r="A280" s="30" t="str">
        <f t="shared" si="4"/>
        <v>37.5.2</v>
      </c>
      <c r="B280" t="s">
        <v>860</v>
      </c>
      <c r="C280">
        <v>0</v>
      </c>
      <c r="D280" t="s">
        <v>517</v>
      </c>
      <c r="E280" t="s">
        <v>901</v>
      </c>
      <c r="F280" t="s">
        <v>19</v>
      </c>
      <c r="G280" t="s">
        <v>19</v>
      </c>
      <c r="H280" t="s">
        <v>19</v>
      </c>
      <c r="I280" t="s">
        <v>19</v>
      </c>
      <c r="J280" t="s">
        <v>19</v>
      </c>
      <c r="K280" t="s">
        <v>19</v>
      </c>
      <c r="L280" t="s">
        <v>19</v>
      </c>
      <c r="M280" t="s">
        <v>19</v>
      </c>
      <c r="N280" t="s">
        <v>19</v>
      </c>
      <c r="O280" t="s">
        <v>344</v>
      </c>
      <c r="P280">
        <v>10</v>
      </c>
      <c r="Q280">
        <v>1</v>
      </c>
      <c r="R280" t="s">
        <v>515</v>
      </c>
      <c r="S280" t="s">
        <v>902</v>
      </c>
      <c r="T280" t="s">
        <v>2204</v>
      </c>
      <c r="U280" t="s">
        <v>2261</v>
      </c>
      <c r="V280" t="s">
        <v>860</v>
      </c>
    </row>
    <row r="281" spans="1:22" hidden="1" x14ac:dyDescent="0.25">
      <c r="A281" s="30" t="str">
        <f t="shared" si="4"/>
        <v>37.5.3</v>
      </c>
      <c r="B281" t="s">
        <v>860</v>
      </c>
      <c r="C281">
        <v>0</v>
      </c>
      <c r="D281" t="s">
        <v>517</v>
      </c>
      <c r="E281" t="s">
        <v>903</v>
      </c>
      <c r="F281" t="s">
        <v>19</v>
      </c>
      <c r="G281" t="s">
        <v>19</v>
      </c>
      <c r="H281" t="s">
        <v>19</v>
      </c>
      <c r="I281" t="s">
        <v>19</v>
      </c>
      <c r="J281" t="s">
        <v>19</v>
      </c>
      <c r="K281" t="s">
        <v>19</v>
      </c>
      <c r="L281" t="s">
        <v>19</v>
      </c>
      <c r="M281" t="s">
        <v>19</v>
      </c>
      <c r="N281" t="s">
        <v>19</v>
      </c>
      <c r="O281" t="s">
        <v>345</v>
      </c>
      <c r="P281">
        <v>10</v>
      </c>
      <c r="Q281">
        <v>1</v>
      </c>
      <c r="R281" t="s">
        <v>515</v>
      </c>
      <c r="S281" t="s">
        <v>904</v>
      </c>
      <c r="T281" t="s">
        <v>2262</v>
      </c>
      <c r="U281" t="s">
        <v>2263</v>
      </c>
      <c r="V281" t="s">
        <v>860</v>
      </c>
    </row>
    <row r="282" spans="1:22" hidden="1" x14ac:dyDescent="0.25">
      <c r="A282" s="30" t="str">
        <f t="shared" si="4"/>
        <v>37.5.4</v>
      </c>
      <c r="B282" t="s">
        <v>860</v>
      </c>
      <c r="C282">
        <v>0</v>
      </c>
      <c r="D282" t="s">
        <v>517</v>
      </c>
      <c r="E282" t="s">
        <v>905</v>
      </c>
      <c r="F282" t="s">
        <v>19</v>
      </c>
      <c r="G282" t="s">
        <v>19</v>
      </c>
      <c r="H282" t="s">
        <v>19</v>
      </c>
      <c r="I282" t="s">
        <v>19</v>
      </c>
      <c r="J282" t="s">
        <v>19</v>
      </c>
      <c r="K282" t="s">
        <v>19</v>
      </c>
      <c r="L282" t="s">
        <v>19</v>
      </c>
      <c r="M282" t="s">
        <v>19</v>
      </c>
      <c r="N282" t="s">
        <v>19</v>
      </c>
      <c r="O282" t="s">
        <v>346</v>
      </c>
      <c r="P282">
        <v>75</v>
      </c>
      <c r="Q282">
        <v>100</v>
      </c>
      <c r="R282" t="s">
        <v>546</v>
      </c>
      <c r="S282" t="s">
        <v>906</v>
      </c>
      <c r="T282" t="s">
        <v>2264</v>
      </c>
      <c r="U282" t="s">
        <v>2217</v>
      </c>
      <c r="V282" t="s">
        <v>860</v>
      </c>
    </row>
    <row r="283" spans="1:22" hidden="1" x14ac:dyDescent="0.25">
      <c r="A283" s="30" t="str">
        <f t="shared" si="4"/>
        <v>141.1</v>
      </c>
      <c r="B283" t="s">
        <v>1491</v>
      </c>
      <c r="C283">
        <v>0</v>
      </c>
      <c r="D283" t="s">
        <v>509</v>
      </c>
      <c r="E283" t="s">
        <v>1492</v>
      </c>
      <c r="F283" t="s">
        <v>19</v>
      </c>
      <c r="G283" t="s">
        <v>1600</v>
      </c>
      <c r="H283" t="s">
        <v>1601</v>
      </c>
      <c r="I283" t="s">
        <v>1602</v>
      </c>
      <c r="J283" t="s">
        <v>531</v>
      </c>
      <c r="K283" t="s">
        <v>512</v>
      </c>
      <c r="L283" t="s">
        <v>20</v>
      </c>
      <c r="M283" t="s">
        <v>1066</v>
      </c>
      <c r="N283" t="s">
        <v>1493</v>
      </c>
      <c r="O283" t="s">
        <v>1494</v>
      </c>
      <c r="P283">
        <v>30</v>
      </c>
      <c r="Q283">
        <v>100</v>
      </c>
      <c r="R283" t="s">
        <v>546</v>
      </c>
      <c r="S283" t="s">
        <v>906</v>
      </c>
      <c r="T283" t="s">
        <v>2188</v>
      </c>
      <c r="U283" t="s">
        <v>2217</v>
      </c>
      <c r="V283" t="s">
        <v>1491</v>
      </c>
    </row>
    <row r="284" spans="1:22" hidden="1" x14ac:dyDescent="0.25">
      <c r="A284" s="30" t="str">
        <f t="shared" si="4"/>
        <v>141.1.1</v>
      </c>
      <c r="B284" t="s">
        <v>1491</v>
      </c>
      <c r="C284">
        <v>0</v>
      </c>
      <c r="D284" t="s">
        <v>517</v>
      </c>
      <c r="E284" t="s">
        <v>1495</v>
      </c>
      <c r="F284" t="s">
        <v>19</v>
      </c>
      <c r="G284" t="s">
        <v>19</v>
      </c>
      <c r="H284" t="s">
        <v>19</v>
      </c>
      <c r="I284" t="s">
        <v>19</v>
      </c>
      <c r="J284" t="s">
        <v>19</v>
      </c>
      <c r="K284" t="s">
        <v>19</v>
      </c>
      <c r="L284" t="s">
        <v>19</v>
      </c>
      <c r="M284" t="s">
        <v>19</v>
      </c>
      <c r="N284" t="s">
        <v>19</v>
      </c>
      <c r="O284" t="s">
        <v>1496</v>
      </c>
      <c r="P284">
        <v>25</v>
      </c>
      <c r="Q284">
        <v>1</v>
      </c>
      <c r="R284" t="s">
        <v>515</v>
      </c>
      <c r="S284" t="s">
        <v>1497</v>
      </c>
      <c r="T284" t="s">
        <v>2188</v>
      </c>
      <c r="U284" t="s">
        <v>2245</v>
      </c>
      <c r="V284" t="s">
        <v>1491</v>
      </c>
    </row>
    <row r="285" spans="1:22" hidden="1" x14ac:dyDescent="0.25">
      <c r="A285" s="30" t="str">
        <f t="shared" si="4"/>
        <v>141.1.2</v>
      </c>
      <c r="B285" t="s">
        <v>1491</v>
      </c>
      <c r="C285">
        <v>0</v>
      </c>
      <c r="D285" t="s">
        <v>517</v>
      </c>
      <c r="E285" t="s">
        <v>1498</v>
      </c>
      <c r="F285" t="s">
        <v>19</v>
      </c>
      <c r="G285" t="s">
        <v>19</v>
      </c>
      <c r="H285" t="s">
        <v>19</v>
      </c>
      <c r="I285" t="s">
        <v>19</v>
      </c>
      <c r="J285" t="s">
        <v>19</v>
      </c>
      <c r="K285" t="s">
        <v>19</v>
      </c>
      <c r="L285" t="s">
        <v>19</v>
      </c>
      <c r="M285" t="s">
        <v>19</v>
      </c>
      <c r="N285" t="s">
        <v>19</v>
      </c>
      <c r="O285" t="s">
        <v>1499</v>
      </c>
      <c r="P285">
        <v>25</v>
      </c>
      <c r="Q285">
        <v>1</v>
      </c>
      <c r="R285" t="s">
        <v>515</v>
      </c>
      <c r="S285" t="s">
        <v>1500</v>
      </c>
      <c r="T285" t="s">
        <v>2246</v>
      </c>
      <c r="U285" t="s">
        <v>2323</v>
      </c>
      <c r="V285" t="s">
        <v>1491</v>
      </c>
    </row>
    <row r="286" spans="1:22" hidden="1" x14ac:dyDescent="0.25">
      <c r="A286" s="30" t="str">
        <f t="shared" si="4"/>
        <v>141.1.3</v>
      </c>
      <c r="B286" t="s">
        <v>1491</v>
      </c>
      <c r="C286">
        <v>0</v>
      </c>
      <c r="D286" t="s">
        <v>517</v>
      </c>
      <c r="E286" t="s">
        <v>1501</v>
      </c>
      <c r="F286" t="s">
        <v>19</v>
      </c>
      <c r="G286" t="s">
        <v>19</v>
      </c>
      <c r="H286" t="s">
        <v>19</v>
      </c>
      <c r="I286" t="s">
        <v>19</v>
      </c>
      <c r="J286" t="s">
        <v>19</v>
      </c>
      <c r="K286" t="s">
        <v>19</v>
      </c>
      <c r="L286" t="s">
        <v>19</v>
      </c>
      <c r="M286" t="s">
        <v>19</v>
      </c>
      <c r="N286" t="s">
        <v>19</v>
      </c>
      <c r="O286" t="s">
        <v>1502</v>
      </c>
      <c r="P286">
        <v>50</v>
      </c>
      <c r="Q286">
        <v>100</v>
      </c>
      <c r="R286" t="s">
        <v>546</v>
      </c>
      <c r="S286" t="s">
        <v>906</v>
      </c>
      <c r="T286" t="s">
        <v>2324</v>
      </c>
      <c r="U286" t="s">
        <v>2217</v>
      </c>
      <c r="V286" t="s">
        <v>1491</v>
      </c>
    </row>
    <row r="287" spans="1:22" hidden="1" x14ac:dyDescent="0.25">
      <c r="A287" s="30" t="str">
        <f t="shared" si="4"/>
        <v>141.2</v>
      </c>
      <c r="B287" t="s">
        <v>1491</v>
      </c>
      <c r="C287">
        <v>0</v>
      </c>
      <c r="D287" t="s">
        <v>509</v>
      </c>
      <c r="E287" t="s">
        <v>1503</v>
      </c>
      <c r="F287" t="s">
        <v>19</v>
      </c>
      <c r="G287" t="s">
        <v>1600</v>
      </c>
      <c r="H287" t="s">
        <v>1601</v>
      </c>
      <c r="I287" t="s">
        <v>1602</v>
      </c>
      <c r="J287" t="s">
        <v>531</v>
      </c>
      <c r="K287" t="s">
        <v>512</v>
      </c>
      <c r="L287" t="s">
        <v>20</v>
      </c>
      <c r="M287" t="s">
        <v>1066</v>
      </c>
      <c r="N287" t="s">
        <v>1493</v>
      </c>
      <c r="O287" t="s">
        <v>123</v>
      </c>
      <c r="P287">
        <v>30</v>
      </c>
      <c r="Q287">
        <v>100</v>
      </c>
      <c r="R287" t="s">
        <v>546</v>
      </c>
      <c r="S287" t="s">
        <v>1504</v>
      </c>
      <c r="T287" t="s">
        <v>2227</v>
      </c>
      <c r="U287" t="s">
        <v>2217</v>
      </c>
      <c r="V287" t="s">
        <v>1491</v>
      </c>
    </row>
    <row r="288" spans="1:22" hidden="1" x14ac:dyDescent="0.25">
      <c r="A288" s="30" t="str">
        <f t="shared" si="4"/>
        <v>141.2.1</v>
      </c>
      <c r="B288" t="s">
        <v>1491</v>
      </c>
      <c r="C288">
        <v>0</v>
      </c>
      <c r="D288" t="s">
        <v>517</v>
      </c>
      <c r="E288" t="s">
        <v>1505</v>
      </c>
      <c r="F288" t="s">
        <v>19</v>
      </c>
      <c r="G288" t="s">
        <v>19</v>
      </c>
      <c r="H288" t="s">
        <v>19</v>
      </c>
      <c r="I288" t="s">
        <v>19</v>
      </c>
      <c r="J288" t="s">
        <v>19</v>
      </c>
      <c r="K288" t="s">
        <v>19</v>
      </c>
      <c r="L288" t="s">
        <v>19</v>
      </c>
      <c r="M288" t="s">
        <v>19</v>
      </c>
      <c r="N288" t="s">
        <v>19</v>
      </c>
      <c r="O288" t="s">
        <v>124</v>
      </c>
      <c r="P288">
        <v>30</v>
      </c>
      <c r="Q288">
        <v>1</v>
      </c>
      <c r="R288" t="s">
        <v>515</v>
      </c>
      <c r="S288" t="s">
        <v>1506</v>
      </c>
      <c r="T288" t="s">
        <v>2227</v>
      </c>
      <c r="U288" t="s">
        <v>2194</v>
      </c>
      <c r="V288" t="s">
        <v>1491</v>
      </c>
    </row>
    <row r="289" spans="1:22" hidden="1" x14ac:dyDescent="0.25">
      <c r="A289" s="30" t="str">
        <f t="shared" si="4"/>
        <v>141.2.2</v>
      </c>
      <c r="B289" t="s">
        <v>1491</v>
      </c>
      <c r="C289">
        <v>0</v>
      </c>
      <c r="D289" t="s">
        <v>517</v>
      </c>
      <c r="E289" t="s">
        <v>1507</v>
      </c>
      <c r="F289" t="s">
        <v>19</v>
      </c>
      <c r="G289" t="s">
        <v>19</v>
      </c>
      <c r="H289" t="s">
        <v>19</v>
      </c>
      <c r="I289" t="s">
        <v>19</v>
      </c>
      <c r="J289" t="s">
        <v>19</v>
      </c>
      <c r="K289" t="s">
        <v>19</v>
      </c>
      <c r="L289" t="s">
        <v>19</v>
      </c>
      <c r="M289" t="s">
        <v>19</v>
      </c>
      <c r="N289" t="s">
        <v>19</v>
      </c>
      <c r="O289" t="s">
        <v>125</v>
      </c>
      <c r="P289">
        <v>30</v>
      </c>
      <c r="Q289">
        <v>1</v>
      </c>
      <c r="R289" t="s">
        <v>515</v>
      </c>
      <c r="S289" t="s">
        <v>1508</v>
      </c>
      <c r="T289" t="s">
        <v>2227</v>
      </c>
      <c r="U289" t="s">
        <v>2194</v>
      </c>
      <c r="V289" t="s">
        <v>1491</v>
      </c>
    </row>
    <row r="290" spans="1:22" hidden="1" x14ac:dyDescent="0.25">
      <c r="A290" s="30" t="str">
        <f t="shared" si="4"/>
        <v>141.2.3</v>
      </c>
      <c r="B290" t="s">
        <v>1491</v>
      </c>
      <c r="C290">
        <v>0</v>
      </c>
      <c r="D290" t="s">
        <v>517</v>
      </c>
      <c r="E290" t="s">
        <v>1509</v>
      </c>
      <c r="F290" t="s">
        <v>19</v>
      </c>
      <c r="G290" t="s">
        <v>19</v>
      </c>
      <c r="H290" t="s">
        <v>19</v>
      </c>
      <c r="I290" t="s">
        <v>19</v>
      </c>
      <c r="J290" t="s">
        <v>19</v>
      </c>
      <c r="K290" t="s">
        <v>19</v>
      </c>
      <c r="L290" t="s">
        <v>19</v>
      </c>
      <c r="M290" t="s">
        <v>19</v>
      </c>
      <c r="N290" t="s">
        <v>19</v>
      </c>
      <c r="O290" t="s">
        <v>126</v>
      </c>
      <c r="P290">
        <v>40</v>
      </c>
      <c r="Q290">
        <v>100</v>
      </c>
      <c r="R290" t="s">
        <v>546</v>
      </c>
      <c r="S290" t="s">
        <v>1510</v>
      </c>
      <c r="T290" t="s">
        <v>2188</v>
      </c>
      <c r="U290" t="s">
        <v>2217</v>
      </c>
      <c r="V290" t="s">
        <v>1491</v>
      </c>
    </row>
    <row r="291" spans="1:22" hidden="1" x14ac:dyDescent="0.25">
      <c r="A291" s="30" t="str">
        <f t="shared" si="4"/>
        <v>141.3</v>
      </c>
      <c r="B291" t="s">
        <v>1491</v>
      </c>
      <c r="C291">
        <v>0</v>
      </c>
      <c r="D291" t="s">
        <v>509</v>
      </c>
      <c r="E291" t="s">
        <v>1511</v>
      </c>
      <c r="F291" t="s">
        <v>511</v>
      </c>
      <c r="G291" t="s">
        <v>1606</v>
      </c>
      <c r="H291" t="s">
        <v>1607</v>
      </c>
      <c r="I291" t="s">
        <v>1608</v>
      </c>
      <c r="J291" t="s">
        <v>531</v>
      </c>
      <c r="K291" t="s">
        <v>512</v>
      </c>
      <c r="L291" t="s">
        <v>22</v>
      </c>
      <c r="M291" t="s">
        <v>19</v>
      </c>
      <c r="N291" t="s">
        <v>1493</v>
      </c>
      <c r="O291" t="s">
        <v>127</v>
      </c>
      <c r="P291">
        <v>40</v>
      </c>
      <c r="Q291">
        <v>3357800</v>
      </c>
      <c r="R291" t="s">
        <v>515</v>
      </c>
      <c r="S291" t="s">
        <v>1512</v>
      </c>
      <c r="T291" t="s">
        <v>2203</v>
      </c>
      <c r="U291" t="s">
        <v>2208</v>
      </c>
      <c r="V291" t="s">
        <v>1491</v>
      </c>
    </row>
    <row r="292" spans="1:22" hidden="1" x14ac:dyDescent="0.25">
      <c r="A292" s="30" t="str">
        <f t="shared" si="4"/>
        <v>141.3.1</v>
      </c>
      <c r="B292" t="s">
        <v>1491</v>
      </c>
      <c r="C292">
        <v>0</v>
      </c>
      <c r="D292" t="s">
        <v>517</v>
      </c>
      <c r="E292" t="s">
        <v>1513</v>
      </c>
      <c r="F292" t="s">
        <v>19</v>
      </c>
      <c r="G292" t="s">
        <v>19</v>
      </c>
      <c r="H292" t="s">
        <v>19</v>
      </c>
      <c r="I292" t="s">
        <v>19</v>
      </c>
      <c r="J292" t="s">
        <v>19</v>
      </c>
      <c r="K292" t="s">
        <v>19</v>
      </c>
      <c r="L292" t="s">
        <v>19</v>
      </c>
      <c r="M292" t="s">
        <v>19</v>
      </c>
      <c r="N292" t="s">
        <v>19</v>
      </c>
      <c r="O292" t="s">
        <v>128</v>
      </c>
      <c r="P292">
        <v>100</v>
      </c>
      <c r="Q292">
        <v>3357800</v>
      </c>
      <c r="R292" t="s">
        <v>515</v>
      </c>
      <c r="S292" t="s">
        <v>1512</v>
      </c>
      <c r="T292" t="s">
        <v>2203</v>
      </c>
      <c r="U292" t="s">
        <v>2208</v>
      </c>
      <c r="V292" t="s">
        <v>1491</v>
      </c>
    </row>
    <row r="293" spans="1:22" hidden="1" x14ac:dyDescent="0.25">
      <c r="A293" s="30" t="str">
        <f t="shared" si="4"/>
        <v>50.1</v>
      </c>
      <c r="B293" t="s">
        <v>542</v>
      </c>
      <c r="C293">
        <v>1</v>
      </c>
      <c r="D293" t="s">
        <v>509</v>
      </c>
      <c r="E293" t="s">
        <v>543</v>
      </c>
      <c r="F293" t="s">
        <v>511</v>
      </c>
      <c r="G293" t="s">
        <v>1591</v>
      </c>
      <c r="H293" t="s">
        <v>1592</v>
      </c>
      <c r="I293" t="s">
        <v>1593</v>
      </c>
      <c r="J293" t="s">
        <v>19</v>
      </c>
      <c r="K293" t="s">
        <v>512</v>
      </c>
      <c r="L293" t="s">
        <v>19</v>
      </c>
      <c r="M293" t="s">
        <v>544</v>
      </c>
      <c r="N293" t="s">
        <v>545</v>
      </c>
      <c r="O293" t="s">
        <v>155</v>
      </c>
      <c r="P293">
        <v>50</v>
      </c>
      <c r="Q293">
        <v>100</v>
      </c>
      <c r="R293" t="s">
        <v>546</v>
      </c>
      <c r="S293" t="s">
        <v>547</v>
      </c>
      <c r="T293" t="s">
        <v>2203</v>
      </c>
      <c r="U293" t="s">
        <v>2208</v>
      </c>
      <c r="V293" t="s">
        <v>542</v>
      </c>
    </row>
    <row r="294" spans="1:22" hidden="1" x14ac:dyDescent="0.25">
      <c r="A294" s="30" t="str">
        <f t="shared" si="4"/>
        <v>50.1.1</v>
      </c>
      <c r="B294" t="s">
        <v>542</v>
      </c>
      <c r="C294">
        <v>1</v>
      </c>
      <c r="D294" t="s">
        <v>517</v>
      </c>
      <c r="E294" t="s">
        <v>548</v>
      </c>
      <c r="F294" t="s">
        <v>19</v>
      </c>
      <c r="G294" t="s">
        <v>19</v>
      </c>
      <c r="H294" t="s">
        <v>19</v>
      </c>
      <c r="I294" t="s">
        <v>19</v>
      </c>
      <c r="J294" t="s">
        <v>19</v>
      </c>
      <c r="K294" t="s">
        <v>19</v>
      </c>
      <c r="L294" t="s">
        <v>19</v>
      </c>
      <c r="M294" t="s">
        <v>19</v>
      </c>
      <c r="N294" t="s">
        <v>19</v>
      </c>
      <c r="O294" t="s">
        <v>156</v>
      </c>
      <c r="P294">
        <v>80</v>
      </c>
      <c r="Q294">
        <v>100</v>
      </c>
      <c r="R294" t="s">
        <v>546</v>
      </c>
      <c r="S294" t="s">
        <v>547</v>
      </c>
      <c r="T294" t="s">
        <v>2203</v>
      </c>
      <c r="U294" t="s">
        <v>2208</v>
      </c>
      <c r="V294" t="s">
        <v>542</v>
      </c>
    </row>
    <row r="295" spans="1:22" hidden="1" x14ac:dyDescent="0.25">
      <c r="A295" s="30" t="str">
        <f t="shared" si="4"/>
        <v>50.1.2</v>
      </c>
      <c r="B295" t="s">
        <v>542</v>
      </c>
      <c r="C295">
        <v>1</v>
      </c>
      <c r="D295" t="s">
        <v>517</v>
      </c>
      <c r="E295" t="s">
        <v>549</v>
      </c>
      <c r="F295" t="s">
        <v>19</v>
      </c>
      <c r="G295" t="s">
        <v>19</v>
      </c>
      <c r="H295" t="s">
        <v>19</v>
      </c>
      <c r="I295" t="s">
        <v>19</v>
      </c>
      <c r="J295" t="s">
        <v>19</v>
      </c>
      <c r="K295" t="s">
        <v>19</v>
      </c>
      <c r="L295" t="s">
        <v>19</v>
      </c>
      <c r="M295" t="s">
        <v>19</v>
      </c>
      <c r="N295" t="s">
        <v>19</v>
      </c>
      <c r="O295" t="s">
        <v>157</v>
      </c>
      <c r="P295">
        <v>20</v>
      </c>
      <c r="Q295">
        <v>2</v>
      </c>
      <c r="R295" t="s">
        <v>515</v>
      </c>
      <c r="S295" t="s">
        <v>550</v>
      </c>
      <c r="T295" t="s">
        <v>2199</v>
      </c>
      <c r="U295" t="s">
        <v>2208</v>
      </c>
      <c r="V295" t="s">
        <v>542</v>
      </c>
    </row>
    <row r="296" spans="1:22" hidden="1" x14ac:dyDescent="0.25">
      <c r="A296" s="30" t="str">
        <f t="shared" si="4"/>
        <v>50.2</v>
      </c>
      <c r="B296" t="s">
        <v>542</v>
      </c>
      <c r="C296">
        <v>1</v>
      </c>
      <c r="D296" t="s">
        <v>509</v>
      </c>
      <c r="E296" t="s">
        <v>551</v>
      </c>
      <c r="F296" t="s">
        <v>19</v>
      </c>
      <c r="G296" t="s">
        <v>1591</v>
      </c>
      <c r="H296" t="s">
        <v>1592</v>
      </c>
      <c r="I296" t="s">
        <v>1593</v>
      </c>
      <c r="J296" t="s">
        <v>552</v>
      </c>
      <c r="K296" t="s">
        <v>512</v>
      </c>
      <c r="L296" t="s">
        <v>19</v>
      </c>
      <c r="M296" t="s">
        <v>544</v>
      </c>
      <c r="N296" t="s">
        <v>545</v>
      </c>
      <c r="O296" t="s">
        <v>115</v>
      </c>
      <c r="P296">
        <v>25</v>
      </c>
      <c r="Q296">
        <v>3</v>
      </c>
      <c r="R296" t="s">
        <v>515</v>
      </c>
      <c r="S296" t="s">
        <v>554</v>
      </c>
      <c r="T296" t="s">
        <v>2197</v>
      </c>
      <c r="U296" t="s">
        <v>2198</v>
      </c>
      <c r="V296" t="s">
        <v>542</v>
      </c>
    </row>
    <row r="297" spans="1:22" hidden="1" x14ac:dyDescent="0.25">
      <c r="A297" s="30" t="str">
        <f t="shared" si="4"/>
        <v>50.2.1</v>
      </c>
      <c r="B297" t="s">
        <v>542</v>
      </c>
      <c r="C297">
        <v>1</v>
      </c>
      <c r="D297" t="s">
        <v>517</v>
      </c>
      <c r="E297" t="s">
        <v>555</v>
      </c>
      <c r="F297" t="s">
        <v>19</v>
      </c>
      <c r="G297" t="s">
        <v>19</v>
      </c>
      <c r="H297" t="s">
        <v>19</v>
      </c>
      <c r="I297" t="s">
        <v>19</v>
      </c>
      <c r="J297" t="s">
        <v>19</v>
      </c>
      <c r="K297" t="s">
        <v>19</v>
      </c>
      <c r="L297" t="s">
        <v>19</v>
      </c>
      <c r="M297" t="s">
        <v>19</v>
      </c>
      <c r="N297" t="s">
        <v>19</v>
      </c>
      <c r="O297" t="s">
        <v>116</v>
      </c>
      <c r="P297">
        <v>80</v>
      </c>
      <c r="Q297">
        <v>3</v>
      </c>
      <c r="R297" t="s">
        <v>515</v>
      </c>
      <c r="S297" t="s">
        <v>556</v>
      </c>
      <c r="T297" t="s">
        <v>2197</v>
      </c>
      <c r="U297" t="s">
        <v>2198</v>
      </c>
      <c r="V297" t="s">
        <v>542</v>
      </c>
    </row>
    <row r="298" spans="1:22" hidden="1" x14ac:dyDescent="0.25">
      <c r="A298" s="30" t="str">
        <f t="shared" si="4"/>
        <v>50.2.2</v>
      </c>
      <c r="B298" t="s">
        <v>542</v>
      </c>
      <c r="C298">
        <v>1</v>
      </c>
      <c r="D298" t="s">
        <v>517</v>
      </c>
      <c r="E298" t="s">
        <v>557</v>
      </c>
      <c r="F298" t="s">
        <v>19</v>
      </c>
      <c r="G298" t="s">
        <v>19</v>
      </c>
      <c r="H298" t="s">
        <v>19</v>
      </c>
      <c r="I298" t="s">
        <v>19</v>
      </c>
      <c r="J298" t="s">
        <v>19</v>
      </c>
      <c r="K298" t="s">
        <v>19</v>
      </c>
      <c r="L298" t="s">
        <v>19</v>
      </c>
      <c r="M298" t="s">
        <v>19</v>
      </c>
      <c r="N298" t="s">
        <v>19</v>
      </c>
      <c r="O298" t="s">
        <v>117</v>
      </c>
      <c r="P298">
        <v>20</v>
      </c>
      <c r="Q298">
        <v>3</v>
      </c>
      <c r="R298" t="s">
        <v>515</v>
      </c>
      <c r="S298" t="s">
        <v>558</v>
      </c>
      <c r="T298" t="s">
        <v>2197</v>
      </c>
      <c r="U298" t="s">
        <v>2198</v>
      </c>
      <c r="V298" t="s">
        <v>542</v>
      </c>
    </row>
    <row r="299" spans="1:22" hidden="1" x14ac:dyDescent="0.25">
      <c r="A299" s="30" t="str">
        <f t="shared" si="4"/>
        <v>50.3</v>
      </c>
      <c r="B299" t="s">
        <v>542</v>
      </c>
      <c r="C299">
        <v>1</v>
      </c>
      <c r="D299" t="s">
        <v>509</v>
      </c>
      <c r="E299" t="s">
        <v>559</v>
      </c>
      <c r="F299" t="s">
        <v>511</v>
      </c>
      <c r="G299" t="s">
        <v>1591</v>
      </c>
      <c r="H299" t="s">
        <v>1592</v>
      </c>
      <c r="I299" t="s">
        <v>1593</v>
      </c>
      <c r="J299" t="s">
        <v>531</v>
      </c>
      <c r="K299" t="s">
        <v>512</v>
      </c>
      <c r="L299" t="s">
        <v>19</v>
      </c>
      <c r="M299" t="s">
        <v>544</v>
      </c>
      <c r="N299" t="s">
        <v>545</v>
      </c>
      <c r="O299" t="s">
        <v>118</v>
      </c>
      <c r="P299">
        <v>25</v>
      </c>
      <c r="Q299">
        <v>1</v>
      </c>
      <c r="R299" t="s">
        <v>515</v>
      </c>
      <c r="S299" t="s">
        <v>560</v>
      </c>
      <c r="T299" t="s">
        <v>2313</v>
      </c>
      <c r="U299" t="s">
        <v>2217</v>
      </c>
      <c r="V299" t="s">
        <v>542</v>
      </c>
    </row>
    <row r="300" spans="1:22" hidden="1" x14ac:dyDescent="0.25">
      <c r="A300" s="30" t="str">
        <f t="shared" si="4"/>
        <v>50.3.1</v>
      </c>
      <c r="B300" t="s">
        <v>542</v>
      </c>
      <c r="C300">
        <v>1</v>
      </c>
      <c r="D300" t="s">
        <v>517</v>
      </c>
      <c r="E300" t="s">
        <v>561</v>
      </c>
      <c r="F300" t="s">
        <v>19</v>
      </c>
      <c r="G300" t="s">
        <v>19</v>
      </c>
      <c r="H300" t="s">
        <v>19</v>
      </c>
      <c r="I300" t="s">
        <v>19</v>
      </c>
      <c r="J300" t="s">
        <v>19</v>
      </c>
      <c r="K300" t="s">
        <v>19</v>
      </c>
      <c r="L300" t="s">
        <v>19</v>
      </c>
      <c r="M300" t="s">
        <v>19</v>
      </c>
      <c r="N300" t="s">
        <v>19</v>
      </c>
      <c r="O300" t="s">
        <v>119</v>
      </c>
      <c r="P300">
        <v>40</v>
      </c>
      <c r="Q300">
        <v>1</v>
      </c>
      <c r="R300" t="s">
        <v>515</v>
      </c>
      <c r="S300" t="s">
        <v>562</v>
      </c>
      <c r="T300" t="s">
        <v>2313</v>
      </c>
      <c r="U300" t="s">
        <v>2217</v>
      </c>
      <c r="V300" t="s">
        <v>542</v>
      </c>
    </row>
    <row r="301" spans="1:22" hidden="1" x14ac:dyDescent="0.25">
      <c r="A301" s="30" t="str">
        <f t="shared" si="4"/>
        <v>50.3.2</v>
      </c>
      <c r="B301" t="s">
        <v>542</v>
      </c>
      <c r="C301">
        <v>1</v>
      </c>
      <c r="D301" t="s">
        <v>517</v>
      </c>
      <c r="E301" t="s">
        <v>563</v>
      </c>
      <c r="F301" t="s">
        <v>19</v>
      </c>
      <c r="G301" t="s">
        <v>19</v>
      </c>
      <c r="H301" t="s">
        <v>19</v>
      </c>
      <c r="I301" t="s">
        <v>19</v>
      </c>
      <c r="J301" t="s">
        <v>19</v>
      </c>
      <c r="K301" t="s">
        <v>19</v>
      </c>
      <c r="L301" t="s">
        <v>19</v>
      </c>
      <c r="M301" t="s">
        <v>19</v>
      </c>
      <c r="N301" t="s">
        <v>19</v>
      </c>
      <c r="O301" t="s">
        <v>120</v>
      </c>
      <c r="P301">
        <v>40</v>
      </c>
      <c r="Q301">
        <v>1</v>
      </c>
      <c r="R301" t="s">
        <v>515</v>
      </c>
      <c r="S301" t="s">
        <v>562</v>
      </c>
      <c r="T301" t="s">
        <v>2313</v>
      </c>
      <c r="U301" t="s">
        <v>2217</v>
      </c>
      <c r="V301" t="s">
        <v>542</v>
      </c>
    </row>
    <row r="302" spans="1:22" hidden="1" x14ac:dyDescent="0.25">
      <c r="A302" s="30" t="str">
        <f t="shared" si="4"/>
        <v>50.3.3</v>
      </c>
      <c r="B302" t="s">
        <v>542</v>
      </c>
      <c r="C302">
        <v>1</v>
      </c>
      <c r="D302" t="s">
        <v>517</v>
      </c>
      <c r="E302" t="s">
        <v>564</v>
      </c>
      <c r="F302" t="s">
        <v>19</v>
      </c>
      <c r="G302" t="s">
        <v>19</v>
      </c>
      <c r="H302" t="s">
        <v>19</v>
      </c>
      <c r="I302" t="s">
        <v>19</v>
      </c>
      <c r="J302" t="s">
        <v>19</v>
      </c>
      <c r="K302" t="s">
        <v>19</v>
      </c>
      <c r="L302" t="s">
        <v>19</v>
      </c>
      <c r="M302" t="s">
        <v>19</v>
      </c>
      <c r="N302" t="s">
        <v>19</v>
      </c>
      <c r="O302" t="s">
        <v>47</v>
      </c>
      <c r="P302">
        <v>20</v>
      </c>
      <c r="Q302">
        <v>1</v>
      </c>
      <c r="R302" t="s">
        <v>515</v>
      </c>
      <c r="S302" t="s">
        <v>560</v>
      </c>
      <c r="T302" t="s">
        <v>2313</v>
      </c>
      <c r="U302" t="s">
        <v>2217</v>
      </c>
      <c r="V302" t="s">
        <v>542</v>
      </c>
    </row>
    <row r="303" spans="1:22" hidden="1" x14ac:dyDescent="0.25">
      <c r="A303" s="30" t="str">
        <f t="shared" si="4"/>
        <v>105.1</v>
      </c>
      <c r="B303" t="s">
        <v>747</v>
      </c>
      <c r="C303">
        <v>1</v>
      </c>
      <c r="D303" t="s">
        <v>509</v>
      </c>
      <c r="E303" t="s">
        <v>748</v>
      </c>
      <c r="F303" t="s">
        <v>749</v>
      </c>
      <c r="G303" t="s">
        <v>1591</v>
      </c>
      <c r="H303" t="s">
        <v>1592</v>
      </c>
      <c r="I303" t="s">
        <v>1593</v>
      </c>
      <c r="J303" t="s">
        <v>19</v>
      </c>
      <c r="K303" t="s">
        <v>532</v>
      </c>
      <c r="L303" t="s">
        <v>19</v>
      </c>
      <c r="M303" t="s">
        <v>19</v>
      </c>
      <c r="N303" t="s">
        <v>19</v>
      </c>
      <c r="O303" t="s">
        <v>107</v>
      </c>
      <c r="P303">
        <v>100</v>
      </c>
      <c r="Q303">
        <v>1</v>
      </c>
      <c r="R303" t="s">
        <v>515</v>
      </c>
      <c r="S303" t="s">
        <v>750</v>
      </c>
      <c r="T303" t="s">
        <v>2200</v>
      </c>
      <c r="U303" t="s">
        <v>2198</v>
      </c>
      <c r="V303" t="s">
        <v>751</v>
      </c>
    </row>
    <row r="304" spans="1:22" hidden="1" x14ac:dyDescent="0.25">
      <c r="A304" s="30" t="str">
        <f t="shared" si="4"/>
        <v>105.1.1</v>
      </c>
      <c r="B304" t="s">
        <v>747</v>
      </c>
      <c r="C304">
        <v>1</v>
      </c>
      <c r="D304" t="s">
        <v>517</v>
      </c>
      <c r="E304" t="s">
        <v>752</v>
      </c>
      <c r="F304" t="s">
        <v>19</v>
      </c>
      <c r="G304" t="s">
        <v>19</v>
      </c>
      <c r="H304" t="s">
        <v>19</v>
      </c>
      <c r="I304" t="s">
        <v>19</v>
      </c>
      <c r="J304" t="s">
        <v>19</v>
      </c>
      <c r="K304" t="s">
        <v>19</v>
      </c>
      <c r="L304" t="s">
        <v>19</v>
      </c>
      <c r="M304" t="s">
        <v>19</v>
      </c>
      <c r="N304" t="s">
        <v>19</v>
      </c>
      <c r="O304" t="s">
        <v>108</v>
      </c>
      <c r="P304">
        <v>100</v>
      </c>
      <c r="Q304">
        <v>1</v>
      </c>
      <c r="R304" t="s">
        <v>515</v>
      </c>
      <c r="S304" t="s">
        <v>753</v>
      </c>
      <c r="T304" t="s">
        <v>2200</v>
      </c>
      <c r="U304" t="s">
        <v>2229</v>
      </c>
      <c r="V304" t="s">
        <v>751</v>
      </c>
    </row>
    <row r="305" spans="1:22" hidden="1" x14ac:dyDescent="0.25">
      <c r="A305" s="30" t="str">
        <f t="shared" si="4"/>
        <v>105.1.2</v>
      </c>
      <c r="B305" t="s">
        <v>747</v>
      </c>
      <c r="C305">
        <v>1</v>
      </c>
      <c r="D305" t="s">
        <v>1609</v>
      </c>
      <c r="E305" t="s">
        <v>754</v>
      </c>
      <c r="F305" t="s">
        <v>19</v>
      </c>
      <c r="G305" t="s">
        <v>19</v>
      </c>
      <c r="H305" t="s">
        <v>19</v>
      </c>
      <c r="I305" t="s">
        <v>19</v>
      </c>
      <c r="J305" t="s">
        <v>19</v>
      </c>
      <c r="K305" t="s">
        <v>19</v>
      </c>
      <c r="L305" t="s">
        <v>19</v>
      </c>
      <c r="M305" t="s">
        <v>19</v>
      </c>
      <c r="N305" t="s">
        <v>19</v>
      </c>
      <c r="O305" t="s">
        <v>109</v>
      </c>
      <c r="P305">
        <v>0</v>
      </c>
      <c r="Q305">
        <v>1</v>
      </c>
      <c r="R305" t="s">
        <v>515</v>
      </c>
      <c r="S305" t="s">
        <v>755</v>
      </c>
      <c r="T305" t="s">
        <v>2207</v>
      </c>
      <c r="U305" t="s">
        <v>2198</v>
      </c>
      <c r="V305" t="s">
        <v>565</v>
      </c>
    </row>
    <row r="306" spans="1:22" hidden="1" x14ac:dyDescent="0.25">
      <c r="A306" s="30" t="str">
        <f t="shared" si="4"/>
        <v>72.1</v>
      </c>
      <c r="B306" t="s">
        <v>986</v>
      </c>
      <c r="C306">
        <v>1</v>
      </c>
      <c r="D306" t="s">
        <v>509</v>
      </c>
      <c r="E306" t="s">
        <v>987</v>
      </c>
      <c r="F306" t="s">
        <v>511</v>
      </c>
      <c r="G306" t="s">
        <v>1591</v>
      </c>
      <c r="H306" t="s">
        <v>1601</v>
      </c>
      <c r="I306" t="s">
        <v>1593</v>
      </c>
      <c r="J306" t="s">
        <v>19</v>
      </c>
      <c r="K306" t="s">
        <v>512</v>
      </c>
      <c r="L306" t="s">
        <v>22</v>
      </c>
      <c r="M306" t="s">
        <v>766</v>
      </c>
      <c r="N306" t="s">
        <v>545</v>
      </c>
      <c r="O306" t="s">
        <v>351</v>
      </c>
      <c r="P306">
        <v>30</v>
      </c>
      <c r="Q306">
        <v>100</v>
      </c>
      <c r="R306" t="s">
        <v>546</v>
      </c>
      <c r="S306" t="s">
        <v>988</v>
      </c>
      <c r="T306" t="s">
        <v>2213</v>
      </c>
      <c r="U306" t="s">
        <v>2257</v>
      </c>
      <c r="V306" t="s">
        <v>986</v>
      </c>
    </row>
    <row r="307" spans="1:22" hidden="1" x14ac:dyDescent="0.25">
      <c r="A307" s="30" t="str">
        <f t="shared" si="4"/>
        <v>72.1.1</v>
      </c>
      <c r="B307" t="s">
        <v>986</v>
      </c>
      <c r="C307">
        <v>1</v>
      </c>
      <c r="D307" t="s">
        <v>517</v>
      </c>
      <c r="E307" t="s">
        <v>989</v>
      </c>
      <c r="F307" t="s">
        <v>19</v>
      </c>
      <c r="G307" t="s">
        <v>19</v>
      </c>
      <c r="H307" t="s">
        <v>19</v>
      </c>
      <c r="I307" t="s">
        <v>19</v>
      </c>
      <c r="J307" t="s">
        <v>19</v>
      </c>
      <c r="K307" t="s">
        <v>19</v>
      </c>
      <c r="L307" t="s">
        <v>19</v>
      </c>
      <c r="M307" t="s">
        <v>19</v>
      </c>
      <c r="N307" t="s">
        <v>19</v>
      </c>
      <c r="O307" t="s">
        <v>352</v>
      </c>
      <c r="P307">
        <v>10</v>
      </c>
      <c r="Q307">
        <v>1</v>
      </c>
      <c r="R307" t="s">
        <v>515</v>
      </c>
      <c r="S307" t="s">
        <v>990</v>
      </c>
      <c r="T307" t="s">
        <v>2213</v>
      </c>
      <c r="U307" t="s">
        <v>2225</v>
      </c>
      <c r="V307" t="s">
        <v>986</v>
      </c>
    </row>
    <row r="308" spans="1:22" hidden="1" x14ac:dyDescent="0.25">
      <c r="A308" s="30" t="str">
        <f t="shared" si="4"/>
        <v>72.1.2</v>
      </c>
      <c r="B308" t="s">
        <v>986</v>
      </c>
      <c r="C308">
        <v>1</v>
      </c>
      <c r="D308" t="s">
        <v>517</v>
      </c>
      <c r="E308" t="s">
        <v>991</v>
      </c>
      <c r="F308" t="s">
        <v>19</v>
      </c>
      <c r="G308" t="s">
        <v>19</v>
      </c>
      <c r="H308" t="s">
        <v>19</v>
      </c>
      <c r="I308" t="s">
        <v>19</v>
      </c>
      <c r="J308" t="s">
        <v>19</v>
      </c>
      <c r="K308" t="s">
        <v>19</v>
      </c>
      <c r="L308" t="s">
        <v>19</v>
      </c>
      <c r="M308" t="s">
        <v>19</v>
      </c>
      <c r="N308" t="s">
        <v>19</v>
      </c>
      <c r="O308" t="s">
        <v>353</v>
      </c>
      <c r="P308">
        <v>10</v>
      </c>
      <c r="Q308">
        <v>1</v>
      </c>
      <c r="R308" t="s">
        <v>515</v>
      </c>
      <c r="S308" t="s">
        <v>992</v>
      </c>
      <c r="T308" t="s">
        <v>2313</v>
      </c>
      <c r="U308" t="s">
        <v>2190</v>
      </c>
      <c r="V308" t="s">
        <v>986</v>
      </c>
    </row>
    <row r="309" spans="1:22" hidden="1" x14ac:dyDescent="0.25">
      <c r="A309" s="30" t="str">
        <f t="shared" si="4"/>
        <v>72.1.3</v>
      </c>
      <c r="B309" t="s">
        <v>986</v>
      </c>
      <c r="C309">
        <v>1</v>
      </c>
      <c r="D309" t="s">
        <v>517</v>
      </c>
      <c r="E309" t="s">
        <v>993</v>
      </c>
      <c r="F309" t="s">
        <v>19</v>
      </c>
      <c r="G309" t="s">
        <v>19</v>
      </c>
      <c r="H309" t="s">
        <v>19</v>
      </c>
      <c r="I309" t="s">
        <v>19</v>
      </c>
      <c r="J309" t="s">
        <v>19</v>
      </c>
      <c r="K309" t="s">
        <v>19</v>
      </c>
      <c r="L309" t="s">
        <v>19</v>
      </c>
      <c r="M309" t="s">
        <v>19</v>
      </c>
      <c r="N309" t="s">
        <v>19</v>
      </c>
      <c r="O309" t="s">
        <v>354</v>
      </c>
      <c r="P309">
        <v>15</v>
      </c>
      <c r="Q309">
        <v>2</v>
      </c>
      <c r="R309" t="s">
        <v>515</v>
      </c>
      <c r="S309" t="s">
        <v>994</v>
      </c>
      <c r="T309" t="s">
        <v>2191</v>
      </c>
      <c r="U309" t="s">
        <v>2229</v>
      </c>
      <c r="V309" t="s">
        <v>986</v>
      </c>
    </row>
    <row r="310" spans="1:22" hidden="1" x14ac:dyDescent="0.25">
      <c r="A310" s="30" t="str">
        <f t="shared" si="4"/>
        <v>72.1.4</v>
      </c>
      <c r="B310" t="s">
        <v>986</v>
      </c>
      <c r="C310">
        <v>1</v>
      </c>
      <c r="D310" t="s">
        <v>517</v>
      </c>
      <c r="E310" t="s">
        <v>995</v>
      </c>
      <c r="F310" t="s">
        <v>19</v>
      </c>
      <c r="G310" t="s">
        <v>19</v>
      </c>
      <c r="H310" t="s">
        <v>19</v>
      </c>
      <c r="I310" t="s">
        <v>19</v>
      </c>
      <c r="J310" t="s">
        <v>19</v>
      </c>
      <c r="K310" t="s">
        <v>19</v>
      </c>
      <c r="L310" t="s">
        <v>19</v>
      </c>
      <c r="M310" t="s">
        <v>19</v>
      </c>
      <c r="N310" t="s">
        <v>19</v>
      </c>
      <c r="O310" t="s">
        <v>355</v>
      </c>
      <c r="P310">
        <v>20</v>
      </c>
      <c r="Q310">
        <v>2</v>
      </c>
      <c r="R310" t="s">
        <v>515</v>
      </c>
      <c r="S310" t="s">
        <v>996</v>
      </c>
      <c r="T310" t="s">
        <v>2197</v>
      </c>
      <c r="U310" t="s">
        <v>2232</v>
      </c>
      <c r="V310" t="s">
        <v>986</v>
      </c>
    </row>
    <row r="311" spans="1:22" hidden="1" x14ac:dyDescent="0.25">
      <c r="A311" s="30" t="str">
        <f t="shared" si="4"/>
        <v>72.1.5</v>
      </c>
      <c r="B311" t="s">
        <v>986</v>
      </c>
      <c r="C311">
        <v>1</v>
      </c>
      <c r="D311" t="s">
        <v>517</v>
      </c>
      <c r="E311" t="s">
        <v>997</v>
      </c>
      <c r="F311" t="s">
        <v>19</v>
      </c>
      <c r="G311" t="s">
        <v>19</v>
      </c>
      <c r="H311" t="s">
        <v>19</v>
      </c>
      <c r="I311" t="s">
        <v>19</v>
      </c>
      <c r="J311" t="s">
        <v>19</v>
      </c>
      <c r="K311" t="s">
        <v>19</v>
      </c>
      <c r="L311" t="s">
        <v>19</v>
      </c>
      <c r="M311" t="s">
        <v>19</v>
      </c>
      <c r="N311" t="s">
        <v>19</v>
      </c>
      <c r="O311" t="s">
        <v>356</v>
      </c>
      <c r="P311">
        <v>15</v>
      </c>
      <c r="Q311">
        <v>2</v>
      </c>
      <c r="R311" t="s">
        <v>515</v>
      </c>
      <c r="S311" t="s">
        <v>998</v>
      </c>
      <c r="T311" t="s">
        <v>2264</v>
      </c>
      <c r="U311" t="s">
        <v>2229</v>
      </c>
      <c r="V311" t="s">
        <v>986</v>
      </c>
    </row>
    <row r="312" spans="1:22" hidden="1" x14ac:dyDescent="0.25">
      <c r="A312" s="30" t="str">
        <f t="shared" si="4"/>
        <v>72.1.6</v>
      </c>
      <c r="B312" t="s">
        <v>986</v>
      </c>
      <c r="C312">
        <v>1</v>
      </c>
      <c r="D312" t="s">
        <v>517</v>
      </c>
      <c r="E312" t="s">
        <v>999</v>
      </c>
      <c r="F312" t="s">
        <v>19</v>
      </c>
      <c r="G312" t="s">
        <v>19</v>
      </c>
      <c r="H312" t="s">
        <v>19</v>
      </c>
      <c r="I312" t="s">
        <v>19</v>
      </c>
      <c r="J312" t="s">
        <v>19</v>
      </c>
      <c r="K312" t="s">
        <v>19</v>
      </c>
      <c r="L312" t="s">
        <v>19</v>
      </c>
      <c r="M312" t="s">
        <v>19</v>
      </c>
      <c r="N312" t="s">
        <v>19</v>
      </c>
      <c r="O312" t="s">
        <v>357</v>
      </c>
      <c r="P312">
        <v>10</v>
      </c>
      <c r="Q312">
        <v>2</v>
      </c>
      <c r="R312" t="s">
        <v>515</v>
      </c>
      <c r="S312" t="s">
        <v>1000</v>
      </c>
      <c r="T312" t="s">
        <v>2205</v>
      </c>
      <c r="U312" t="s">
        <v>2229</v>
      </c>
      <c r="V312" t="s">
        <v>986</v>
      </c>
    </row>
    <row r="313" spans="1:22" hidden="1" x14ac:dyDescent="0.25">
      <c r="A313" s="30" t="str">
        <f t="shared" si="4"/>
        <v>72.1.7</v>
      </c>
      <c r="B313" t="s">
        <v>986</v>
      </c>
      <c r="C313">
        <v>1</v>
      </c>
      <c r="D313" t="s">
        <v>517</v>
      </c>
      <c r="E313" t="s">
        <v>1001</v>
      </c>
      <c r="F313" t="s">
        <v>19</v>
      </c>
      <c r="G313" t="s">
        <v>19</v>
      </c>
      <c r="H313" t="s">
        <v>19</v>
      </c>
      <c r="I313" t="s">
        <v>19</v>
      </c>
      <c r="J313" t="s">
        <v>19</v>
      </c>
      <c r="K313" t="s">
        <v>19</v>
      </c>
      <c r="L313" t="s">
        <v>19</v>
      </c>
      <c r="M313" t="s">
        <v>19</v>
      </c>
      <c r="N313" t="s">
        <v>19</v>
      </c>
      <c r="O313" t="s">
        <v>358</v>
      </c>
      <c r="P313">
        <v>10</v>
      </c>
      <c r="Q313">
        <v>100</v>
      </c>
      <c r="R313" t="s">
        <v>546</v>
      </c>
      <c r="S313" t="s">
        <v>906</v>
      </c>
      <c r="T313" t="s">
        <v>2205</v>
      </c>
      <c r="U313" t="s">
        <v>2229</v>
      </c>
      <c r="V313" t="s">
        <v>986</v>
      </c>
    </row>
    <row r="314" spans="1:22" hidden="1" x14ac:dyDescent="0.25">
      <c r="A314" s="30" t="str">
        <f t="shared" si="4"/>
        <v>72.1.8</v>
      </c>
      <c r="B314" t="s">
        <v>986</v>
      </c>
      <c r="C314">
        <v>1</v>
      </c>
      <c r="D314" t="s">
        <v>517</v>
      </c>
      <c r="E314" t="s">
        <v>1002</v>
      </c>
      <c r="F314" t="s">
        <v>19</v>
      </c>
      <c r="G314" t="s">
        <v>19</v>
      </c>
      <c r="H314" t="s">
        <v>19</v>
      </c>
      <c r="I314" t="s">
        <v>19</v>
      </c>
      <c r="J314" t="s">
        <v>19</v>
      </c>
      <c r="K314" t="s">
        <v>19</v>
      </c>
      <c r="L314" t="s">
        <v>19</v>
      </c>
      <c r="M314" t="s">
        <v>19</v>
      </c>
      <c r="N314" t="s">
        <v>19</v>
      </c>
      <c r="O314" t="s">
        <v>359</v>
      </c>
      <c r="P314">
        <v>10</v>
      </c>
      <c r="Q314">
        <v>1</v>
      </c>
      <c r="R314" t="s">
        <v>515</v>
      </c>
      <c r="S314" t="s">
        <v>1003</v>
      </c>
      <c r="T314" t="s">
        <v>2207</v>
      </c>
      <c r="U314" t="s">
        <v>2257</v>
      </c>
      <c r="V314" t="s">
        <v>986</v>
      </c>
    </row>
    <row r="315" spans="1:22" hidden="1" x14ac:dyDescent="0.25">
      <c r="A315" s="30" t="str">
        <f t="shared" si="4"/>
        <v>72.2</v>
      </c>
      <c r="B315" t="s">
        <v>986</v>
      </c>
      <c r="C315">
        <v>1</v>
      </c>
      <c r="D315" t="s">
        <v>509</v>
      </c>
      <c r="E315" t="s">
        <v>1004</v>
      </c>
      <c r="F315" t="s">
        <v>511</v>
      </c>
      <c r="G315" t="s">
        <v>1606</v>
      </c>
      <c r="H315" t="s">
        <v>1607</v>
      </c>
      <c r="I315" t="s">
        <v>1608</v>
      </c>
      <c r="J315" t="s">
        <v>19</v>
      </c>
      <c r="K315" t="s">
        <v>512</v>
      </c>
      <c r="L315" t="s">
        <v>22</v>
      </c>
      <c r="M315" t="s">
        <v>680</v>
      </c>
      <c r="N315" t="s">
        <v>545</v>
      </c>
      <c r="O315" t="s">
        <v>215</v>
      </c>
      <c r="P315">
        <v>25</v>
      </c>
      <c r="Q315">
        <v>1</v>
      </c>
      <c r="R315" t="s">
        <v>515</v>
      </c>
      <c r="S315" t="s">
        <v>1005</v>
      </c>
      <c r="T315" t="s">
        <v>2188</v>
      </c>
      <c r="U315" t="s">
        <v>2208</v>
      </c>
      <c r="V315" t="s">
        <v>986</v>
      </c>
    </row>
    <row r="316" spans="1:22" hidden="1" x14ac:dyDescent="0.25">
      <c r="A316" s="30" t="str">
        <f t="shared" si="4"/>
        <v>72.2.1</v>
      </c>
      <c r="B316" t="s">
        <v>986</v>
      </c>
      <c r="C316">
        <v>1</v>
      </c>
      <c r="D316" t="s">
        <v>517</v>
      </c>
      <c r="E316" t="s">
        <v>1006</v>
      </c>
      <c r="F316" t="s">
        <v>19</v>
      </c>
      <c r="G316" t="s">
        <v>19</v>
      </c>
      <c r="H316" t="s">
        <v>19</v>
      </c>
      <c r="I316" t="s">
        <v>19</v>
      </c>
      <c r="J316" t="s">
        <v>19</v>
      </c>
      <c r="K316" t="s">
        <v>19</v>
      </c>
      <c r="L316" t="s">
        <v>19</v>
      </c>
      <c r="M316" t="s">
        <v>19</v>
      </c>
      <c r="N316" t="s">
        <v>19</v>
      </c>
      <c r="O316" t="s">
        <v>216</v>
      </c>
      <c r="P316">
        <v>30</v>
      </c>
      <c r="Q316">
        <v>1</v>
      </c>
      <c r="R316" t="s">
        <v>515</v>
      </c>
      <c r="S316" t="s">
        <v>1007</v>
      </c>
      <c r="T316" t="s">
        <v>2188</v>
      </c>
      <c r="U316" t="s">
        <v>2219</v>
      </c>
      <c r="V316" t="s">
        <v>986</v>
      </c>
    </row>
    <row r="317" spans="1:22" hidden="1" x14ac:dyDescent="0.25">
      <c r="A317" s="30" t="str">
        <f t="shared" si="4"/>
        <v>72.2.2</v>
      </c>
      <c r="B317" t="s">
        <v>986</v>
      </c>
      <c r="C317">
        <v>1</v>
      </c>
      <c r="D317" t="s">
        <v>517</v>
      </c>
      <c r="E317" t="s">
        <v>1008</v>
      </c>
      <c r="F317" t="s">
        <v>19</v>
      </c>
      <c r="G317" t="s">
        <v>19</v>
      </c>
      <c r="H317" t="s">
        <v>19</v>
      </c>
      <c r="I317" t="s">
        <v>19</v>
      </c>
      <c r="J317" t="s">
        <v>19</v>
      </c>
      <c r="K317" t="s">
        <v>19</v>
      </c>
      <c r="L317" t="s">
        <v>19</v>
      </c>
      <c r="M317" t="s">
        <v>19</v>
      </c>
      <c r="N317" t="s">
        <v>19</v>
      </c>
      <c r="O317" t="s">
        <v>217</v>
      </c>
      <c r="P317">
        <v>60</v>
      </c>
      <c r="Q317">
        <v>3</v>
      </c>
      <c r="R317" t="s">
        <v>515</v>
      </c>
      <c r="S317" t="s">
        <v>1009</v>
      </c>
      <c r="T317" t="s">
        <v>2197</v>
      </c>
      <c r="U317" t="s">
        <v>2208</v>
      </c>
      <c r="V317" t="s">
        <v>986</v>
      </c>
    </row>
    <row r="318" spans="1:22" hidden="1" x14ac:dyDescent="0.25">
      <c r="A318" s="30" t="str">
        <f t="shared" si="4"/>
        <v>72.2.3</v>
      </c>
      <c r="B318" t="s">
        <v>986</v>
      </c>
      <c r="C318">
        <v>1</v>
      </c>
      <c r="D318" t="s">
        <v>517</v>
      </c>
      <c r="E318" t="s">
        <v>1010</v>
      </c>
      <c r="F318" t="s">
        <v>19</v>
      </c>
      <c r="G318" t="s">
        <v>19</v>
      </c>
      <c r="H318" t="s">
        <v>19</v>
      </c>
      <c r="I318" t="s">
        <v>19</v>
      </c>
      <c r="J318" t="s">
        <v>19</v>
      </c>
      <c r="K318" t="s">
        <v>19</v>
      </c>
      <c r="L318" t="s">
        <v>19</v>
      </c>
      <c r="M318" t="s">
        <v>19</v>
      </c>
      <c r="N318" t="s">
        <v>19</v>
      </c>
      <c r="O318" t="s">
        <v>218</v>
      </c>
      <c r="P318">
        <v>10</v>
      </c>
      <c r="Q318">
        <v>1</v>
      </c>
      <c r="R318" t="s">
        <v>515</v>
      </c>
      <c r="S318" t="s">
        <v>1011</v>
      </c>
      <c r="T318" t="s">
        <v>2224</v>
      </c>
      <c r="U318" t="s">
        <v>2208</v>
      </c>
      <c r="V318" t="s">
        <v>986</v>
      </c>
    </row>
    <row r="319" spans="1:22" hidden="1" x14ac:dyDescent="0.25">
      <c r="A319" s="30" t="str">
        <f t="shared" si="4"/>
        <v>72.3</v>
      </c>
      <c r="B319" t="s">
        <v>986</v>
      </c>
      <c r="C319">
        <v>1</v>
      </c>
      <c r="D319" t="s">
        <v>509</v>
      </c>
      <c r="E319" t="s">
        <v>1012</v>
      </c>
      <c r="F319" t="s">
        <v>530</v>
      </c>
      <c r="G319" t="s">
        <v>1600</v>
      </c>
      <c r="H319" t="s">
        <v>1601</v>
      </c>
      <c r="I319" t="s">
        <v>1602</v>
      </c>
      <c r="J319" t="s">
        <v>531</v>
      </c>
      <c r="K319" t="s">
        <v>532</v>
      </c>
      <c r="L319" t="s">
        <v>22</v>
      </c>
      <c r="M319" t="s">
        <v>766</v>
      </c>
      <c r="N319" t="s">
        <v>545</v>
      </c>
      <c r="O319" t="s">
        <v>360</v>
      </c>
      <c r="P319">
        <v>25</v>
      </c>
      <c r="Q319">
        <v>1</v>
      </c>
      <c r="R319" t="s">
        <v>515</v>
      </c>
      <c r="S319" t="s">
        <v>1005</v>
      </c>
      <c r="T319" t="s">
        <v>2188</v>
      </c>
      <c r="U319" t="s">
        <v>2198</v>
      </c>
      <c r="V319" t="s">
        <v>1013</v>
      </c>
    </row>
    <row r="320" spans="1:22" hidden="1" x14ac:dyDescent="0.25">
      <c r="A320" s="30" t="str">
        <f t="shared" si="4"/>
        <v>72.3.1</v>
      </c>
      <c r="B320" t="s">
        <v>986</v>
      </c>
      <c r="C320">
        <v>1</v>
      </c>
      <c r="D320" t="s">
        <v>517</v>
      </c>
      <c r="E320" t="s">
        <v>1014</v>
      </c>
      <c r="F320" t="s">
        <v>19</v>
      </c>
      <c r="G320" t="s">
        <v>19</v>
      </c>
      <c r="H320" t="s">
        <v>19</v>
      </c>
      <c r="I320" t="s">
        <v>19</v>
      </c>
      <c r="J320" t="s">
        <v>19</v>
      </c>
      <c r="K320" t="s">
        <v>19</v>
      </c>
      <c r="L320" t="s">
        <v>19</v>
      </c>
      <c r="M320" t="s">
        <v>19</v>
      </c>
      <c r="N320" t="s">
        <v>19</v>
      </c>
      <c r="O320" t="s">
        <v>361</v>
      </c>
      <c r="P320">
        <v>15</v>
      </c>
      <c r="Q320">
        <v>1</v>
      </c>
      <c r="R320" t="s">
        <v>515</v>
      </c>
      <c r="S320" t="s">
        <v>1015</v>
      </c>
      <c r="T320" t="s">
        <v>2188</v>
      </c>
      <c r="U320" t="s">
        <v>2215</v>
      </c>
      <c r="V320" t="s">
        <v>986</v>
      </c>
    </row>
    <row r="321" spans="1:22" hidden="1" x14ac:dyDescent="0.25">
      <c r="A321" s="30" t="str">
        <f t="shared" si="4"/>
        <v>72.3.2</v>
      </c>
      <c r="B321" t="s">
        <v>986</v>
      </c>
      <c r="C321">
        <v>1</v>
      </c>
      <c r="D321" t="s">
        <v>517</v>
      </c>
      <c r="E321" t="s">
        <v>1016</v>
      </c>
      <c r="F321" t="s">
        <v>19</v>
      </c>
      <c r="G321" t="s">
        <v>19</v>
      </c>
      <c r="H321" t="s">
        <v>19</v>
      </c>
      <c r="I321" t="s">
        <v>19</v>
      </c>
      <c r="J321" t="s">
        <v>19</v>
      </c>
      <c r="K321" t="s">
        <v>19</v>
      </c>
      <c r="L321" t="s">
        <v>19</v>
      </c>
      <c r="M321" t="s">
        <v>19</v>
      </c>
      <c r="N321" t="s">
        <v>19</v>
      </c>
      <c r="O321" t="s">
        <v>362</v>
      </c>
      <c r="P321">
        <v>15</v>
      </c>
      <c r="Q321">
        <v>1</v>
      </c>
      <c r="R321" t="s">
        <v>515</v>
      </c>
      <c r="S321" t="s">
        <v>1017</v>
      </c>
      <c r="T321" t="s">
        <v>2284</v>
      </c>
      <c r="U321" t="s">
        <v>2232</v>
      </c>
      <c r="V321" t="s">
        <v>1018</v>
      </c>
    </row>
    <row r="322" spans="1:22" hidden="1" x14ac:dyDescent="0.25">
      <c r="A322" s="30" t="str">
        <f t="shared" si="4"/>
        <v>72.3.3</v>
      </c>
      <c r="B322" t="s">
        <v>986</v>
      </c>
      <c r="C322">
        <v>1</v>
      </c>
      <c r="D322" t="s">
        <v>517</v>
      </c>
      <c r="E322" t="s">
        <v>1019</v>
      </c>
      <c r="F322" t="s">
        <v>19</v>
      </c>
      <c r="G322" t="s">
        <v>19</v>
      </c>
      <c r="H322" t="s">
        <v>19</v>
      </c>
      <c r="I322" t="s">
        <v>19</v>
      </c>
      <c r="J322" t="s">
        <v>19</v>
      </c>
      <c r="K322" t="s">
        <v>19</v>
      </c>
      <c r="L322" t="s">
        <v>19</v>
      </c>
      <c r="M322" t="s">
        <v>19</v>
      </c>
      <c r="N322" t="s">
        <v>19</v>
      </c>
      <c r="O322" t="s">
        <v>363</v>
      </c>
      <c r="P322">
        <v>20</v>
      </c>
      <c r="Q322">
        <v>1</v>
      </c>
      <c r="R322" t="s">
        <v>515</v>
      </c>
      <c r="S322" t="s">
        <v>1020</v>
      </c>
      <c r="T322" t="s">
        <v>2197</v>
      </c>
      <c r="U322" t="s">
        <v>2325</v>
      </c>
      <c r="V322" t="s">
        <v>986</v>
      </c>
    </row>
    <row r="323" spans="1:22" hidden="1" x14ac:dyDescent="0.25">
      <c r="A323" s="30" t="str">
        <f t="shared" si="4"/>
        <v>72.3.4</v>
      </c>
      <c r="B323" t="s">
        <v>986</v>
      </c>
      <c r="C323">
        <v>1</v>
      </c>
      <c r="D323" t="s">
        <v>517</v>
      </c>
      <c r="E323" t="s">
        <v>1021</v>
      </c>
      <c r="F323" t="s">
        <v>19</v>
      </c>
      <c r="G323" t="s">
        <v>19</v>
      </c>
      <c r="H323" t="s">
        <v>19</v>
      </c>
      <c r="I323" t="s">
        <v>19</v>
      </c>
      <c r="J323" t="s">
        <v>19</v>
      </c>
      <c r="K323" t="s">
        <v>19</v>
      </c>
      <c r="L323" t="s">
        <v>19</v>
      </c>
      <c r="M323" t="s">
        <v>19</v>
      </c>
      <c r="N323" t="s">
        <v>19</v>
      </c>
      <c r="O323" t="s">
        <v>364</v>
      </c>
      <c r="P323">
        <v>30</v>
      </c>
      <c r="Q323">
        <v>1</v>
      </c>
      <c r="R323" t="s">
        <v>515</v>
      </c>
      <c r="S323" t="s">
        <v>1022</v>
      </c>
      <c r="T323" t="s">
        <v>2199</v>
      </c>
      <c r="U323" t="s">
        <v>2198</v>
      </c>
      <c r="V323" t="s">
        <v>1023</v>
      </c>
    </row>
    <row r="324" spans="1:22" hidden="1" x14ac:dyDescent="0.25">
      <c r="A324" s="30" t="str">
        <f t="shared" ref="A324:A387" si="5">+E324</f>
        <v>72.3.5</v>
      </c>
      <c r="B324" t="s">
        <v>986</v>
      </c>
      <c r="C324">
        <v>1</v>
      </c>
      <c r="D324" t="s">
        <v>517</v>
      </c>
      <c r="E324" t="s">
        <v>1024</v>
      </c>
      <c r="F324" t="s">
        <v>19</v>
      </c>
      <c r="G324" t="s">
        <v>19</v>
      </c>
      <c r="H324" t="s">
        <v>19</v>
      </c>
      <c r="I324" t="s">
        <v>19</v>
      </c>
      <c r="J324" t="s">
        <v>19</v>
      </c>
      <c r="K324" t="s">
        <v>19</v>
      </c>
      <c r="L324" t="s">
        <v>19</v>
      </c>
      <c r="M324" t="s">
        <v>19</v>
      </c>
      <c r="N324" t="s">
        <v>19</v>
      </c>
      <c r="O324" t="s">
        <v>365</v>
      </c>
      <c r="P324">
        <v>20</v>
      </c>
      <c r="Q324">
        <v>1</v>
      </c>
      <c r="R324" t="s">
        <v>515</v>
      </c>
      <c r="S324" t="s">
        <v>1025</v>
      </c>
      <c r="T324" t="s">
        <v>2248</v>
      </c>
      <c r="U324" t="s">
        <v>2198</v>
      </c>
      <c r="V324" t="s">
        <v>1023</v>
      </c>
    </row>
    <row r="325" spans="1:22" hidden="1" x14ac:dyDescent="0.25">
      <c r="A325" s="30" t="str">
        <f t="shared" si="5"/>
        <v>72.4</v>
      </c>
      <c r="B325" t="s">
        <v>986</v>
      </c>
      <c r="C325">
        <v>1</v>
      </c>
      <c r="D325" t="s">
        <v>509</v>
      </c>
      <c r="E325" t="s">
        <v>1026</v>
      </c>
      <c r="F325" t="s">
        <v>511</v>
      </c>
      <c r="G325" t="s">
        <v>1591</v>
      </c>
      <c r="H325" t="s">
        <v>1592</v>
      </c>
      <c r="I325" t="s">
        <v>1593</v>
      </c>
      <c r="J325" t="s">
        <v>531</v>
      </c>
      <c r="K325" t="s">
        <v>512</v>
      </c>
      <c r="L325" t="s">
        <v>22</v>
      </c>
      <c r="M325" t="s">
        <v>766</v>
      </c>
      <c r="N325" t="s">
        <v>531</v>
      </c>
      <c r="O325" t="s">
        <v>366</v>
      </c>
      <c r="P325">
        <v>20</v>
      </c>
      <c r="Q325">
        <v>30</v>
      </c>
      <c r="R325" t="s">
        <v>546</v>
      </c>
      <c r="S325" t="s">
        <v>1027</v>
      </c>
      <c r="T325" t="s">
        <v>2213</v>
      </c>
      <c r="U325" t="s">
        <v>2230</v>
      </c>
      <c r="V325" t="s">
        <v>986</v>
      </c>
    </row>
    <row r="326" spans="1:22" hidden="1" x14ac:dyDescent="0.25">
      <c r="A326" s="30" t="str">
        <f t="shared" si="5"/>
        <v>72.4.1</v>
      </c>
      <c r="B326" t="s">
        <v>986</v>
      </c>
      <c r="C326">
        <v>1</v>
      </c>
      <c r="D326" t="s">
        <v>517</v>
      </c>
      <c r="E326" t="s">
        <v>1028</v>
      </c>
      <c r="F326" t="s">
        <v>19</v>
      </c>
      <c r="G326" t="s">
        <v>19</v>
      </c>
      <c r="H326" t="s">
        <v>19</v>
      </c>
      <c r="I326" t="s">
        <v>19</v>
      </c>
      <c r="J326" t="s">
        <v>19</v>
      </c>
      <c r="K326" t="s">
        <v>19</v>
      </c>
      <c r="L326" t="s">
        <v>19</v>
      </c>
      <c r="M326" t="s">
        <v>19</v>
      </c>
      <c r="N326" t="s">
        <v>19</v>
      </c>
      <c r="O326" t="s">
        <v>367</v>
      </c>
      <c r="P326">
        <v>25</v>
      </c>
      <c r="Q326">
        <v>1</v>
      </c>
      <c r="R326" t="s">
        <v>515</v>
      </c>
      <c r="S326" t="s">
        <v>1029</v>
      </c>
      <c r="T326" t="s">
        <v>2213</v>
      </c>
      <c r="U326" t="s">
        <v>2225</v>
      </c>
      <c r="V326" t="s">
        <v>986</v>
      </c>
    </row>
    <row r="327" spans="1:22" hidden="1" x14ac:dyDescent="0.25">
      <c r="A327" s="30" t="str">
        <f t="shared" si="5"/>
        <v>72.4.2</v>
      </c>
      <c r="B327" t="s">
        <v>986</v>
      </c>
      <c r="C327">
        <v>1</v>
      </c>
      <c r="D327" t="s">
        <v>517</v>
      </c>
      <c r="E327" t="s">
        <v>1030</v>
      </c>
      <c r="F327" t="s">
        <v>19</v>
      </c>
      <c r="G327" t="s">
        <v>19</v>
      </c>
      <c r="H327" t="s">
        <v>19</v>
      </c>
      <c r="I327" t="s">
        <v>19</v>
      </c>
      <c r="J327" t="s">
        <v>19</v>
      </c>
      <c r="K327" t="s">
        <v>19</v>
      </c>
      <c r="L327" t="s">
        <v>19</v>
      </c>
      <c r="M327" t="s">
        <v>19</v>
      </c>
      <c r="N327" t="s">
        <v>19</v>
      </c>
      <c r="O327" t="s">
        <v>368</v>
      </c>
      <c r="P327">
        <v>20</v>
      </c>
      <c r="Q327">
        <v>1</v>
      </c>
      <c r="R327" t="s">
        <v>515</v>
      </c>
      <c r="S327" t="s">
        <v>1031</v>
      </c>
      <c r="T327" t="s">
        <v>2313</v>
      </c>
      <c r="U327" t="s">
        <v>2190</v>
      </c>
      <c r="V327" t="s">
        <v>986</v>
      </c>
    </row>
    <row r="328" spans="1:22" hidden="1" x14ac:dyDescent="0.25">
      <c r="A328" s="30" t="str">
        <f t="shared" si="5"/>
        <v>72.4.3</v>
      </c>
      <c r="B328" t="s">
        <v>986</v>
      </c>
      <c r="C328">
        <v>1</v>
      </c>
      <c r="D328" t="s">
        <v>517</v>
      </c>
      <c r="E328" t="s">
        <v>1032</v>
      </c>
      <c r="F328" t="s">
        <v>19</v>
      </c>
      <c r="G328" t="s">
        <v>19</v>
      </c>
      <c r="H328" t="s">
        <v>19</v>
      </c>
      <c r="I328" t="s">
        <v>19</v>
      </c>
      <c r="J328" t="s">
        <v>19</v>
      </c>
      <c r="K328" t="s">
        <v>19</v>
      </c>
      <c r="L328" t="s">
        <v>19</v>
      </c>
      <c r="M328" t="s">
        <v>19</v>
      </c>
      <c r="N328" t="s">
        <v>19</v>
      </c>
      <c r="O328" t="s">
        <v>369</v>
      </c>
      <c r="P328">
        <v>30</v>
      </c>
      <c r="Q328">
        <v>4</v>
      </c>
      <c r="R328" t="s">
        <v>515</v>
      </c>
      <c r="S328" t="s">
        <v>1033</v>
      </c>
      <c r="T328" t="s">
        <v>2191</v>
      </c>
      <c r="U328" t="s">
        <v>2257</v>
      </c>
      <c r="V328" t="s">
        <v>986</v>
      </c>
    </row>
    <row r="329" spans="1:22" hidden="1" x14ac:dyDescent="0.25">
      <c r="A329" s="30" t="str">
        <f t="shared" si="5"/>
        <v>72.4.4</v>
      </c>
      <c r="B329" t="s">
        <v>986</v>
      </c>
      <c r="C329">
        <v>1</v>
      </c>
      <c r="D329" t="s">
        <v>517</v>
      </c>
      <c r="E329" t="s">
        <v>1034</v>
      </c>
      <c r="F329" t="s">
        <v>19</v>
      </c>
      <c r="G329" t="s">
        <v>19</v>
      </c>
      <c r="H329" t="s">
        <v>19</v>
      </c>
      <c r="I329" t="s">
        <v>19</v>
      </c>
      <c r="J329" t="s">
        <v>19</v>
      </c>
      <c r="K329" t="s">
        <v>19</v>
      </c>
      <c r="L329" t="s">
        <v>19</v>
      </c>
      <c r="M329" t="s">
        <v>19</v>
      </c>
      <c r="N329" t="s">
        <v>19</v>
      </c>
      <c r="O329" t="s">
        <v>370</v>
      </c>
      <c r="P329">
        <v>25</v>
      </c>
      <c r="Q329">
        <v>1</v>
      </c>
      <c r="R329" t="s">
        <v>515</v>
      </c>
      <c r="S329" t="s">
        <v>1035</v>
      </c>
      <c r="T329" t="s">
        <v>2224</v>
      </c>
      <c r="U329" t="s">
        <v>2230</v>
      </c>
      <c r="V329" t="s">
        <v>986</v>
      </c>
    </row>
    <row r="330" spans="1:22" hidden="1" x14ac:dyDescent="0.25">
      <c r="A330" s="30" t="str">
        <f t="shared" si="5"/>
        <v>111.1</v>
      </c>
      <c r="B330" t="s">
        <v>508</v>
      </c>
      <c r="C330">
        <v>1</v>
      </c>
      <c r="D330" t="s">
        <v>509</v>
      </c>
      <c r="E330" t="s">
        <v>510</v>
      </c>
      <c r="F330" t="s">
        <v>511</v>
      </c>
      <c r="G330" t="s">
        <v>1591</v>
      </c>
      <c r="H330" t="s">
        <v>1592</v>
      </c>
      <c r="I330" t="s">
        <v>1593</v>
      </c>
      <c r="J330" t="s">
        <v>19</v>
      </c>
      <c r="K330" t="s">
        <v>512</v>
      </c>
      <c r="L330" t="s">
        <v>19</v>
      </c>
      <c r="M330" t="s">
        <v>513</v>
      </c>
      <c r="N330" t="s">
        <v>514</v>
      </c>
      <c r="O330" t="s">
        <v>62</v>
      </c>
      <c r="P330">
        <v>20</v>
      </c>
      <c r="Q330">
        <v>1</v>
      </c>
      <c r="R330" t="s">
        <v>515</v>
      </c>
      <c r="S330" t="s">
        <v>516</v>
      </c>
      <c r="T330" t="s">
        <v>2213</v>
      </c>
      <c r="U330" t="s">
        <v>2194</v>
      </c>
      <c r="V330" t="s">
        <v>508</v>
      </c>
    </row>
    <row r="331" spans="1:22" hidden="1" x14ac:dyDescent="0.25">
      <c r="A331" s="30" t="str">
        <f t="shared" si="5"/>
        <v>111.1.1</v>
      </c>
      <c r="B331" t="s">
        <v>508</v>
      </c>
      <c r="C331">
        <v>1</v>
      </c>
      <c r="D331" t="s">
        <v>517</v>
      </c>
      <c r="E331" t="s">
        <v>518</v>
      </c>
      <c r="F331" t="s">
        <v>19</v>
      </c>
      <c r="G331" t="s">
        <v>19</v>
      </c>
      <c r="H331" t="s">
        <v>19</v>
      </c>
      <c r="I331" t="s">
        <v>19</v>
      </c>
      <c r="J331" t="s">
        <v>19</v>
      </c>
      <c r="K331" t="s">
        <v>19</v>
      </c>
      <c r="L331" t="s">
        <v>19</v>
      </c>
      <c r="M331" t="s">
        <v>19</v>
      </c>
      <c r="N331" t="s">
        <v>19</v>
      </c>
      <c r="O331" t="s">
        <v>63</v>
      </c>
      <c r="P331">
        <v>50</v>
      </c>
      <c r="Q331">
        <v>1</v>
      </c>
      <c r="R331" t="s">
        <v>515</v>
      </c>
      <c r="S331" t="s">
        <v>519</v>
      </c>
      <c r="T331" t="s">
        <v>2213</v>
      </c>
      <c r="U331" t="s">
        <v>2194</v>
      </c>
      <c r="V331" t="s">
        <v>508</v>
      </c>
    </row>
    <row r="332" spans="1:22" hidden="1" x14ac:dyDescent="0.25">
      <c r="A332" s="30" t="str">
        <f t="shared" si="5"/>
        <v>111.1.2</v>
      </c>
      <c r="B332" t="s">
        <v>508</v>
      </c>
      <c r="C332">
        <v>1</v>
      </c>
      <c r="D332" t="s">
        <v>517</v>
      </c>
      <c r="E332" t="s">
        <v>520</v>
      </c>
      <c r="F332" t="s">
        <v>19</v>
      </c>
      <c r="G332" t="s">
        <v>19</v>
      </c>
      <c r="H332" t="s">
        <v>19</v>
      </c>
      <c r="I332" t="s">
        <v>19</v>
      </c>
      <c r="J332" t="s">
        <v>19</v>
      </c>
      <c r="K332" t="s">
        <v>19</v>
      </c>
      <c r="L332" t="s">
        <v>19</v>
      </c>
      <c r="M332" t="s">
        <v>19</v>
      </c>
      <c r="N332" t="s">
        <v>19</v>
      </c>
      <c r="O332" t="s">
        <v>64</v>
      </c>
      <c r="P332">
        <v>50</v>
      </c>
      <c r="Q332">
        <v>1</v>
      </c>
      <c r="R332" t="s">
        <v>515</v>
      </c>
      <c r="S332" t="s">
        <v>521</v>
      </c>
      <c r="T332" t="s">
        <v>2213</v>
      </c>
      <c r="U332" t="s">
        <v>2194</v>
      </c>
      <c r="V332" t="s">
        <v>508</v>
      </c>
    </row>
    <row r="333" spans="1:22" hidden="1" x14ac:dyDescent="0.25">
      <c r="A333" s="30" t="str">
        <f t="shared" si="5"/>
        <v>111.2</v>
      </c>
      <c r="B333" t="s">
        <v>508</v>
      </c>
      <c r="C333">
        <v>1</v>
      </c>
      <c r="D333" t="s">
        <v>509</v>
      </c>
      <c r="E333" t="s">
        <v>522</v>
      </c>
      <c r="F333" t="s">
        <v>511</v>
      </c>
      <c r="G333" t="s">
        <v>1591</v>
      </c>
      <c r="H333" t="s">
        <v>1592</v>
      </c>
      <c r="I333" t="s">
        <v>1593</v>
      </c>
      <c r="J333" t="s">
        <v>19</v>
      </c>
      <c r="K333" t="s">
        <v>512</v>
      </c>
      <c r="L333" t="s">
        <v>19</v>
      </c>
      <c r="M333" t="s">
        <v>513</v>
      </c>
      <c r="N333" t="s">
        <v>523</v>
      </c>
      <c r="O333" t="s">
        <v>65</v>
      </c>
      <c r="P333">
        <v>20</v>
      </c>
      <c r="Q333">
        <v>1</v>
      </c>
      <c r="R333" t="s">
        <v>515</v>
      </c>
      <c r="S333" t="s">
        <v>524</v>
      </c>
      <c r="T333" t="s">
        <v>2213</v>
      </c>
      <c r="U333" t="s">
        <v>2194</v>
      </c>
      <c r="V333" t="s">
        <v>508</v>
      </c>
    </row>
    <row r="334" spans="1:22" hidden="1" x14ac:dyDescent="0.25">
      <c r="A334" s="30" t="str">
        <f t="shared" si="5"/>
        <v>111.2.1</v>
      </c>
      <c r="B334" t="s">
        <v>508</v>
      </c>
      <c r="C334">
        <v>1</v>
      </c>
      <c r="D334" t="s">
        <v>517</v>
      </c>
      <c r="E334" t="s">
        <v>525</v>
      </c>
      <c r="F334" t="s">
        <v>19</v>
      </c>
      <c r="G334" t="s">
        <v>19</v>
      </c>
      <c r="H334" t="s">
        <v>19</v>
      </c>
      <c r="I334" t="s">
        <v>19</v>
      </c>
      <c r="J334" t="s">
        <v>19</v>
      </c>
      <c r="K334" t="s">
        <v>19</v>
      </c>
      <c r="L334" t="s">
        <v>19</v>
      </c>
      <c r="M334" t="s">
        <v>19</v>
      </c>
      <c r="N334" t="s">
        <v>19</v>
      </c>
      <c r="O334" t="s">
        <v>66</v>
      </c>
      <c r="P334">
        <v>50</v>
      </c>
      <c r="Q334">
        <v>1</v>
      </c>
      <c r="R334" t="s">
        <v>515</v>
      </c>
      <c r="S334" t="s">
        <v>526</v>
      </c>
      <c r="T334" t="s">
        <v>2213</v>
      </c>
      <c r="U334" t="s">
        <v>2194</v>
      </c>
      <c r="V334" t="s">
        <v>508</v>
      </c>
    </row>
    <row r="335" spans="1:22" hidden="1" x14ac:dyDescent="0.25">
      <c r="A335" s="30" t="str">
        <f t="shared" si="5"/>
        <v>111.2.2</v>
      </c>
      <c r="B335" t="s">
        <v>508</v>
      </c>
      <c r="C335">
        <v>1</v>
      </c>
      <c r="D335" t="s">
        <v>517</v>
      </c>
      <c r="E335" t="s">
        <v>527</v>
      </c>
      <c r="F335" t="s">
        <v>19</v>
      </c>
      <c r="G335" t="s">
        <v>19</v>
      </c>
      <c r="H335" t="s">
        <v>19</v>
      </c>
      <c r="I335" t="s">
        <v>19</v>
      </c>
      <c r="J335" t="s">
        <v>19</v>
      </c>
      <c r="K335" t="s">
        <v>19</v>
      </c>
      <c r="L335" t="s">
        <v>19</v>
      </c>
      <c r="M335" t="s">
        <v>19</v>
      </c>
      <c r="N335" t="s">
        <v>19</v>
      </c>
      <c r="O335" t="s">
        <v>67</v>
      </c>
      <c r="P335">
        <v>50</v>
      </c>
      <c r="Q335">
        <v>1</v>
      </c>
      <c r="R335" t="s">
        <v>515</v>
      </c>
      <c r="S335" t="s">
        <v>528</v>
      </c>
      <c r="T335" t="s">
        <v>2213</v>
      </c>
      <c r="U335" t="s">
        <v>2194</v>
      </c>
      <c r="V335" t="s">
        <v>508</v>
      </c>
    </row>
    <row r="336" spans="1:22" hidden="1" x14ac:dyDescent="0.25">
      <c r="A336" s="30" t="str">
        <f t="shared" si="5"/>
        <v>111.3</v>
      </c>
      <c r="B336" t="s">
        <v>508</v>
      </c>
      <c r="C336">
        <v>1</v>
      </c>
      <c r="D336" t="s">
        <v>509</v>
      </c>
      <c r="E336" t="s">
        <v>529</v>
      </c>
      <c r="F336" t="s">
        <v>530</v>
      </c>
      <c r="G336" t="s">
        <v>1594</v>
      </c>
      <c r="H336" t="s">
        <v>1595</v>
      </c>
      <c r="I336" t="s">
        <v>1596</v>
      </c>
      <c r="J336" t="s">
        <v>531</v>
      </c>
      <c r="K336" t="s">
        <v>532</v>
      </c>
      <c r="L336" t="s">
        <v>22</v>
      </c>
      <c r="M336" t="s">
        <v>513</v>
      </c>
      <c r="N336" t="s">
        <v>19</v>
      </c>
      <c r="O336" t="s">
        <v>68</v>
      </c>
      <c r="P336">
        <v>60</v>
      </c>
      <c r="Q336">
        <v>1</v>
      </c>
      <c r="R336" t="s">
        <v>515</v>
      </c>
      <c r="S336" t="s">
        <v>533</v>
      </c>
      <c r="T336" t="s">
        <v>2203</v>
      </c>
      <c r="U336" t="s">
        <v>2217</v>
      </c>
      <c r="V336" t="s">
        <v>534</v>
      </c>
    </row>
    <row r="337" spans="1:22" hidden="1" x14ac:dyDescent="0.25">
      <c r="A337" s="30" t="str">
        <f t="shared" si="5"/>
        <v>111.3.1</v>
      </c>
      <c r="B337" t="s">
        <v>508</v>
      </c>
      <c r="C337">
        <v>1</v>
      </c>
      <c r="D337" t="s">
        <v>517</v>
      </c>
      <c r="E337" t="s">
        <v>535</v>
      </c>
      <c r="F337" t="s">
        <v>19</v>
      </c>
      <c r="G337" t="s">
        <v>19</v>
      </c>
      <c r="H337" t="s">
        <v>19</v>
      </c>
      <c r="I337" t="s">
        <v>19</v>
      </c>
      <c r="J337" t="s">
        <v>19</v>
      </c>
      <c r="K337" t="s">
        <v>19</v>
      </c>
      <c r="L337" t="s">
        <v>19</v>
      </c>
      <c r="M337" t="s">
        <v>19</v>
      </c>
      <c r="N337" t="s">
        <v>19</v>
      </c>
      <c r="O337" t="s">
        <v>69</v>
      </c>
      <c r="P337">
        <v>50</v>
      </c>
      <c r="Q337">
        <v>2</v>
      </c>
      <c r="R337" t="s">
        <v>515</v>
      </c>
      <c r="S337" t="s">
        <v>536</v>
      </c>
      <c r="T337" t="s">
        <v>2203</v>
      </c>
      <c r="U337" t="s">
        <v>2190</v>
      </c>
      <c r="V337" t="s">
        <v>537</v>
      </c>
    </row>
    <row r="338" spans="1:22" hidden="1" x14ac:dyDescent="0.25">
      <c r="A338" s="30" t="str">
        <f t="shared" si="5"/>
        <v>111.3.2</v>
      </c>
      <c r="B338" t="s">
        <v>508</v>
      </c>
      <c r="C338">
        <v>1</v>
      </c>
      <c r="D338" t="s">
        <v>517</v>
      </c>
      <c r="E338" t="s">
        <v>538</v>
      </c>
      <c r="F338" t="s">
        <v>19</v>
      </c>
      <c r="G338" t="s">
        <v>19</v>
      </c>
      <c r="H338" t="s">
        <v>19</v>
      </c>
      <c r="I338" t="s">
        <v>19</v>
      </c>
      <c r="J338" t="s">
        <v>19</v>
      </c>
      <c r="K338" t="s">
        <v>19</v>
      </c>
      <c r="L338" t="s">
        <v>19</v>
      </c>
      <c r="M338" t="s">
        <v>19</v>
      </c>
      <c r="N338" t="s">
        <v>19</v>
      </c>
      <c r="O338" t="s">
        <v>2103</v>
      </c>
      <c r="P338">
        <v>25</v>
      </c>
      <c r="Q338">
        <v>2</v>
      </c>
      <c r="R338" t="s">
        <v>515</v>
      </c>
      <c r="S338" t="s">
        <v>539</v>
      </c>
      <c r="T338" t="s">
        <v>2188</v>
      </c>
      <c r="U338" t="s">
        <v>2232</v>
      </c>
      <c r="V338" t="s">
        <v>534</v>
      </c>
    </row>
    <row r="339" spans="1:22" hidden="1" x14ac:dyDescent="0.25">
      <c r="A339" s="30" t="str">
        <f t="shared" si="5"/>
        <v>111.3.3</v>
      </c>
      <c r="B339" t="s">
        <v>508</v>
      </c>
      <c r="C339">
        <v>1</v>
      </c>
      <c r="D339" t="s">
        <v>517</v>
      </c>
      <c r="E339" t="s">
        <v>540</v>
      </c>
      <c r="F339" t="s">
        <v>19</v>
      </c>
      <c r="G339" t="s">
        <v>19</v>
      </c>
      <c r="H339" t="s">
        <v>19</v>
      </c>
      <c r="I339" t="s">
        <v>19</v>
      </c>
      <c r="J339" t="s">
        <v>19</v>
      </c>
      <c r="K339" t="s">
        <v>19</v>
      </c>
      <c r="L339" t="s">
        <v>19</v>
      </c>
      <c r="M339" t="s">
        <v>19</v>
      </c>
      <c r="N339" t="s">
        <v>19</v>
      </c>
      <c r="O339" t="s">
        <v>70</v>
      </c>
      <c r="P339">
        <v>25</v>
      </c>
      <c r="Q339">
        <v>2</v>
      </c>
      <c r="R339" t="s">
        <v>515</v>
      </c>
      <c r="S339" t="s">
        <v>541</v>
      </c>
      <c r="T339" t="s">
        <v>2199</v>
      </c>
      <c r="U339" t="s">
        <v>2217</v>
      </c>
      <c r="V339" t="s">
        <v>508</v>
      </c>
    </row>
    <row r="340" spans="1:22" hidden="1" x14ac:dyDescent="0.25">
      <c r="A340" s="30" t="str">
        <f t="shared" si="5"/>
        <v>4000.1</v>
      </c>
      <c r="B340" t="s">
        <v>1102</v>
      </c>
      <c r="C340">
        <v>1</v>
      </c>
      <c r="D340" t="s">
        <v>509</v>
      </c>
      <c r="E340" t="s">
        <v>1103</v>
      </c>
      <c r="F340" t="s">
        <v>749</v>
      </c>
      <c r="G340" t="s">
        <v>1603</v>
      </c>
      <c r="H340" t="s">
        <v>1601</v>
      </c>
      <c r="I340" t="s">
        <v>1605</v>
      </c>
      <c r="J340" t="s">
        <v>19</v>
      </c>
      <c r="K340" t="s">
        <v>512</v>
      </c>
      <c r="L340" t="s">
        <v>34</v>
      </c>
      <c r="M340" t="s">
        <v>680</v>
      </c>
      <c r="N340" t="s">
        <v>704</v>
      </c>
      <c r="O340" t="s">
        <v>292</v>
      </c>
      <c r="P340">
        <v>16</v>
      </c>
      <c r="Q340">
        <v>100</v>
      </c>
      <c r="R340" t="s">
        <v>515</v>
      </c>
      <c r="S340" t="s">
        <v>1104</v>
      </c>
      <c r="T340" t="s">
        <v>2201</v>
      </c>
      <c r="U340" t="s">
        <v>2189</v>
      </c>
      <c r="V340" t="s">
        <v>1102</v>
      </c>
    </row>
    <row r="341" spans="1:22" hidden="1" x14ac:dyDescent="0.25">
      <c r="A341" s="30" t="str">
        <f t="shared" si="5"/>
        <v>4000.1.1</v>
      </c>
      <c r="B341" t="s">
        <v>1102</v>
      </c>
      <c r="C341">
        <v>1</v>
      </c>
      <c r="D341" t="s">
        <v>517</v>
      </c>
      <c r="E341" t="s">
        <v>1105</v>
      </c>
      <c r="F341" t="s">
        <v>19</v>
      </c>
      <c r="G341" t="s">
        <v>19</v>
      </c>
      <c r="H341" t="s">
        <v>19</v>
      </c>
      <c r="I341" t="s">
        <v>19</v>
      </c>
      <c r="J341" t="s">
        <v>19</v>
      </c>
      <c r="K341" t="s">
        <v>19</v>
      </c>
      <c r="L341" t="s">
        <v>19</v>
      </c>
      <c r="M341" t="s">
        <v>19</v>
      </c>
      <c r="N341" t="s">
        <v>19</v>
      </c>
      <c r="O341" t="s">
        <v>293</v>
      </c>
      <c r="P341">
        <v>100</v>
      </c>
      <c r="Q341">
        <v>100</v>
      </c>
      <c r="R341" t="s">
        <v>515</v>
      </c>
      <c r="S341" t="s">
        <v>1104</v>
      </c>
      <c r="T341" t="s">
        <v>2201</v>
      </c>
      <c r="U341" t="s">
        <v>2189</v>
      </c>
      <c r="V341" t="s">
        <v>1102</v>
      </c>
    </row>
    <row r="342" spans="1:22" hidden="1" x14ac:dyDescent="0.25">
      <c r="A342" s="30" t="str">
        <f t="shared" si="5"/>
        <v>4000.2</v>
      </c>
      <c r="B342" t="s">
        <v>1102</v>
      </c>
      <c r="C342">
        <v>1</v>
      </c>
      <c r="D342" t="s">
        <v>509</v>
      </c>
      <c r="E342" t="s">
        <v>1106</v>
      </c>
      <c r="F342" t="s">
        <v>749</v>
      </c>
      <c r="G342" t="s">
        <v>1606</v>
      </c>
      <c r="H342" t="s">
        <v>1607</v>
      </c>
      <c r="I342" t="s">
        <v>1608</v>
      </c>
      <c r="J342" t="s">
        <v>19</v>
      </c>
      <c r="K342" t="s">
        <v>512</v>
      </c>
      <c r="L342" t="s">
        <v>34</v>
      </c>
      <c r="M342" t="s">
        <v>680</v>
      </c>
      <c r="N342" t="s">
        <v>704</v>
      </c>
      <c r="O342" t="s">
        <v>1967</v>
      </c>
      <c r="P342">
        <v>17</v>
      </c>
      <c r="Q342">
        <v>42000</v>
      </c>
      <c r="R342" t="s">
        <v>515</v>
      </c>
      <c r="S342" t="s">
        <v>1968</v>
      </c>
      <c r="T342" t="s">
        <v>2201</v>
      </c>
      <c r="U342" t="s">
        <v>2189</v>
      </c>
      <c r="V342" t="s">
        <v>1102</v>
      </c>
    </row>
    <row r="343" spans="1:22" hidden="1" x14ac:dyDescent="0.25">
      <c r="A343" s="30" t="str">
        <f t="shared" si="5"/>
        <v>4000.2.1</v>
      </c>
      <c r="B343" t="s">
        <v>1102</v>
      </c>
      <c r="C343">
        <v>1</v>
      </c>
      <c r="D343" t="s">
        <v>517</v>
      </c>
      <c r="E343" t="s">
        <v>1107</v>
      </c>
      <c r="F343" t="s">
        <v>19</v>
      </c>
      <c r="G343" t="s">
        <v>19</v>
      </c>
      <c r="H343" t="s">
        <v>19</v>
      </c>
      <c r="I343" t="s">
        <v>19</v>
      </c>
      <c r="J343" t="s">
        <v>19</v>
      </c>
      <c r="K343" t="s">
        <v>19</v>
      </c>
      <c r="L343" t="s">
        <v>19</v>
      </c>
      <c r="M343" t="s">
        <v>19</v>
      </c>
      <c r="N343" t="s">
        <v>19</v>
      </c>
      <c r="O343" t="s">
        <v>1969</v>
      </c>
      <c r="P343">
        <v>100</v>
      </c>
      <c r="Q343">
        <v>42000</v>
      </c>
      <c r="R343" t="s">
        <v>515</v>
      </c>
      <c r="S343" t="s">
        <v>1968</v>
      </c>
      <c r="T343" t="s">
        <v>2201</v>
      </c>
      <c r="U343" t="s">
        <v>2189</v>
      </c>
      <c r="V343" t="s">
        <v>1102</v>
      </c>
    </row>
    <row r="344" spans="1:22" hidden="1" x14ac:dyDescent="0.25">
      <c r="A344" s="30" t="str">
        <f t="shared" si="5"/>
        <v>4000.3</v>
      </c>
      <c r="B344" t="s">
        <v>1102</v>
      </c>
      <c r="C344">
        <v>1</v>
      </c>
      <c r="D344" t="s">
        <v>509</v>
      </c>
      <c r="E344" t="s">
        <v>1108</v>
      </c>
      <c r="F344" t="s">
        <v>749</v>
      </c>
      <c r="G344" t="s">
        <v>1606</v>
      </c>
      <c r="H344" t="s">
        <v>1607</v>
      </c>
      <c r="I344" t="s">
        <v>1608</v>
      </c>
      <c r="J344" t="s">
        <v>19</v>
      </c>
      <c r="K344" t="s">
        <v>512</v>
      </c>
      <c r="L344" t="s">
        <v>34</v>
      </c>
      <c r="M344" t="s">
        <v>680</v>
      </c>
      <c r="N344" t="s">
        <v>704</v>
      </c>
      <c r="O344" t="s">
        <v>294</v>
      </c>
      <c r="P344">
        <v>17</v>
      </c>
      <c r="Q344">
        <v>20000</v>
      </c>
      <c r="R344" t="s">
        <v>515</v>
      </c>
      <c r="S344" t="s">
        <v>1109</v>
      </c>
      <c r="T344" t="s">
        <v>2201</v>
      </c>
      <c r="U344" t="s">
        <v>2189</v>
      </c>
      <c r="V344" t="s">
        <v>1102</v>
      </c>
    </row>
    <row r="345" spans="1:22" hidden="1" x14ac:dyDescent="0.25">
      <c r="A345" s="30" t="str">
        <f t="shared" si="5"/>
        <v>4000.3.1</v>
      </c>
      <c r="B345" t="s">
        <v>1102</v>
      </c>
      <c r="C345">
        <v>1</v>
      </c>
      <c r="D345" t="s">
        <v>517</v>
      </c>
      <c r="E345" t="s">
        <v>1110</v>
      </c>
      <c r="F345" t="s">
        <v>19</v>
      </c>
      <c r="G345" t="s">
        <v>19</v>
      </c>
      <c r="H345" t="s">
        <v>19</v>
      </c>
      <c r="I345" t="s">
        <v>19</v>
      </c>
      <c r="J345" t="s">
        <v>19</v>
      </c>
      <c r="K345" t="s">
        <v>19</v>
      </c>
      <c r="L345" t="s">
        <v>19</v>
      </c>
      <c r="M345" t="s">
        <v>19</v>
      </c>
      <c r="N345" t="s">
        <v>19</v>
      </c>
      <c r="O345" t="s">
        <v>295</v>
      </c>
      <c r="P345">
        <v>100</v>
      </c>
      <c r="Q345">
        <v>20000</v>
      </c>
      <c r="R345" t="s">
        <v>515</v>
      </c>
      <c r="S345" t="s">
        <v>1109</v>
      </c>
      <c r="T345" t="s">
        <v>2201</v>
      </c>
      <c r="U345" t="s">
        <v>2189</v>
      </c>
      <c r="V345" t="s">
        <v>1102</v>
      </c>
    </row>
    <row r="346" spans="1:22" hidden="1" x14ac:dyDescent="0.25">
      <c r="A346" s="30" t="str">
        <f t="shared" si="5"/>
        <v>4000.4</v>
      </c>
      <c r="B346" t="s">
        <v>1102</v>
      </c>
      <c r="C346">
        <v>1</v>
      </c>
      <c r="D346" t="s">
        <v>509</v>
      </c>
      <c r="E346" t="s">
        <v>1111</v>
      </c>
      <c r="F346" t="s">
        <v>749</v>
      </c>
      <c r="G346" t="s">
        <v>1606</v>
      </c>
      <c r="H346" t="s">
        <v>1607</v>
      </c>
      <c r="I346" t="s">
        <v>1608</v>
      </c>
      <c r="J346" t="s">
        <v>19</v>
      </c>
      <c r="K346" t="s">
        <v>512</v>
      </c>
      <c r="L346" t="s">
        <v>34</v>
      </c>
      <c r="M346" t="s">
        <v>680</v>
      </c>
      <c r="N346" t="s">
        <v>704</v>
      </c>
      <c r="O346" t="s">
        <v>296</v>
      </c>
      <c r="P346">
        <v>17</v>
      </c>
      <c r="Q346">
        <v>6430</v>
      </c>
      <c r="R346" t="s">
        <v>515</v>
      </c>
      <c r="S346" t="s">
        <v>1112</v>
      </c>
      <c r="T346" t="s">
        <v>2201</v>
      </c>
      <c r="U346" t="s">
        <v>2189</v>
      </c>
      <c r="V346" t="s">
        <v>1102</v>
      </c>
    </row>
    <row r="347" spans="1:22" hidden="1" x14ac:dyDescent="0.25">
      <c r="A347" s="30" t="str">
        <f t="shared" si="5"/>
        <v>4000.4.1</v>
      </c>
      <c r="B347" t="s">
        <v>1102</v>
      </c>
      <c r="C347">
        <v>1</v>
      </c>
      <c r="D347" t="s">
        <v>517</v>
      </c>
      <c r="E347" t="s">
        <v>1113</v>
      </c>
      <c r="F347" t="s">
        <v>19</v>
      </c>
      <c r="G347" t="s">
        <v>19</v>
      </c>
      <c r="H347" t="s">
        <v>19</v>
      </c>
      <c r="I347" t="s">
        <v>19</v>
      </c>
      <c r="J347" t="s">
        <v>19</v>
      </c>
      <c r="K347" t="s">
        <v>19</v>
      </c>
      <c r="L347" t="s">
        <v>19</v>
      </c>
      <c r="M347" t="s">
        <v>19</v>
      </c>
      <c r="N347" t="s">
        <v>19</v>
      </c>
      <c r="O347" t="s">
        <v>35</v>
      </c>
      <c r="P347">
        <v>50</v>
      </c>
      <c r="Q347">
        <v>6430</v>
      </c>
      <c r="R347" t="s">
        <v>515</v>
      </c>
      <c r="S347" t="s">
        <v>1112</v>
      </c>
      <c r="T347" t="s">
        <v>2201</v>
      </c>
      <c r="U347" t="s">
        <v>2189</v>
      </c>
      <c r="V347" t="s">
        <v>1102</v>
      </c>
    </row>
    <row r="348" spans="1:22" hidden="1" x14ac:dyDescent="0.25">
      <c r="A348" s="30" t="str">
        <f t="shared" si="5"/>
        <v>4000.4.2</v>
      </c>
      <c r="B348" t="s">
        <v>1102</v>
      </c>
      <c r="C348">
        <v>1</v>
      </c>
      <c r="D348" t="s">
        <v>517</v>
      </c>
      <c r="E348" t="s">
        <v>1970</v>
      </c>
      <c r="F348" t="s">
        <v>19</v>
      </c>
      <c r="G348" t="s">
        <v>19</v>
      </c>
      <c r="H348" t="s">
        <v>19</v>
      </c>
      <c r="I348" t="s">
        <v>19</v>
      </c>
      <c r="J348" t="s">
        <v>19</v>
      </c>
      <c r="K348" t="s">
        <v>19</v>
      </c>
      <c r="L348" t="s">
        <v>19</v>
      </c>
      <c r="M348" t="s">
        <v>19</v>
      </c>
      <c r="N348" t="s">
        <v>19</v>
      </c>
      <c r="O348" t="s">
        <v>1971</v>
      </c>
      <c r="P348">
        <v>50</v>
      </c>
      <c r="Q348">
        <v>100</v>
      </c>
      <c r="R348" t="s">
        <v>546</v>
      </c>
      <c r="S348" t="s">
        <v>1972</v>
      </c>
      <c r="T348" t="s">
        <v>2205</v>
      </c>
      <c r="U348" t="s">
        <v>2189</v>
      </c>
      <c r="V348" t="s">
        <v>1102</v>
      </c>
    </row>
    <row r="349" spans="1:22" hidden="1" x14ac:dyDescent="0.25">
      <c r="A349" s="30" t="str">
        <f t="shared" si="5"/>
        <v>4000.5</v>
      </c>
      <c r="B349" t="s">
        <v>1102</v>
      </c>
      <c r="C349">
        <v>1</v>
      </c>
      <c r="D349" t="s">
        <v>509</v>
      </c>
      <c r="E349" t="s">
        <v>1114</v>
      </c>
      <c r="F349" t="s">
        <v>530</v>
      </c>
      <c r="G349" t="s">
        <v>1600</v>
      </c>
      <c r="H349" t="s">
        <v>1601</v>
      </c>
      <c r="I349" t="s">
        <v>1602</v>
      </c>
      <c r="J349" t="s">
        <v>638</v>
      </c>
      <c r="K349" t="s">
        <v>512</v>
      </c>
      <c r="L349" t="s">
        <v>34</v>
      </c>
      <c r="M349" t="s">
        <v>680</v>
      </c>
      <c r="N349" t="s">
        <v>704</v>
      </c>
      <c r="O349" t="s">
        <v>297</v>
      </c>
      <c r="P349">
        <v>12</v>
      </c>
      <c r="Q349">
        <v>6</v>
      </c>
      <c r="R349" t="s">
        <v>515</v>
      </c>
      <c r="S349" t="s">
        <v>1115</v>
      </c>
      <c r="T349" t="s">
        <v>2188</v>
      </c>
      <c r="U349" t="s">
        <v>2198</v>
      </c>
      <c r="V349" t="s">
        <v>1102</v>
      </c>
    </row>
    <row r="350" spans="1:22" hidden="1" x14ac:dyDescent="0.25">
      <c r="A350" s="30" t="str">
        <f t="shared" si="5"/>
        <v>4000.5.1</v>
      </c>
      <c r="B350" t="s">
        <v>1102</v>
      </c>
      <c r="C350">
        <v>1</v>
      </c>
      <c r="D350" t="s">
        <v>517</v>
      </c>
      <c r="E350" t="s">
        <v>1116</v>
      </c>
      <c r="F350" t="s">
        <v>19</v>
      </c>
      <c r="G350" t="s">
        <v>19</v>
      </c>
      <c r="H350" t="s">
        <v>19</v>
      </c>
      <c r="I350" t="s">
        <v>19</v>
      </c>
      <c r="J350" t="s">
        <v>19</v>
      </c>
      <c r="K350" t="s">
        <v>19</v>
      </c>
      <c r="L350" t="s">
        <v>19</v>
      </c>
      <c r="M350" t="s">
        <v>19</v>
      </c>
      <c r="N350" t="s">
        <v>19</v>
      </c>
      <c r="O350" t="s">
        <v>36</v>
      </c>
      <c r="P350">
        <v>20</v>
      </c>
      <c r="Q350">
        <v>1</v>
      </c>
      <c r="R350" t="s">
        <v>515</v>
      </c>
      <c r="S350" t="s">
        <v>1117</v>
      </c>
      <c r="T350" t="s">
        <v>2188</v>
      </c>
      <c r="U350" t="s">
        <v>2219</v>
      </c>
      <c r="V350" t="s">
        <v>1102</v>
      </c>
    </row>
    <row r="351" spans="1:22" hidden="1" x14ac:dyDescent="0.25">
      <c r="A351" s="30" t="str">
        <f t="shared" si="5"/>
        <v>4000.5.2</v>
      </c>
      <c r="B351" t="s">
        <v>1102</v>
      </c>
      <c r="C351">
        <v>1</v>
      </c>
      <c r="D351" t="s">
        <v>517</v>
      </c>
      <c r="E351" t="s">
        <v>1118</v>
      </c>
      <c r="F351" t="s">
        <v>19</v>
      </c>
      <c r="G351" t="s">
        <v>19</v>
      </c>
      <c r="H351" t="s">
        <v>19</v>
      </c>
      <c r="I351" t="s">
        <v>19</v>
      </c>
      <c r="J351" t="s">
        <v>19</v>
      </c>
      <c r="K351" t="s">
        <v>19</v>
      </c>
      <c r="L351" t="s">
        <v>19</v>
      </c>
      <c r="M351" t="s">
        <v>19</v>
      </c>
      <c r="N351" t="s">
        <v>19</v>
      </c>
      <c r="O351" t="s">
        <v>37</v>
      </c>
      <c r="P351">
        <v>80</v>
      </c>
      <c r="Q351">
        <v>6</v>
      </c>
      <c r="R351" t="s">
        <v>515</v>
      </c>
      <c r="S351" t="s">
        <v>1115</v>
      </c>
      <c r="T351" t="s">
        <v>2197</v>
      </c>
      <c r="U351" t="s">
        <v>2198</v>
      </c>
      <c r="V351" t="s">
        <v>1102</v>
      </c>
    </row>
    <row r="352" spans="1:22" hidden="1" x14ac:dyDescent="0.25">
      <c r="A352" s="30" t="str">
        <f t="shared" si="5"/>
        <v>4000.6</v>
      </c>
      <c r="B352" t="s">
        <v>1102</v>
      </c>
      <c r="C352">
        <v>1</v>
      </c>
      <c r="D352" t="s">
        <v>509</v>
      </c>
      <c r="E352" t="s">
        <v>1119</v>
      </c>
      <c r="F352" t="s">
        <v>530</v>
      </c>
      <c r="G352" t="s">
        <v>1603</v>
      </c>
      <c r="H352" t="s">
        <v>1604</v>
      </c>
      <c r="I352" t="s">
        <v>1605</v>
      </c>
      <c r="J352" t="s">
        <v>19</v>
      </c>
      <c r="K352" t="s">
        <v>532</v>
      </c>
      <c r="L352" t="s">
        <v>34</v>
      </c>
      <c r="M352" t="s">
        <v>766</v>
      </c>
      <c r="N352" t="s">
        <v>704</v>
      </c>
      <c r="O352" t="s">
        <v>1975</v>
      </c>
      <c r="P352">
        <v>16</v>
      </c>
      <c r="Q352">
        <v>1</v>
      </c>
      <c r="R352" t="s">
        <v>515</v>
      </c>
      <c r="S352" t="s">
        <v>1120</v>
      </c>
      <c r="T352" t="s">
        <v>2188</v>
      </c>
      <c r="U352" t="s">
        <v>2294</v>
      </c>
      <c r="V352" t="s">
        <v>1121</v>
      </c>
    </row>
    <row r="353" spans="1:22" hidden="1" x14ac:dyDescent="0.25">
      <c r="A353" s="30" t="str">
        <f t="shared" si="5"/>
        <v>4000.6.1</v>
      </c>
      <c r="B353" t="s">
        <v>1102</v>
      </c>
      <c r="C353">
        <v>1</v>
      </c>
      <c r="D353" t="s">
        <v>517</v>
      </c>
      <c r="E353" t="s">
        <v>1122</v>
      </c>
      <c r="F353" t="s">
        <v>19</v>
      </c>
      <c r="G353" t="s">
        <v>19</v>
      </c>
      <c r="H353" t="s">
        <v>19</v>
      </c>
      <c r="I353" t="s">
        <v>19</v>
      </c>
      <c r="J353" t="s">
        <v>19</v>
      </c>
      <c r="K353" t="s">
        <v>19</v>
      </c>
      <c r="L353" t="s">
        <v>19</v>
      </c>
      <c r="M353" t="s">
        <v>19</v>
      </c>
      <c r="N353" t="s">
        <v>19</v>
      </c>
      <c r="O353" t="s">
        <v>405</v>
      </c>
      <c r="P353">
        <v>25</v>
      </c>
      <c r="Q353">
        <v>1</v>
      </c>
      <c r="R353" t="s">
        <v>515</v>
      </c>
      <c r="S353" t="s">
        <v>1123</v>
      </c>
      <c r="T353" t="s">
        <v>2188</v>
      </c>
      <c r="U353" t="s">
        <v>2247</v>
      </c>
      <c r="V353" t="s">
        <v>1102</v>
      </c>
    </row>
    <row r="354" spans="1:22" hidden="1" x14ac:dyDescent="0.25">
      <c r="A354" s="30" t="str">
        <f t="shared" si="5"/>
        <v>4000.6.2</v>
      </c>
      <c r="B354" t="s">
        <v>1102</v>
      </c>
      <c r="C354">
        <v>1</v>
      </c>
      <c r="D354" t="s">
        <v>1609</v>
      </c>
      <c r="E354" t="s">
        <v>1124</v>
      </c>
      <c r="F354" t="s">
        <v>19</v>
      </c>
      <c r="G354" t="s">
        <v>19</v>
      </c>
      <c r="H354" t="s">
        <v>19</v>
      </c>
      <c r="I354" t="s">
        <v>19</v>
      </c>
      <c r="J354" t="s">
        <v>19</v>
      </c>
      <c r="K354" t="s">
        <v>19</v>
      </c>
      <c r="L354" t="s">
        <v>19</v>
      </c>
      <c r="M354" t="s">
        <v>19</v>
      </c>
      <c r="N354" t="s">
        <v>19</v>
      </c>
      <c r="O354" t="s">
        <v>406</v>
      </c>
      <c r="P354">
        <v>0</v>
      </c>
      <c r="Q354">
        <v>1</v>
      </c>
      <c r="R354" t="s">
        <v>515</v>
      </c>
      <c r="S354" t="s">
        <v>1125</v>
      </c>
      <c r="T354" t="s">
        <v>2199</v>
      </c>
      <c r="U354" t="s">
        <v>2295</v>
      </c>
      <c r="V354" t="s">
        <v>652</v>
      </c>
    </row>
    <row r="355" spans="1:22" hidden="1" x14ac:dyDescent="0.25">
      <c r="A355" s="30" t="str">
        <f t="shared" si="5"/>
        <v>4000.6.3</v>
      </c>
      <c r="B355" t="s">
        <v>1102</v>
      </c>
      <c r="C355">
        <v>1</v>
      </c>
      <c r="D355" t="s">
        <v>517</v>
      </c>
      <c r="E355" t="s">
        <v>1126</v>
      </c>
      <c r="F355" t="s">
        <v>19</v>
      </c>
      <c r="G355" t="s">
        <v>19</v>
      </c>
      <c r="H355" t="s">
        <v>19</v>
      </c>
      <c r="I355" t="s">
        <v>19</v>
      </c>
      <c r="J355" t="s">
        <v>19</v>
      </c>
      <c r="K355" t="s">
        <v>19</v>
      </c>
      <c r="L355" t="s">
        <v>19</v>
      </c>
      <c r="M355" t="s">
        <v>19</v>
      </c>
      <c r="N355" t="s">
        <v>19</v>
      </c>
      <c r="O355" t="s">
        <v>42</v>
      </c>
      <c r="P355">
        <v>25</v>
      </c>
      <c r="Q355">
        <v>1</v>
      </c>
      <c r="R355" t="s">
        <v>515</v>
      </c>
      <c r="S355" t="s">
        <v>1127</v>
      </c>
      <c r="T355" t="s">
        <v>2296</v>
      </c>
      <c r="U355" t="s">
        <v>2268</v>
      </c>
      <c r="V355" t="s">
        <v>1102</v>
      </c>
    </row>
    <row r="356" spans="1:22" hidden="1" x14ac:dyDescent="0.25">
      <c r="A356" s="30" t="str">
        <f t="shared" si="5"/>
        <v>4000.6.4</v>
      </c>
      <c r="B356" t="s">
        <v>1102</v>
      </c>
      <c r="C356">
        <v>1</v>
      </c>
      <c r="D356" t="s">
        <v>517</v>
      </c>
      <c r="E356" t="s">
        <v>1128</v>
      </c>
      <c r="F356" t="s">
        <v>19</v>
      </c>
      <c r="G356" t="s">
        <v>19</v>
      </c>
      <c r="H356" t="s">
        <v>19</v>
      </c>
      <c r="I356" t="s">
        <v>19</v>
      </c>
      <c r="J356" t="s">
        <v>19</v>
      </c>
      <c r="K356" t="s">
        <v>19</v>
      </c>
      <c r="L356" t="s">
        <v>19</v>
      </c>
      <c r="M356" t="s">
        <v>19</v>
      </c>
      <c r="N356" t="s">
        <v>19</v>
      </c>
      <c r="O356" t="s">
        <v>43</v>
      </c>
      <c r="P356">
        <v>25</v>
      </c>
      <c r="Q356">
        <v>1</v>
      </c>
      <c r="R356" t="s">
        <v>515</v>
      </c>
      <c r="S356" t="s">
        <v>1129</v>
      </c>
      <c r="T356" t="s">
        <v>2297</v>
      </c>
      <c r="U356" t="s">
        <v>2298</v>
      </c>
      <c r="V356" t="s">
        <v>1102</v>
      </c>
    </row>
    <row r="357" spans="1:22" hidden="1" x14ac:dyDescent="0.25">
      <c r="A357" s="30" t="str">
        <f t="shared" si="5"/>
        <v>4000.6.5</v>
      </c>
      <c r="B357" t="s">
        <v>1102</v>
      </c>
      <c r="C357">
        <v>1</v>
      </c>
      <c r="D357" t="s">
        <v>1609</v>
      </c>
      <c r="E357" t="s">
        <v>1130</v>
      </c>
      <c r="F357" t="s">
        <v>19</v>
      </c>
      <c r="G357" t="s">
        <v>19</v>
      </c>
      <c r="H357" t="s">
        <v>19</v>
      </c>
      <c r="I357" t="s">
        <v>19</v>
      </c>
      <c r="J357" t="s">
        <v>19</v>
      </c>
      <c r="K357" t="s">
        <v>19</v>
      </c>
      <c r="L357" t="s">
        <v>19</v>
      </c>
      <c r="M357" t="s">
        <v>19</v>
      </c>
      <c r="N357" t="s">
        <v>19</v>
      </c>
      <c r="O357" t="s">
        <v>407</v>
      </c>
      <c r="P357">
        <v>0</v>
      </c>
      <c r="Q357">
        <v>1</v>
      </c>
      <c r="R357" t="s">
        <v>515</v>
      </c>
      <c r="S357" t="s">
        <v>1131</v>
      </c>
      <c r="T357" t="s">
        <v>2299</v>
      </c>
      <c r="U357" t="s">
        <v>2257</v>
      </c>
      <c r="V357" t="s">
        <v>565</v>
      </c>
    </row>
    <row r="358" spans="1:22" hidden="1" x14ac:dyDescent="0.25">
      <c r="A358" s="30" t="str">
        <f t="shared" si="5"/>
        <v>4000.6.6</v>
      </c>
      <c r="B358" t="s">
        <v>1102</v>
      </c>
      <c r="C358">
        <v>1</v>
      </c>
      <c r="D358" t="s">
        <v>517</v>
      </c>
      <c r="E358" t="s">
        <v>1132</v>
      </c>
      <c r="F358" t="s">
        <v>19</v>
      </c>
      <c r="G358" t="s">
        <v>19</v>
      </c>
      <c r="H358" t="s">
        <v>19</v>
      </c>
      <c r="I358" t="s">
        <v>19</v>
      </c>
      <c r="J358" t="s">
        <v>19</v>
      </c>
      <c r="K358" t="s">
        <v>19</v>
      </c>
      <c r="L358" t="s">
        <v>19</v>
      </c>
      <c r="M358" t="s">
        <v>19</v>
      </c>
      <c r="N358" t="s">
        <v>19</v>
      </c>
      <c r="O358" t="s">
        <v>44</v>
      </c>
      <c r="P358">
        <v>25</v>
      </c>
      <c r="Q358">
        <v>1</v>
      </c>
      <c r="R358" t="s">
        <v>515</v>
      </c>
      <c r="S358" t="s">
        <v>1133</v>
      </c>
      <c r="T358" t="s">
        <v>2223</v>
      </c>
      <c r="U358" t="s">
        <v>2294</v>
      </c>
      <c r="V358" t="s">
        <v>1134</v>
      </c>
    </row>
    <row r="359" spans="1:22" hidden="1" x14ac:dyDescent="0.25">
      <c r="A359" s="30" t="str">
        <f t="shared" si="5"/>
        <v>4000.7</v>
      </c>
      <c r="B359" s="440" t="s">
        <v>1102</v>
      </c>
      <c r="C359" s="440">
        <v>1</v>
      </c>
      <c r="D359" s="440" t="s">
        <v>2594</v>
      </c>
      <c r="E359" s="440" t="s">
        <v>1135</v>
      </c>
      <c r="F359" s="440" t="s">
        <v>530</v>
      </c>
      <c r="G359" s="440" t="s">
        <v>1603</v>
      </c>
      <c r="H359" s="440" t="s">
        <v>1604</v>
      </c>
      <c r="I359" s="440" t="s">
        <v>1605</v>
      </c>
      <c r="J359" s="440" t="s">
        <v>19</v>
      </c>
      <c r="K359" s="440" t="s">
        <v>532</v>
      </c>
      <c r="L359" s="440" t="s">
        <v>34</v>
      </c>
      <c r="M359" s="440" t="s">
        <v>766</v>
      </c>
      <c r="N359" s="440" t="s">
        <v>704</v>
      </c>
      <c r="O359" s="440" t="s">
        <v>45</v>
      </c>
      <c r="P359" s="440">
        <v>12</v>
      </c>
      <c r="Q359" s="440">
        <v>1</v>
      </c>
      <c r="R359" s="440" t="s">
        <v>515</v>
      </c>
      <c r="S359" s="440" t="s">
        <v>1120</v>
      </c>
      <c r="T359" s="440" t="s">
        <v>2188</v>
      </c>
      <c r="U359" s="440" t="s">
        <v>2294</v>
      </c>
      <c r="V359" s="440" t="s">
        <v>1121</v>
      </c>
    </row>
    <row r="360" spans="1:22" hidden="1" x14ac:dyDescent="0.25">
      <c r="A360" s="30" t="str">
        <f t="shared" si="5"/>
        <v>4000.7.1</v>
      </c>
      <c r="B360" s="440" t="s">
        <v>1102</v>
      </c>
      <c r="C360" s="440">
        <v>1</v>
      </c>
      <c r="D360" s="440" t="s">
        <v>2595</v>
      </c>
      <c r="E360" s="440" t="s">
        <v>1136</v>
      </c>
      <c r="F360" s="440" t="s">
        <v>19</v>
      </c>
      <c r="G360" s="440" t="s">
        <v>19</v>
      </c>
      <c r="H360" s="440" t="s">
        <v>19</v>
      </c>
      <c r="I360" s="440" t="s">
        <v>19</v>
      </c>
      <c r="J360" s="440" t="s">
        <v>19</v>
      </c>
      <c r="K360" s="440" t="s">
        <v>19</v>
      </c>
      <c r="L360" s="440" t="s">
        <v>19</v>
      </c>
      <c r="M360" s="440" t="s">
        <v>19</v>
      </c>
      <c r="N360" s="440" t="s">
        <v>19</v>
      </c>
      <c r="O360" s="440" t="s">
        <v>405</v>
      </c>
      <c r="P360" s="440">
        <v>25</v>
      </c>
      <c r="Q360" s="440">
        <v>1</v>
      </c>
      <c r="R360" s="440" t="s">
        <v>515</v>
      </c>
      <c r="S360" s="440" t="s">
        <v>1123</v>
      </c>
      <c r="T360" s="440" t="s">
        <v>2188</v>
      </c>
      <c r="U360" s="440" t="s">
        <v>2247</v>
      </c>
      <c r="V360" s="440" t="s">
        <v>1102</v>
      </c>
    </row>
    <row r="361" spans="1:22" hidden="1" x14ac:dyDescent="0.25">
      <c r="A361" s="30" t="str">
        <f t="shared" si="5"/>
        <v>4000.7.2</v>
      </c>
      <c r="B361" s="440" t="s">
        <v>1102</v>
      </c>
      <c r="C361" s="440">
        <v>1</v>
      </c>
      <c r="D361" s="440" t="s">
        <v>2596</v>
      </c>
      <c r="E361" s="440" t="s">
        <v>1137</v>
      </c>
      <c r="F361" s="440" t="s">
        <v>19</v>
      </c>
      <c r="G361" s="440" t="s">
        <v>19</v>
      </c>
      <c r="H361" s="440" t="s">
        <v>19</v>
      </c>
      <c r="I361" s="440" t="s">
        <v>19</v>
      </c>
      <c r="J361" s="440" t="s">
        <v>19</v>
      </c>
      <c r="K361" s="440" t="s">
        <v>19</v>
      </c>
      <c r="L361" s="440" t="s">
        <v>19</v>
      </c>
      <c r="M361" s="440" t="s">
        <v>19</v>
      </c>
      <c r="N361" s="440" t="s">
        <v>19</v>
      </c>
      <c r="O361" s="440" t="s">
        <v>406</v>
      </c>
      <c r="P361" s="440">
        <v>0</v>
      </c>
      <c r="Q361" s="440">
        <v>1</v>
      </c>
      <c r="R361" s="440" t="s">
        <v>515</v>
      </c>
      <c r="S361" s="440" t="s">
        <v>1125</v>
      </c>
      <c r="T361" s="440" t="s">
        <v>2199</v>
      </c>
      <c r="U361" s="440" t="s">
        <v>2295</v>
      </c>
      <c r="V361" s="440" t="s">
        <v>652</v>
      </c>
    </row>
    <row r="362" spans="1:22" hidden="1" x14ac:dyDescent="0.25">
      <c r="A362" s="30" t="str">
        <f t="shared" si="5"/>
        <v>4000.7.3</v>
      </c>
      <c r="B362" s="440" t="s">
        <v>1102</v>
      </c>
      <c r="C362" s="440">
        <v>1</v>
      </c>
      <c r="D362" s="440" t="s">
        <v>2595</v>
      </c>
      <c r="E362" s="440" t="s">
        <v>1138</v>
      </c>
      <c r="F362" s="440" t="s">
        <v>19</v>
      </c>
      <c r="G362" s="440" t="s">
        <v>19</v>
      </c>
      <c r="H362" s="440" t="s">
        <v>19</v>
      </c>
      <c r="I362" s="440" t="s">
        <v>19</v>
      </c>
      <c r="J362" s="440" t="s">
        <v>19</v>
      </c>
      <c r="K362" s="440" t="s">
        <v>19</v>
      </c>
      <c r="L362" s="440" t="s">
        <v>19</v>
      </c>
      <c r="M362" s="440" t="s">
        <v>19</v>
      </c>
      <c r="N362" s="440" t="s">
        <v>19</v>
      </c>
      <c r="O362" s="440" t="s">
        <v>42</v>
      </c>
      <c r="P362" s="440">
        <v>25</v>
      </c>
      <c r="Q362" s="440">
        <v>1</v>
      </c>
      <c r="R362" s="440" t="s">
        <v>515</v>
      </c>
      <c r="S362" s="440" t="s">
        <v>1127</v>
      </c>
      <c r="T362" s="440" t="s">
        <v>2296</v>
      </c>
      <c r="U362" s="440" t="s">
        <v>2268</v>
      </c>
      <c r="V362" s="440" t="s">
        <v>1102</v>
      </c>
    </row>
    <row r="363" spans="1:22" hidden="1" x14ac:dyDescent="0.25">
      <c r="A363" s="30" t="str">
        <f t="shared" si="5"/>
        <v>4000.7.4</v>
      </c>
      <c r="B363" s="440" t="s">
        <v>1102</v>
      </c>
      <c r="C363" s="440">
        <v>1</v>
      </c>
      <c r="D363" s="440" t="s">
        <v>2595</v>
      </c>
      <c r="E363" s="440" t="s">
        <v>1139</v>
      </c>
      <c r="F363" s="440" t="s">
        <v>19</v>
      </c>
      <c r="G363" s="440" t="s">
        <v>19</v>
      </c>
      <c r="H363" s="440" t="s">
        <v>19</v>
      </c>
      <c r="I363" s="440" t="s">
        <v>19</v>
      </c>
      <c r="J363" s="440" t="s">
        <v>19</v>
      </c>
      <c r="K363" s="440" t="s">
        <v>19</v>
      </c>
      <c r="L363" s="440" t="s">
        <v>19</v>
      </c>
      <c r="M363" s="440" t="s">
        <v>19</v>
      </c>
      <c r="N363" s="440" t="s">
        <v>19</v>
      </c>
      <c r="O363" s="440" t="s">
        <v>43</v>
      </c>
      <c r="P363" s="440">
        <v>25</v>
      </c>
      <c r="Q363" s="440">
        <v>1</v>
      </c>
      <c r="R363" s="440" t="s">
        <v>515</v>
      </c>
      <c r="S363" s="440" t="s">
        <v>1129</v>
      </c>
      <c r="T363" s="440" t="s">
        <v>2297</v>
      </c>
      <c r="U363" s="440" t="s">
        <v>2298</v>
      </c>
      <c r="V363" s="440" t="s">
        <v>1102</v>
      </c>
    </row>
    <row r="364" spans="1:22" hidden="1" x14ac:dyDescent="0.25">
      <c r="A364" s="30" t="str">
        <f t="shared" si="5"/>
        <v>4000.7.5</v>
      </c>
      <c r="B364" s="440" t="s">
        <v>1102</v>
      </c>
      <c r="C364" s="440">
        <v>1</v>
      </c>
      <c r="D364" s="440" t="s">
        <v>2596</v>
      </c>
      <c r="E364" s="440" t="s">
        <v>1140</v>
      </c>
      <c r="F364" s="440" t="s">
        <v>19</v>
      </c>
      <c r="G364" s="440" t="s">
        <v>19</v>
      </c>
      <c r="H364" s="440" t="s">
        <v>19</v>
      </c>
      <c r="I364" s="440" t="s">
        <v>19</v>
      </c>
      <c r="J364" s="440" t="s">
        <v>19</v>
      </c>
      <c r="K364" s="440" t="s">
        <v>19</v>
      </c>
      <c r="L364" s="440" t="s">
        <v>19</v>
      </c>
      <c r="M364" s="440" t="s">
        <v>19</v>
      </c>
      <c r="N364" s="440" t="s">
        <v>19</v>
      </c>
      <c r="O364" s="440" t="s">
        <v>407</v>
      </c>
      <c r="P364" s="440">
        <v>0</v>
      </c>
      <c r="Q364" s="440">
        <v>1</v>
      </c>
      <c r="R364" s="440" t="s">
        <v>515</v>
      </c>
      <c r="S364" s="440" t="s">
        <v>1131</v>
      </c>
      <c r="T364" s="440" t="s">
        <v>2299</v>
      </c>
      <c r="U364" s="440" t="s">
        <v>2257</v>
      </c>
      <c r="V364" s="440" t="s">
        <v>565</v>
      </c>
    </row>
    <row r="365" spans="1:22" hidden="1" x14ac:dyDescent="0.25">
      <c r="A365" s="30" t="str">
        <f t="shared" si="5"/>
        <v>4000.7.6</v>
      </c>
      <c r="B365" s="440" t="s">
        <v>1102</v>
      </c>
      <c r="C365" s="440">
        <v>1</v>
      </c>
      <c r="D365" s="440" t="s">
        <v>2595</v>
      </c>
      <c r="E365" s="440" t="s">
        <v>1141</v>
      </c>
      <c r="F365" s="440" t="s">
        <v>19</v>
      </c>
      <c r="G365" s="440" t="s">
        <v>19</v>
      </c>
      <c r="H365" s="440" t="s">
        <v>19</v>
      </c>
      <c r="I365" s="440" t="s">
        <v>19</v>
      </c>
      <c r="J365" s="440" t="s">
        <v>19</v>
      </c>
      <c r="K365" s="440" t="s">
        <v>19</v>
      </c>
      <c r="L365" s="440" t="s">
        <v>19</v>
      </c>
      <c r="M365" s="440" t="s">
        <v>19</v>
      </c>
      <c r="N365" s="440" t="s">
        <v>19</v>
      </c>
      <c r="O365" s="440" t="s">
        <v>44</v>
      </c>
      <c r="P365" s="440">
        <v>25</v>
      </c>
      <c r="Q365" s="440">
        <v>1</v>
      </c>
      <c r="R365" s="440" t="s">
        <v>515</v>
      </c>
      <c r="S365" s="440" t="s">
        <v>1133</v>
      </c>
      <c r="T365" s="440" t="s">
        <v>2223</v>
      </c>
      <c r="U365" s="440" t="s">
        <v>2294</v>
      </c>
      <c r="V365" s="440" t="s">
        <v>1134</v>
      </c>
    </row>
    <row r="366" spans="1:22" hidden="1" x14ac:dyDescent="0.25">
      <c r="A366" s="30" t="str">
        <f t="shared" si="5"/>
        <v>4000.8</v>
      </c>
      <c r="B366" t="s">
        <v>1102</v>
      </c>
      <c r="C366">
        <v>1</v>
      </c>
      <c r="D366" t="s">
        <v>509</v>
      </c>
      <c r="E366" t="s">
        <v>1142</v>
      </c>
      <c r="F366" t="s">
        <v>530</v>
      </c>
      <c r="G366" t="s">
        <v>1594</v>
      </c>
      <c r="H366" t="s">
        <v>1595</v>
      </c>
      <c r="I366" t="s">
        <v>1596</v>
      </c>
      <c r="J366" t="s">
        <v>19</v>
      </c>
      <c r="K366" t="s">
        <v>512</v>
      </c>
      <c r="L366" t="s">
        <v>34</v>
      </c>
      <c r="M366" t="s">
        <v>680</v>
      </c>
      <c r="N366" t="s">
        <v>704</v>
      </c>
      <c r="O366" t="s">
        <v>298</v>
      </c>
      <c r="P366">
        <v>5</v>
      </c>
      <c r="Q366">
        <v>1</v>
      </c>
      <c r="R366" t="s">
        <v>515</v>
      </c>
      <c r="S366" t="s">
        <v>1143</v>
      </c>
      <c r="T366" t="s">
        <v>2188</v>
      </c>
      <c r="U366" t="s">
        <v>2189</v>
      </c>
      <c r="V366" t="s">
        <v>1102</v>
      </c>
    </row>
    <row r="367" spans="1:22" hidden="1" x14ac:dyDescent="0.25">
      <c r="A367" s="30" t="str">
        <f t="shared" si="5"/>
        <v>4000.8.1</v>
      </c>
      <c r="B367" t="s">
        <v>1102</v>
      </c>
      <c r="C367">
        <v>1</v>
      </c>
      <c r="D367" t="s">
        <v>517</v>
      </c>
      <c r="E367" t="s">
        <v>1144</v>
      </c>
      <c r="F367" t="s">
        <v>19</v>
      </c>
      <c r="G367" t="s">
        <v>19</v>
      </c>
      <c r="H367" t="s">
        <v>19</v>
      </c>
      <c r="I367" t="s">
        <v>19</v>
      </c>
      <c r="J367" t="s">
        <v>19</v>
      </c>
      <c r="K367" t="s">
        <v>19</v>
      </c>
      <c r="L367" t="s">
        <v>19</v>
      </c>
      <c r="M367" t="s">
        <v>19</v>
      </c>
      <c r="N367" t="s">
        <v>19</v>
      </c>
      <c r="O367" t="s">
        <v>299</v>
      </c>
      <c r="P367">
        <v>100</v>
      </c>
      <c r="Q367">
        <v>1</v>
      </c>
      <c r="R367" t="s">
        <v>515</v>
      </c>
      <c r="S367" t="s">
        <v>1143</v>
      </c>
      <c r="T367" t="s">
        <v>2188</v>
      </c>
      <c r="U367" t="s">
        <v>2189</v>
      </c>
      <c r="V367" t="s">
        <v>1102</v>
      </c>
    </row>
    <row r="368" spans="1:22" hidden="1" x14ac:dyDescent="0.25">
      <c r="A368" s="30" t="str">
        <f t="shared" si="5"/>
        <v>71.1</v>
      </c>
      <c r="B368" t="s">
        <v>1244</v>
      </c>
      <c r="C368">
        <v>3</v>
      </c>
      <c r="D368" t="s">
        <v>509</v>
      </c>
      <c r="E368" t="s">
        <v>1245</v>
      </c>
      <c r="F368" t="s">
        <v>511</v>
      </c>
      <c r="G368" t="s">
        <v>1600</v>
      </c>
      <c r="H368" t="s">
        <v>1601</v>
      </c>
      <c r="I368" t="s">
        <v>1602</v>
      </c>
      <c r="J368" t="s">
        <v>638</v>
      </c>
      <c r="K368" t="s">
        <v>512</v>
      </c>
      <c r="L368" t="s">
        <v>22</v>
      </c>
      <c r="M368" t="s">
        <v>680</v>
      </c>
      <c r="N368" t="s">
        <v>545</v>
      </c>
      <c r="O368" t="s">
        <v>207</v>
      </c>
      <c r="P368">
        <v>30</v>
      </c>
      <c r="Q368">
        <v>100</v>
      </c>
      <c r="R368" t="s">
        <v>546</v>
      </c>
      <c r="S368" t="s">
        <v>1246</v>
      </c>
      <c r="T368" t="s">
        <v>2188</v>
      </c>
      <c r="U368" t="s">
        <v>2217</v>
      </c>
      <c r="V368" t="s">
        <v>1244</v>
      </c>
    </row>
    <row r="369" spans="1:22" hidden="1" x14ac:dyDescent="0.25">
      <c r="A369" s="30" t="str">
        <f t="shared" si="5"/>
        <v>71.1.1</v>
      </c>
      <c r="B369" t="s">
        <v>1244</v>
      </c>
      <c r="C369">
        <v>3</v>
      </c>
      <c r="D369" t="s">
        <v>517</v>
      </c>
      <c r="E369" t="s">
        <v>1247</v>
      </c>
      <c r="F369" t="s">
        <v>19</v>
      </c>
      <c r="G369" t="s">
        <v>19</v>
      </c>
      <c r="H369" t="s">
        <v>19</v>
      </c>
      <c r="I369" t="s">
        <v>19</v>
      </c>
      <c r="J369" t="s">
        <v>19</v>
      </c>
      <c r="K369" t="s">
        <v>19</v>
      </c>
      <c r="L369" t="s">
        <v>19</v>
      </c>
      <c r="M369" t="s">
        <v>19</v>
      </c>
      <c r="N369" t="s">
        <v>19</v>
      </c>
      <c r="O369" t="s">
        <v>208</v>
      </c>
      <c r="P369">
        <v>30</v>
      </c>
      <c r="Q369">
        <v>1</v>
      </c>
      <c r="R369" t="s">
        <v>515</v>
      </c>
      <c r="S369" t="s">
        <v>1248</v>
      </c>
      <c r="T369" t="s">
        <v>2188</v>
      </c>
      <c r="U369" t="s">
        <v>2210</v>
      </c>
      <c r="V369" t="s">
        <v>1244</v>
      </c>
    </row>
    <row r="370" spans="1:22" hidden="1" x14ac:dyDescent="0.25">
      <c r="A370" s="30" t="str">
        <f t="shared" si="5"/>
        <v>71.1.2</v>
      </c>
      <c r="B370" t="s">
        <v>1244</v>
      </c>
      <c r="C370">
        <v>3</v>
      </c>
      <c r="D370" t="s">
        <v>517</v>
      </c>
      <c r="E370" t="s">
        <v>1249</v>
      </c>
      <c r="F370" t="s">
        <v>19</v>
      </c>
      <c r="G370" t="s">
        <v>19</v>
      </c>
      <c r="H370" t="s">
        <v>19</v>
      </c>
      <c r="I370" t="s">
        <v>19</v>
      </c>
      <c r="J370" t="s">
        <v>19</v>
      </c>
      <c r="K370" t="s">
        <v>19</v>
      </c>
      <c r="L370" t="s">
        <v>19</v>
      </c>
      <c r="M370" t="s">
        <v>19</v>
      </c>
      <c r="N370" t="s">
        <v>19</v>
      </c>
      <c r="O370" t="s">
        <v>33</v>
      </c>
      <c r="P370">
        <v>60</v>
      </c>
      <c r="Q370">
        <v>30</v>
      </c>
      <c r="R370" t="s">
        <v>515</v>
      </c>
      <c r="S370" t="s">
        <v>1873</v>
      </c>
      <c r="T370" t="s">
        <v>2197</v>
      </c>
      <c r="U370" t="s">
        <v>2294</v>
      </c>
      <c r="V370" t="s">
        <v>1244</v>
      </c>
    </row>
    <row r="371" spans="1:22" hidden="1" x14ac:dyDescent="0.25">
      <c r="A371" s="30" t="str">
        <f t="shared" si="5"/>
        <v>71.1.3</v>
      </c>
      <c r="B371" t="s">
        <v>1244</v>
      </c>
      <c r="C371">
        <v>3</v>
      </c>
      <c r="D371" t="s">
        <v>517</v>
      </c>
      <c r="E371" t="s">
        <v>1250</v>
      </c>
      <c r="F371" t="s">
        <v>19</v>
      </c>
      <c r="G371" t="s">
        <v>19</v>
      </c>
      <c r="H371" t="s">
        <v>19</v>
      </c>
      <c r="I371" t="s">
        <v>19</v>
      </c>
      <c r="J371" t="s">
        <v>19</v>
      </c>
      <c r="K371" t="s">
        <v>19</v>
      </c>
      <c r="L371" t="s">
        <v>19</v>
      </c>
      <c r="M371" t="s">
        <v>19</v>
      </c>
      <c r="N371" t="s">
        <v>19</v>
      </c>
      <c r="O371" t="s">
        <v>209</v>
      </c>
      <c r="P371">
        <v>10</v>
      </c>
      <c r="Q371">
        <v>3</v>
      </c>
      <c r="R371" t="s">
        <v>515</v>
      </c>
      <c r="S371" t="s">
        <v>1251</v>
      </c>
      <c r="T371" t="s">
        <v>2197</v>
      </c>
      <c r="U371" t="s">
        <v>2217</v>
      </c>
      <c r="V371" t="s">
        <v>1244</v>
      </c>
    </row>
    <row r="372" spans="1:22" hidden="1" x14ac:dyDescent="0.25">
      <c r="A372" s="30" t="str">
        <f t="shared" si="5"/>
        <v>71.2</v>
      </c>
      <c r="B372" t="s">
        <v>1244</v>
      </c>
      <c r="C372">
        <v>3</v>
      </c>
      <c r="D372" t="s">
        <v>509</v>
      </c>
      <c r="E372" t="s">
        <v>1252</v>
      </c>
      <c r="F372" t="s">
        <v>511</v>
      </c>
      <c r="G372" t="s">
        <v>1600</v>
      </c>
      <c r="H372" t="s">
        <v>1601</v>
      </c>
      <c r="I372" t="s">
        <v>1602</v>
      </c>
      <c r="J372" t="s">
        <v>638</v>
      </c>
      <c r="K372" t="s">
        <v>512</v>
      </c>
      <c r="L372" t="s">
        <v>22</v>
      </c>
      <c r="M372" t="s">
        <v>766</v>
      </c>
      <c r="N372" t="s">
        <v>545</v>
      </c>
      <c r="O372" t="s">
        <v>347</v>
      </c>
      <c r="P372">
        <v>20</v>
      </c>
      <c r="Q372">
        <v>100</v>
      </c>
      <c r="R372" t="s">
        <v>546</v>
      </c>
      <c r="S372" t="s">
        <v>1253</v>
      </c>
      <c r="T372" t="s">
        <v>2188</v>
      </c>
      <c r="U372" t="s">
        <v>2198</v>
      </c>
      <c r="V372" t="s">
        <v>1244</v>
      </c>
    </row>
    <row r="373" spans="1:22" hidden="1" x14ac:dyDescent="0.25">
      <c r="A373" s="30" t="str">
        <f t="shared" si="5"/>
        <v>71.2.1</v>
      </c>
      <c r="B373" t="s">
        <v>1244</v>
      </c>
      <c r="C373">
        <v>3</v>
      </c>
      <c r="D373" t="s">
        <v>517</v>
      </c>
      <c r="E373" t="s">
        <v>1254</v>
      </c>
      <c r="F373" t="s">
        <v>19</v>
      </c>
      <c r="G373" t="s">
        <v>19</v>
      </c>
      <c r="H373" t="s">
        <v>19</v>
      </c>
      <c r="I373" t="s">
        <v>19</v>
      </c>
      <c r="J373" t="s">
        <v>19</v>
      </c>
      <c r="K373" t="s">
        <v>19</v>
      </c>
      <c r="L373" t="s">
        <v>19</v>
      </c>
      <c r="M373" t="s">
        <v>19</v>
      </c>
      <c r="N373" t="s">
        <v>19</v>
      </c>
      <c r="O373" t="s">
        <v>348</v>
      </c>
      <c r="P373">
        <v>30</v>
      </c>
      <c r="Q373">
        <v>1</v>
      </c>
      <c r="R373" t="s">
        <v>515</v>
      </c>
      <c r="S373" t="s">
        <v>1255</v>
      </c>
      <c r="T373" t="s">
        <v>2188</v>
      </c>
      <c r="U373" t="s">
        <v>2219</v>
      </c>
      <c r="V373" t="s">
        <v>1244</v>
      </c>
    </row>
    <row r="374" spans="1:22" hidden="1" x14ac:dyDescent="0.25">
      <c r="A374" s="30" t="str">
        <f t="shared" si="5"/>
        <v>71.2.2</v>
      </c>
      <c r="B374" t="s">
        <v>1244</v>
      </c>
      <c r="C374">
        <v>3</v>
      </c>
      <c r="D374" t="s">
        <v>517</v>
      </c>
      <c r="E374" t="s">
        <v>1256</v>
      </c>
      <c r="F374" t="s">
        <v>19</v>
      </c>
      <c r="G374" t="s">
        <v>19</v>
      </c>
      <c r="H374" t="s">
        <v>19</v>
      </c>
      <c r="I374" t="s">
        <v>19</v>
      </c>
      <c r="J374" t="s">
        <v>19</v>
      </c>
      <c r="K374" t="s">
        <v>19</v>
      </c>
      <c r="L374" t="s">
        <v>19</v>
      </c>
      <c r="M374" t="s">
        <v>19</v>
      </c>
      <c r="N374" t="s">
        <v>19</v>
      </c>
      <c r="O374" t="s">
        <v>349</v>
      </c>
      <c r="P374">
        <v>60</v>
      </c>
      <c r="Q374">
        <v>1</v>
      </c>
      <c r="R374" t="s">
        <v>515</v>
      </c>
      <c r="S374" t="s">
        <v>1257</v>
      </c>
      <c r="T374" t="s">
        <v>2197</v>
      </c>
      <c r="U374" t="s">
        <v>2198</v>
      </c>
      <c r="V374" t="s">
        <v>1244</v>
      </c>
    </row>
    <row r="375" spans="1:22" hidden="1" x14ac:dyDescent="0.25">
      <c r="A375" s="30" t="str">
        <f t="shared" si="5"/>
        <v>71.2.3</v>
      </c>
      <c r="B375" t="s">
        <v>1244</v>
      </c>
      <c r="C375">
        <v>3</v>
      </c>
      <c r="D375" t="s">
        <v>517</v>
      </c>
      <c r="E375" t="s">
        <v>1258</v>
      </c>
      <c r="F375" t="s">
        <v>19</v>
      </c>
      <c r="G375" t="s">
        <v>19</v>
      </c>
      <c r="H375" t="s">
        <v>19</v>
      </c>
      <c r="I375" t="s">
        <v>19</v>
      </c>
      <c r="J375" t="s">
        <v>19</v>
      </c>
      <c r="K375" t="s">
        <v>19</v>
      </c>
      <c r="L375" t="s">
        <v>19</v>
      </c>
      <c r="M375" t="s">
        <v>19</v>
      </c>
      <c r="N375" t="s">
        <v>19</v>
      </c>
      <c r="O375" t="s">
        <v>350</v>
      </c>
      <c r="P375">
        <v>10</v>
      </c>
      <c r="Q375">
        <v>100</v>
      </c>
      <c r="R375" t="s">
        <v>546</v>
      </c>
      <c r="S375" t="s">
        <v>2358</v>
      </c>
      <c r="T375" t="s">
        <v>2197</v>
      </c>
      <c r="U375" t="s">
        <v>2198</v>
      </c>
      <c r="V375" t="s">
        <v>1244</v>
      </c>
    </row>
    <row r="376" spans="1:22" hidden="1" x14ac:dyDescent="0.25">
      <c r="A376" s="30" t="str">
        <f t="shared" si="5"/>
        <v>71.3</v>
      </c>
      <c r="B376" t="s">
        <v>1244</v>
      </c>
      <c r="C376">
        <v>3</v>
      </c>
      <c r="D376" t="s">
        <v>509</v>
      </c>
      <c r="E376" t="s">
        <v>1259</v>
      </c>
      <c r="F376" t="s">
        <v>511</v>
      </c>
      <c r="G376" t="s">
        <v>1597</v>
      </c>
      <c r="H376" t="s">
        <v>1598</v>
      </c>
      <c r="I376" t="s">
        <v>1599</v>
      </c>
      <c r="J376" t="s">
        <v>638</v>
      </c>
      <c r="K376" t="s">
        <v>512</v>
      </c>
      <c r="L376" t="s">
        <v>22</v>
      </c>
      <c r="M376" t="s">
        <v>680</v>
      </c>
      <c r="N376" t="s">
        <v>545</v>
      </c>
      <c r="O376" t="s">
        <v>210</v>
      </c>
      <c r="P376">
        <v>20</v>
      </c>
      <c r="Q376">
        <v>100</v>
      </c>
      <c r="R376" t="s">
        <v>546</v>
      </c>
      <c r="S376" t="s">
        <v>2361</v>
      </c>
      <c r="T376" t="s">
        <v>2254</v>
      </c>
      <c r="U376" t="s">
        <v>2189</v>
      </c>
      <c r="V376" t="s">
        <v>1244</v>
      </c>
    </row>
    <row r="377" spans="1:22" hidden="1" x14ac:dyDescent="0.25">
      <c r="A377" s="30" t="str">
        <f t="shared" si="5"/>
        <v>71.3.1</v>
      </c>
      <c r="B377" t="s">
        <v>1244</v>
      </c>
      <c r="C377">
        <v>3</v>
      </c>
      <c r="D377" t="s">
        <v>517</v>
      </c>
      <c r="E377" t="s">
        <v>1260</v>
      </c>
      <c r="F377" t="s">
        <v>19</v>
      </c>
      <c r="G377" t="s">
        <v>19</v>
      </c>
      <c r="H377" t="s">
        <v>19</v>
      </c>
      <c r="I377" t="s">
        <v>19</v>
      </c>
      <c r="J377" t="s">
        <v>19</v>
      </c>
      <c r="K377" t="s">
        <v>19</v>
      </c>
      <c r="L377" t="s">
        <v>19</v>
      </c>
      <c r="M377" t="s">
        <v>19</v>
      </c>
      <c r="N377" t="s">
        <v>19</v>
      </c>
      <c r="O377" t="s">
        <v>211</v>
      </c>
      <c r="P377">
        <v>30</v>
      </c>
      <c r="Q377">
        <v>100</v>
      </c>
      <c r="R377" t="s">
        <v>546</v>
      </c>
      <c r="S377" t="s">
        <v>1261</v>
      </c>
      <c r="T377" t="s">
        <v>2254</v>
      </c>
      <c r="U377" t="s">
        <v>2206</v>
      </c>
      <c r="V377" t="s">
        <v>1244</v>
      </c>
    </row>
    <row r="378" spans="1:22" hidden="1" x14ac:dyDescent="0.25">
      <c r="A378" s="30" t="str">
        <f t="shared" si="5"/>
        <v>71.3.2</v>
      </c>
      <c r="B378" t="s">
        <v>1244</v>
      </c>
      <c r="C378">
        <v>3</v>
      </c>
      <c r="D378" t="s">
        <v>517</v>
      </c>
      <c r="E378" t="s">
        <v>1262</v>
      </c>
      <c r="F378" t="s">
        <v>19</v>
      </c>
      <c r="G378" t="s">
        <v>19</v>
      </c>
      <c r="H378" t="s">
        <v>19</v>
      </c>
      <c r="I378" t="s">
        <v>19</v>
      </c>
      <c r="J378" t="s">
        <v>19</v>
      </c>
      <c r="K378" t="s">
        <v>19</v>
      </c>
      <c r="L378" t="s">
        <v>19</v>
      </c>
      <c r="M378" t="s">
        <v>19</v>
      </c>
      <c r="N378" t="s">
        <v>19</v>
      </c>
      <c r="O378" t="s">
        <v>212</v>
      </c>
      <c r="P378">
        <v>20</v>
      </c>
      <c r="Q378">
        <v>100</v>
      </c>
      <c r="R378" t="s">
        <v>546</v>
      </c>
      <c r="S378" t="s">
        <v>1263</v>
      </c>
      <c r="T378" t="s">
        <v>2262</v>
      </c>
      <c r="U378" t="s">
        <v>2206</v>
      </c>
      <c r="V378" t="s">
        <v>1244</v>
      </c>
    </row>
    <row r="379" spans="1:22" hidden="1" x14ac:dyDescent="0.25">
      <c r="A379" s="30" t="str">
        <f t="shared" si="5"/>
        <v>71.3.3</v>
      </c>
      <c r="B379" t="s">
        <v>1244</v>
      </c>
      <c r="C379">
        <v>3</v>
      </c>
      <c r="D379" t="s">
        <v>517</v>
      </c>
      <c r="E379" t="s">
        <v>1264</v>
      </c>
      <c r="F379" t="s">
        <v>19</v>
      </c>
      <c r="G379" t="s">
        <v>19</v>
      </c>
      <c r="H379" t="s">
        <v>19</v>
      </c>
      <c r="I379" t="s">
        <v>19</v>
      </c>
      <c r="J379" t="s">
        <v>19</v>
      </c>
      <c r="K379" t="s">
        <v>19</v>
      </c>
      <c r="L379" t="s">
        <v>19</v>
      </c>
      <c r="M379" t="s">
        <v>19</v>
      </c>
      <c r="N379" t="s">
        <v>19</v>
      </c>
      <c r="O379" t="s">
        <v>213</v>
      </c>
      <c r="P379">
        <v>40</v>
      </c>
      <c r="Q379">
        <v>3</v>
      </c>
      <c r="R379" t="s">
        <v>515</v>
      </c>
      <c r="S379" t="s">
        <v>1265</v>
      </c>
      <c r="T379" t="s">
        <v>2197</v>
      </c>
      <c r="U379" t="s">
        <v>2294</v>
      </c>
      <c r="V379" t="s">
        <v>1244</v>
      </c>
    </row>
    <row r="380" spans="1:22" hidden="1" x14ac:dyDescent="0.25">
      <c r="A380" s="30" t="str">
        <f t="shared" si="5"/>
        <v>71.3.4</v>
      </c>
      <c r="B380" t="s">
        <v>1244</v>
      </c>
      <c r="C380">
        <v>3</v>
      </c>
      <c r="D380" t="s">
        <v>517</v>
      </c>
      <c r="E380" t="s">
        <v>1266</v>
      </c>
      <c r="F380" t="s">
        <v>19</v>
      </c>
      <c r="G380" t="s">
        <v>19</v>
      </c>
      <c r="H380" t="s">
        <v>19</v>
      </c>
      <c r="I380" t="s">
        <v>19</v>
      </c>
      <c r="J380" t="s">
        <v>19</v>
      </c>
      <c r="K380" t="s">
        <v>19</v>
      </c>
      <c r="L380" t="s">
        <v>19</v>
      </c>
      <c r="M380" t="s">
        <v>19</v>
      </c>
      <c r="N380" t="s">
        <v>19</v>
      </c>
      <c r="O380" t="s">
        <v>214</v>
      </c>
      <c r="P380">
        <v>10</v>
      </c>
      <c r="Q380">
        <v>1</v>
      </c>
      <c r="R380" t="s">
        <v>515</v>
      </c>
      <c r="S380" t="s">
        <v>1267</v>
      </c>
      <c r="T380" t="s">
        <v>2224</v>
      </c>
      <c r="U380" t="s">
        <v>2189</v>
      </c>
      <c r="V380" t="s">
        <v>1244</v>
      </c>
    </row>
    <row r="381" spans="1:22" hidden="1" x14ac:dyDescent="0.25">
      <c r="A381" s="30" t="str">
        <f t="shared" si="5"/>
        <v>71.4</v>
      </c>
      <c r="B381" t="s">
        <v>1244</v>
      </c>
      <c r="C381">
        <v>3</v>
      </c>
      <c r="D381" t="s">
        <v>509</v>
      </c>
      <c r="E381" t="s">
        <v>1268</v>
      </c>
      <c r="F381" t="s">
        <v>511</v>
      </c>
      <c r="G381" t="s">
        <v>1600</v>
      </c>
      <c r="H381" t="s">
        <v>1592</v>
      </c>
      <c r="I381" t="s">
        <v>1602</v>
      </c>
      <c r="J381" t="s">
        <v>638</v>
      </c>
      <c r="K381" t="s">
        <v>512</v>
      </c>
      <c r="L381" t="s">
        <v>22</v>
      </c>
      <c r="M381" t="s">
        <v>680</v>
      </c>
      <c r="N381" t="s">
        <v>545</v>
      </c>
      <c r="O381" t="s">
        <v>1874</v>
      </c>
      <c r="P381">
        <v>30</v>
      </c>
      <c r="Q381">
        <v>290</v>
      </c>
      <c r="R381" t="s">
        <v>515</v>
      </c>
      <c r="S381" t="s">
        <v>1875</v>
      </c>
      <c r="T381" t="s">
        <v>2204</v>
      </c>
      <c r="U381" t="s">
        <v>2189</v>
      </c>
      <c r="V381" t="s">
        <v>1244</v>
      </c>
    </row>
    <row r="382" spans="1:22" hidden="1" x14ac:dyDescent="0.25">
      <c r="A382" s="30" t="str">
        <f t="shared" si="5"/>
        <v>71.4.1</v>
      </c>
      <c r="B382" t="s">
        <v>1244</v>
      </c>
      <c r="C382">
        <v>3</v>
      </c>
      <c r="D382" t="s">
        <v>517</v>
      </c>
      <c r="E382" t="s">
        <v>1269</v>
      </c>
      <c r="F382" t="s">
        <v>19</v>
      </c>
      <c r="G382" t="s">
        <v>19</v>
      </c>
      <c r="H382" t="s">
        <v>19</v>
      </c>
      <c r="I382" t="s">
        <v>19</v>
      </c>
      <c r="J382" t="s">
        <v>19</v>
      </c>
      <c r="K382" t="s">
        <v>19</v>
      </c>
      <c r="L382" t="s">
        <v>19</v>
      </c>
      <c r="M382" t="s">
        <v>19</v>
      </c>
      <c r="N382" t="s">
        <v>19</v>
      </c>
      <c r="O382" t="s">
        <v>1876</v>
      </c>
      <c r="P382">
        <v>70</v>
      </c>
      <c r="Q382">
        <v>10</v>
      </c>
      <c r="R382" t="s">
        <v>515</v>
      </c>
      <c r="S382" t="s">
        <v>1877</v>
      </c>
      <c r="T382" t="s">
        <v>2204</v>
      </c>
      <c r="U382" t="s">
        <v>2189</v>
      </c>
      <c r="V382" t="s">
        <v>1244</v>
      </c>
    </row>
    <row r="383" spans="1:22" hidden="1" x14ac:dyDescent="0.25">
      <c r="A383" s="30" t="str">
        <f t="shared" si="5"/>
        <v>71.4.2</v>
      </c>
      <c r="B383" t="s">
        <v>1244</v>
      </c>
      <c r="C383">
        <v>3</v>
      </c>
      <c r="D383" t="s">
        <v>517</v>
      </c>
      <c r="E383" t="s">
        <v>1270</v>
      </c>
      <c r="F383" t="s">
        <v>19</v>
      </c>
      <c r="G383" t="s">
        <v>19</v>
      </c>
      <c r="H383" t="s">
        <v>19</v>
      </c>
      <c r="I383" t="s">
        <v>19</v>
      </c>
      <c r="J383" t="s">
        <v>19</v>
      </c>
      <c r="K383" t="s">
        <v>19</v>
      </c>
      <c r="L383" t="s">
        <v>19</v>
      </c>
      <c r="M383" t="s">
        <v>19</v>
      </c>
      <c r="N383" t="s">
        <v>19</v>
      </c>
      <c r="O383" t="s">
        <v>1878</v>
      </c>
      <c r="P383">
        <v>30</v>
      </c>
      <c r="Q383">
        <v>1</v>
      </c>
      <c r="R383" t="s">
        <v>515</v>
      </c>
      <c r="S383" t="s">
        <v>1879</v>
      </c>
      <c r="T383" t="s">
        <v>2224</v>
      </c>
      <c r="U383" t="s">
        <v>2189</v>
      </c>
      <c r="V383" t="s">
        <v>1244</v>
      </c>
    </row>
    <row r="384" spans="1:22" hidden="1" x14ac:dyDescent="0.25">
      <c r="A384" s="30" t="str">
        <f t="shared" si="5"/>
        <v>30.1</v>
      </c>
      <c r="B384" t="s">
        <v>1145</v>
      </c>
      <c r="C384">
        <v>2</v>
      </c>
      <c r="D384" t="s">
        <v>509</v>
      </c>
      <c r="E384" t="s">
        <v>1146</v>
      </c>
      <c r="F384" t="s">
        <v>530</v>
      </c>
      <c r="G384" t="s">
        <v>1606</v>
      </c>
      <c r="H384" t="s">
        <v>1607</v>
      </c>
      <c r="I384" t="s">
        <v>1608</v>
      </c>
      <c r="J384" t="s">
        <v>19</v>
      </c>
      <c r="K384" t="s">
        <v>512</v>
      </c>
      <c r="L384" t="s">
        <v>20</v>
      </c>
      <c r="M384" t="s">
        <v>553</v>
      </c>
      <c r="N384" t="s">
        <v>19</v>
      </c>
      <c r="O384" t="s">
        <v>110</v>
      </c>
      <c r="P384">
        <v>20</v>
      </c>
      <c r="Q384">
        <v>1</v>
      </c>
      <c r="R384" t="s">
        <v>515</v>
      </c>
      <c r="S384" t="s">
        <v>1147</v>
      </c>
      <c r="T384" t="s">
        <v>2215</v>
      </c>
      <c r="U384" t="s">
        <v>2230</v>
      </c>
      <c r="V384" t="s">
        <v>1145</v>
      </c>
    </row>
    <row r="385" spans="1:22" hidden="1" x14ac:dyDescent="0.25">
      <c r="A385" s="30" t="str">
        <f t="shared" si="5"/>
        <v>30.1.1</v>
      </c>
      <c r="B385" t="s">
        <v>1145</v>
      </c>
      <c r="C385">
        <v>2</v>
      </c>
      <c r="D385" t="s">
        <v>517</v>
      </c>
      <c r="E385" t="s">
        <v>1148</v>
      </c>
      <c r="F385" t="s">
        <v>19</v>
      </c>
      <c r="G385" t="s">
        <v>19</v>
      </c>
      <c r="H385" t="s">
        <v>19</v>
      </c>
      <c r="I385" t="s">
        <v>19</v>
      </c>
      <c r="J385" t="s">
        <v>19</v>
      </c>
      <c r="K385" t="s">
        <v>19</v>
      </c>
      <c r="L385" t="s">
        <v>19</v>
      </c>
      <c r="M385" t="s">
        <v>19</v>
      </c>
      <c r="N385" t="s">
        <v>19</v>
      </c>
      <c r="O385" t="s">
        <v>111</v>
      </c>
      <c r="P385">
        <v>20</v>
      </c>
      <c r="Q385">
        <v>1</v>
      </c>
      <c r="R385" t="s">
        <v>515</v>
      </c>
      <c r="S385" t="s">
        <v>1149</v>
      </c>
      <c r="T385" t="s">
        <v>2215</v>
      </c>
      <c r="U385" t="s">
        <v>2250</v>
      </c>
      <c r="V385" t="s">
        <v>1145</v>
      </c>
    </row>
    <row r="386" spans="1:22" hidden="1" x14ac:dyDescent="0.25">
      <c r="A386" s="30" t="str">
        <f t="shared" si="5"/>
        <v>30.1.2</v>
      </c>
      <c r="B386" t="s">
        <v>1145</v>
      </c>
      <c r="C386">
        <v>2</v>
      </c>
      <c r="D386" t="s">
        <v>517</v>
      </c>
      <c r="E386" t="s">
        <v>1150</v>
      </c>
      <c r="F386" t="s">
        <v>19</v>
      </c>
      <c r="G386" t="s">
        <v>19</v>
      </c>
      <c r="H386" t="s">
        <v>19</v>
      </c>
      <c r="I386" t="s">
        <v>19</v>
      </c>
      <c r="J386" t="s">
        <v>19</v>
      </c>
      <c r="K386" t="s">
        <v>19</v>
      </c>
      <c r="L386" t="s">
        <v>19</v>
      </c>
      <c r="M386" t="s">
        <v>19</v>
      </c>
      <c r="N386" t="s">
        <v>19</v>
      </c>
      <c r="O386" t="s">
        <v>112</v>
      </c>
      <c r="P386">
        <v>20</v>
      </c>
      <c r="Q386">
        <v>1</v>
      </c>
      <c r="R386" t="s">
        <v>515</v>
      </c>
      <c r="S386" t="s">
        <v>1151</v>
      </c>
      <c r="T386" t="s">
        <v>2300</v>
      </c>
      <c r="U386" t="s">
        <v>2205</v>
      </c>
      <c r="V386" t="s">
        <v>1145</v>
      </c>
    </row>
    <row r="387" spans="1:22" hidden="1" x14ac:dyDescent="0.25">
      <c r="A387" s="30" t="str">
        <f t="shared" si="5"/>
        <v>30.1.3</v>
      </c>
      <c r="B387" t="s">
        <v>1145</v>
      </c>
      <c r="C387">
        <v>2</v>
      </c>
      <c r="D387" t="s">
        <v>517</v>
      </c>
      <c r="E387" t="s">
        <v>1152</v>
      </c>
      <c r="F387" t="s">
        <v>19</v>
      </c>
      <c r="G387" t="s">
        <v>19</v>
      </c>
      <c r="H387" t="s">
        <v>19</v>
      </c>
      <c r="I387" t="s">
        <v>19</v>
      </c>
      <c r="J387" t="s">
        <v>19</v>
      </c>
      <c r="K387" t="s">
        <v>19</v>
      </c>
      <c r="L387" t="s">
        <v>19</v>
      </c>
      <c r="M387" t="s">
        <v>19</v>
      </c>
      <c r="N387" t="s">
        <v>19</v>
      </c>
      <c r="O387" t="s">
        <v>113</v>
      </c>
      <c r="P387">
        <v>20</v>
      </c>
      <c r="Q387">
        <v>1</v>
      </c>
      <c r="R387" t="s">
        <v>515</v>
      </c>
      <c r="S387" t="s">
        <v>1153</v>
      </c>
      <c r="T387" t="s">
        <v>2236</v>
      </c>
      <c r="U387" t="s">
        <v>2406</v>
      </c>
      <c r="V387" t="s">
        <v>1145</v>
      </c>
    </row>
    <row r="388" spans="1:22" hidden="1" x14ac:dyDescent="0.25">
      <c r="A388" s="30" t="str">
        <f t="shared" ref="A388:A451" si="6">+E388</f>
        <v>30.1.4</v>
      </c>
      <c r="B388" t="s">
        <v>1145</v>
      </c>
      <c r="C388">
        <v>2</v>
      </c>
      <c r="D388" t="s">
        <v>517</v>
      </c>
      <c r="E388" t="s">
        <v>1154</v>
      </c>
      <c r="F388" t="s">
        <v>19</v>
      </c>
      <c r="G388" t="s">
        <v>19</v>
      </c>
      <c r="H388" t="s">
        <v>19</v>
      </c>
      <c r="I388" t="s">
        <v>19</v>
      </c>
      <c r="J388" t="s">
        <v>19</v>
      </c>
      <c r="K388" t="s">
        <v>19</v>
      </c>
      <c r="L388" t="s">
        <v>19</v>
      </c>
      <c r="M388" t="s">
        <v>19</v>
      </c>
      <c r="N388" t="s">
        <v>19</v>
      </c>
      <c r="O388" t="s">
        <v>114</v>
      </c>
      <c r="P388">
        <v>40</v>
      </c>
      <c r="Q388">
        <v>2</v>
      </c>
      <c r="R388" t="s">
        <v>515</v>
      </c>
      <c r="S388" t="s">
        <v>1155</v>
      </c>
      <c r="T388" t="s">
        <v>2407</v>
      </c>
      <c r="U388" t="s">
        <v>2230</v>
      </c>
      <c r="V388" t="s">
        <v>1145</v>
      </c>
    </row>
    <row r="389" spans="1:22" hidden="1" x14ac:dyDescent="0.25">
      <c r="A389" s="30" t="str">
        <f t="shared" si="6"/>
        <v>30.2</v>
      </c>
      <c r="B389" t="s">
        <v>1145</v>
      </c>
      <c r="C389">
        <v>2</v>
      </c>
      <c r="D389" t="s">
        <v>509</v>
      </c>
      <c r="E389" t="s">
        <v>1156</v>
      </c>
      <c r="F389" t="s">
        <v>530</v>
      </c>
      <c r="G389" t="s">
        <v>1591</v>
      </c>
      <c r="H389" t="s">
        <v>1592</v>
      </c>
      <c r="I389" t="s">
        <v>1593</v>
      </c>
      <c r="J389" t="s">
        <v>19</v>
      </c>
      <c r="K389" t="s">
        <v>512</v>
      </c>
      <c r="L389" t="s">
        <v>39</v>
      </c>
      <c r="M389" t="s">
        <v>639</v>
      </c>
      <c r="N389" t="s">
        <v>19</v>
      </c>
      <c r="O389" t="s">
        <v>165</v>
      </c>
      <c r="P389">
        <v>20</v>
      </c>
      <c r="Q389">
        <v>100</v>
      </c>
      <c r="R389" t="s">
        <v>546</v>
      </c>
      <c r="S389" t="s">
        <v>1157</v>
      </c>
      <c r="T389" t="s">
        <v>2255</v>
      </c>
      <c r="U389" t="s">
        <v>2217</v>
      </c>
      <c r="V389" t="s">
        <v>1145</v>
      </c>
    </row>
    <row r="390" spans="1:22" hidden="1" x14ac:dyDescent="0.25">
      <c r="A390" s="30" t="str">
        <f t="shared" si="6"/>
        <v>30.2.1</v>
      </c>
      <c r="B390" t="s">
        <v>1145</v>
      </c>
      <c r="C390">
        <v>2</v>
      </c>
      <c r="D390" t="s">
        <v>517</v>
      </c>
      <c r="E390" t="s">
        <v>1158</v>
      </c>
      <c r="F390" t="s">
        <v>19</v>
      </c>
      <c r="G390" t="s">
        <v>19</v>
      </c>
      <c r="H390" t="s">
        <v>19</v>
      </c>
      <c r="I390" t="s">
        <v>19</v>
      </c>
      <c r="J390" t="s">
        <v>19</v>
      </c>
      <c r="K390" t="s">
        <v>19</v>
      </c>
      <c r="L390" t="s">
        <v>19</v>
      </c>
      <c r="M390" t="s">
        <v>19</v>
      </c>
      <c r="N390" t="s">
        <v>19</v>
      </c>
      <c r="O390" t="s">
        <v>166</v>
      </c>
      <c r="P390">
        <v>15</v>
      </c>
      <c r="Q390">
        <v>2</v>
      </c>
      <c r="R390" t="s">
        <v>515</v>
      </c>
      <c r="S390" t="s">
        <v>1159</v>
      </c>
      <c r="T390" t="s">
        <v>2255</v>
      </c>
      <c r="U390" t="s">
        <v>2301</v>
      </c>
      <c r="V390" t="s">
        <v>1145</v>
      </c>
    </row>
    <row r="391" spans="1:22" hidden="1" x14ac:dyDescent="0.25">
      <c r="A391" s="30" t="str">
        <f t="shared" si="6"/>
        <v>30.2.2</v>
      </c>
      <c r="B391" t="s">
        <v>1145</v>
      </c>
      <c r="C391">
        <v>2</v>
      </c>
      <c r="D391" t="s">
        <v>517</v>
      </c>
      <c r="E391" t="s">
        <v>1160</v>
      </c>
      <c r="F391" t="s">
        <v>19</v>
      </c>
      <c r="G391" t="s">
        <v>19</v>
      </c>
      <c r="H391" t="s">
        <v>19</v>
      </c>
      <c r="I391" t="s">
        <v>19</v>
      </c>
      <c r="J391" t="s">
        <v>19</v>
      </c>
      <c r="K391" t="s">
        <v>19</v>
      </c>
      <c r="L391" t="s">
        <v>19</v>
      </c>
      <c r="M391" t="s">
        <v>19</v>
      </c>
      <c r="N391" t="s">
        <v>19</v>
      </c>
      <c r="O391" t="s">
        <v>167</v>
      </c>
      <c r="P391">
        <v>30</v>
      </c>
      <c r="Q391">
        <v>1</v>
      </c>
      <c r="R391" t="s">
        <v>515</v>
      </c>
      <c r="S391" t="s">
        <v>1161</v>
      </c>
      <c r="T391" t="s">
        <v>2302</v>
      </c>
      <c r="U391" t="s">
        <v>2196</v>
      </c>
      <c r="V391" t="s">
        <v>1145</v>
      </c>
    </row>
    <row r="392" spans="1:22" hidden="1" x14ac:dyDescent="0.25">
      <c r="A392" s="30" t="str">
        <f t="shared" si="6"/>
        <v>30.2.3</v>
      </c>
      <c r="B392" t="s">
        <v>1145</v>
      </c>
      <c r="C392">
        <v>2</v>
      </c>
      <c r="D392" t="s">
        <v>517</v>
      </c>
      <c r="E392" t="s">
        <v>1162</v>
      </c>
      <c r="F392" t="s">
        <v>19</v>
      </c>
      <c r="G392" t="s">
        <v>19</v>
      </c>
      <c r="H392" t="s">
        <v>19</v>
      </c>
      <c r="I392" t="s">
        <v>19</v>
      </c>
      <c r="J392" t="s">
        <v>19</v>
      </c>
      <c r="K392" t="s">
        <v>19</v>
      </c>
      <c r="L392" t="s">
        <v>19</v>
      </c>
      <c r="M392" t="s">
        <v>19</v>
      </c>
      <c r="N392" t="s">
        <v>19</v>
      </c>
      <c r="O392" t="s">
        <v>96</v>
      </c>
      <c r="P392">
        <v>50</v>
      </c>
      <c r="Q392">
        <v>100</v>
      </c>
      <c r="R392" t="s">
        <v>546</v>
      </c>
      <c r="S392" t="s">
        <v>906</v>
      </c>
      <c r="T392" t="s">
        <v>2260</v>
      </c>
      <c r="U392" t="s">
        <v>2198</v>
      </c>
      <c r="V392" t="s">
        <v>1145</v>
      </c>
    </row>
    <row r="393" spans="1:22" hidden="1" x14ac:dyDescent="0.25">
      <c r="A393" s="30" t="str">
        <f t="shared" si="6"/>
        <v>30.2.4</v>
      </c>
      <c r="B393" t="s">
        <v>1145</v>
      </c>
      <c r="C393">
        <v>2</v>
      </c>
      <c r="D393" t="s">
        <v>517</v>
      </c>
      <c r="E393" t="s">
        <v>1163</v>
      </c>
      <c r="F393" t="s">
        <v>19</v>
      </c>
      <c r="G393" t="s">
        <v>19</v>
      </c>
      <c r="H393" t="s">
        <v>19</v>
      </c>
      <c r="I393" t="s">
        <v>19</v>
      </c>
      <c r="J393" t="s">
        <v>19</v>
      </c>
      <c r="K393" t="s">
        <v>19</v>
      </c>
      <c r="L393" t="s">
        <v>19</v>
      </c>
      <c r="M393" t="s">
        <v>19</v>
      </c>
      <c r="N393" t="s">
        <v>19</v>
      </c>
      <c r="O393" t="s">
        <v>168</v>
      </c>
      <c r="P393">
        <v>5</v>
      </c>
      <c r="Q393">
        <v>2</v>
      </c>
      <c r="R393" t="s">
        <v>515</v>
      </c>
      <c r="S393" t="s">
        <v>1164</v>
      </c>
      <c r="T393" t="s">
        <v>2224</v>
      </c>
      <c r="U393" t="s">
        <v>2217</v>
      </c>
      <c r="V393" t="s">
        <v>1145</v>
      </c>
    </row>
    <row r="394" spans="1:22" hidden="1" x14ac:dyDescent="0.25">
      <c r="A394" s="30" t="str">
        <f t="shared" si="6"/>
        <v>30.3</v>
      </c>
      <c r="B394" s="440" t="s">
        <v>1145</v>
      </c>
      <c r="C394" s="440">
        <v>2</v>
      </c>
      <c r="D394" s="440" t="s">
        <v>2594</v>
      </c>
      <c r="E394" s="440" t="s">
        <v>1165</v>
      </c>
      <c r="F394" s="440" t="s">
        <v>530</v>
      </c>
      <c r="G394" s="440" t="s">
        <v>1591</v>
      </c>
      <c r="H394" s="440" t="s">
        <v>1592</v>
      </c>
      <c r="I394" s="440" t="s">
        <v>1593</v>
      </c>
      <c r="J394" s="440" t="s">
        <v>19</v>
      </c>
      <c r="K394" s="440" t="s">
        <v>512</v>
      </c>
      <c r="L394" s="440" t="s">
        <v>20</v>
      </c>
      <c r="M394" s="440" t="s">
        <v>1166</v>
      </c>
      <c r="N394" s="440" t="s">
        <v>19</v>
      </c>
      <c r="O394" s="440" t="s">
        <v>94</v>
      </c>
      <c r="P394" s="440">
        <v>0</v>
      </c>
      <c r="Q394" s="440">
        <v>1</v>
      </c>
      <c r="R394" s="440" t="s">
        <v>515</v>
      </c>
      <c r="S394" s="440" t="s">
        <v>1167</v>
      </c>
      <c r="T394" s="440" t="s">
        <v>2303</v>
      </c>
      <c r="U394" s="440" t="s">
        <v>2217</v>
      </c>
      <c r="V394" s="440" t="s">
        <v>1145</v>
      </c>
    </row>
    <row r="395" spans="1:22" hidden="1" x14ac:dyDescent="0.25">
      <c r="A395" s="30" t="str">
        <f t="shared" si="6"/>
        <v>30.3.1</v>
      </c>
      <c r="B395" s="440" t="s">
        <v>1145</v>
      </c>
      <c r="C395" s="440">
        <v>2</v>
      </c>
      <c r="D395" s="440" t="s">
        <v>2595</v>
      </c>
      <c r="E395" s="440" t="s">
        <v>1168</v>
      </c>
      <c r="F395" s="440" t="s">
        <v>19</v>
      </c>
      <c r="G395" s="440" t="s">
        <v>19</v>
      </c>
      <c r="H395" s="440" t="s">
        <v>19</v>
      </c>
      <c r="I395" s="440" t="s">
        <v>19</v>
      </c>
      <c r="J395" s="440" t="s">
        <v>19</v>
      </c>
      <c r="K395" s="440" t="s">
        <v>19</v>
      </c>
      <c r="L395" s="440" t="s">
        <v>19</v>
      </c>
      <c r="M395" s="440" t="s">
        <v>19</v>
      </c>
      <c r="N395" s="440" t="s">
        <v>19</v>
      </c>
      <c r="O395" s="440" t="s">
        <v>95</v>
      </c>
      <c r="P395" s="440">
        <v>20</v>
      </c>
      <c r="Q395" s="440">
        <v>1</v>
      </c>
      <c r="R395" s="440" t="s">
        <v>515</v>
      </c>
      <c r="S395" s="440" t="s">
        <v>1169</v>
      </c>
      <c r="T395" s="440" t="s">
        <v>2303</v>
      </c>
      <c r="U395" s="440" t="s">
        <v>2247</v>
      </c>
      <c r="V395" s="440" t="s">
        <v>1145</v>
      </c>
    </row>
    <row r="396" spans="1:22" hidden="1" x14ac:dyDescent="0.25">
      <c r="A396" s="30" t="str">
        <f t="shared" si="6"/>
        <v>30.3.2</v>
      </c>
      <c r="B396" s="440" t="s">
        <v>1145</v>
      </c>
      <c r="C396" s="440">
        <v>2</v>
      </c>
      <c r="D396" s="440" t="s">
        <v>2595</v>
      </c>
      <c r="E396" s="440" t="s">
        <v>1170</v>
      </c>
      <c r="F396" s="440" t="s">
        <v>19</v>
      </c>
      <c r="G396" s="440" t="s">
        <v>19</v>
      </c>
      <c r="H396" s="440" t="s">
        <v>19</v>
      </c>
      <c r="I396" s="440" t="s">
        <v>19</v>
      </c>
      <c r="J396" s="440" t="s">
        <v>19</v>
      </c>
      <c r="K396" s="440" t="s">
        <v>19</v>
      </c>
      <c r="L396" s="440" t="s">
        <v>19</v>
      </c>
      <c r="M396" s="440" t="s">
        <v>19</v>
      </c>
      <c r="N396" s="440" t="s">
        <v>19</v>
      </c>
      <c r="O396" s="440" t="s">
        <v>96</v>
      </c>
      <c r="P396" s="440">
        <v>80</v>
      </c>
      <c r="Q396" s="440">
        <v>100</v>
      </c>
      <c r="R396" s="440" t="s">
        <v>546</v>
      </c>
      <c r="S396" s="440" t="s">
        <v>906</v>
      </c>
      <c r="T396" s="440" t="s">
        <v>2304</v>
      </c>
      <c r="U396" s="440" t="s">
        <v>2217</v>
      </c>
      <c r="V396" s="440" t="s">
        <v>1145</v>
      </c>
    </row>
    <row r="397" spans="1:22" hidden="1" x14ac:dyDescent="0.25">
      <c r="A397" s="30" t="str">
        <f t="shared" si="6"/>
        <v>30.4</v>
      </c>
      <c r="B397" t="s">
        <v>1145</v>
      </c>
      <c r="C397">
        <v>2</v>
      </c>
      <c r="D397" t="s">
        <v>509</v>
      </c>
      <c r="E397" t="s">
        <v>1171</v>
      </c>
      <c r="F397" t="s">
        <v>530</v>
      </c>
      <c r="G397" t="s">
        <v>1591</v>
      </c>
      <c r="H397" t="s">
        <v>1592</v>
      </c>
      <c r="I397" t="s">
        <v>1593</v>
      </c>
      <c r="J397" t="s">
        <v>19</v>
      </c>
      <c r="K397" t="s">
        <v>532</v>
      </c>
      <c r="L397" t="s">
        <v>39</v>
      </c>
      <c r="M397" t="s">
        <v>1166</v>
      </c>
      <c r="N397" t="s">
        <v>19</v>
      </c>
      <c r="O397" t="s">
        <v>97</v>
      </c>
      <c r="P397">
        <v>20</v>
      </c>
      <c r="Q397">
        <v>1</v>
      </c>
      <c r="R397" t="s">
        <v>515</v>
      </c>
      <c r="S397" t="s">
        <v>1172</v>
      </c>
      <c r="T397" t="s">
        <v>2236</v>
      </c>
      <c r="U397" t="s">
        <v>2305</v>
      </c>
      <c r="V397" t="s">
        <v>1173</v>
      </c>
    </row>
    <row r="398" spans="1:22" hidden="1" x14ac:dyDescent="0.25">
      <c r="A398" s="30" t="str">
        <f t="shared" si="6"/>
        <v>30.4.1</v>
      </c>
      <c r="B398" t="s">
        <v>1145</v>
      </c>
      <c r="C398">
        <v>2</v>
      </c>
      <c r="D398" t="s">
        <v>517</v>
      </c>
      <c r="E398" t="s">
        <v>1174</v>
      </c>
      <c r="F398" t="s">
        <v>19</v>
      </c>
      <c r="G398" t="s">
        <v>19</v>
      </c>
      <c r="H398" t="s">
        <v>19</v>
      </c>
      <c r="I398" t="s">
        <v>19</v>
      </c>
      <c r="J398" t="s">
        <v>19</v>
      </c>
      <c r="K398" t="s">
        <v>19</v>
      </c>
      <c r="L398" t="s">
        <v>19</v>
      </c>
      <c r="M398" t="s">
        <v>19</v>
      </c>
      <c r="N398" t="s">
        <v>19</v>
      </c>
      <c r="O398" t="s">
        <v>98</v>
      </c>
      <c r="P398">
        <v>10</v>
      </c>
      <c r="Q398">
        <v>1</v>
      </c>
      <c r="R398" t="s">
        <v>515</v>
      </c>
      <c r="S398" t="s">
        <v>1175</v>
      </c>
      <c r="T398" t="s">
        <v>2236</v>
      </c>
      <c r="U398" t="s">
        <v>2306</v>
      </c>
      <c r="V398" t="s">
        <v>1145</v>
      </c>
    </row>
    <row r="399" spans="1:22" hidden="1" x14ac:dyDescent="0.25">
      <c r="A399" s="30" t="str">
        <f t="shared" si="6"/>
        <v>30.4.2</v>
      </c>
      <c r="B399" t="s">
        <v>1145</v>
      </c>
      <c r="C399">
        <v>2</v>
      </c>
      <c r="D399" t="s">
        <v>517</v>
      </c>
      <c r="E399" t="s">
        <v>1176</v>
      </c>
      <c r="F399" t="s">
        <v>19</v>
      </c>
      <c r="G399" t="s">
        <v>19</v>
      </c>
      <c r="H399" t="s">
        <v>19</v>
      </c>
      <c r="I399" t="s">
        <v>19</v>
      </c>
      <c r="J399" t="s">
        <v>19</v>
      </c>
      <c r="K399" t="s">
        <v>19</v>
      </c>
      <c r="L399" t="s">
        <v>19</v>
      </c>
      <c r="M399" t="s">
        <v>19</v>
      </c>
      <c r="N399" t="s">
        <v>19</v>
      </c>
      <c r="O399" t="s">
        <v>99</v>
      </c>
      <c r="P399">
        <v>30</v>
      </c>
      <c r="Q399">
        <v>100</v>
      </c>
      <c r="R399" t="s">
        <v>546</v>
      </c>
      <c r="S399" t="s">
        <v>1177</v>
      </c>
      <c r="T399" t="s">
        <v>2277</v>
      </c>
      <c r="U399" t="s">
        <v>2291</v>
      </c>
      <c r="V399" t="s">
        <v>1173</v>
      </c>
    </row>
    <row r="400" spans="1:22" hidden="1" x14ac:dyDescent="0.25">
      <c r="A400" s="30" t="str">
        <f t="shared" si="6"/>
        <v>30.4.3</v>
      </c>
      <c r="B400" t="s">
        <v>1145</v>
      </c>
      <c r="C400">
        <v>2</v>
      </c>
      <c r="D400" t="s">
        <v>517</v>
      </c>
      <c r="E400" t="s">
        <v>1178</v>
      </c>
      <c r="F400" t="s">
        <v>19</v>
      </c>
      <c r="G400" t="s">
        <v>19</v>
      </c>
      <c r="H400" t="s">
        <v>19</v>
      </c>
      <c r="I400" t="s">
        <v>19</v>
      </c>
      <c r="J400" t="s">
        <v>19</v>
      </c>
      <c r="K400" t="s">
        <v>19</v>
      </c>
      <c r="L400" t="s">
        <v>19</v>
      </c>
      <c r="M400" t="s">
        <v>19</v>
      </c>
      <c r="N400" t="s">
        <v>19</v>
      </c>
      <c r="O400" t="s">
        <v>100</v>
      </c>
      <c r="P400">
        <v>50</v>
      </c>
      <c r="Q400">
        <v>1</v>
      </c>
      <c r="R400" t="s">
        <v>515</v>
      </c>
      <c r="S400" t="s">
        <v>1179</v>
      </c>
      <c r="T400" t="s">
        <v>2307</v>
      </c>
      <c r="U400" t="s">
        <v>2220</v>
      </c>
      <c r="V400" t="s">
        <v>1173</v>
      </c>
    </row>
    <row r="401" spans="1:22" hidden="1" x14ac:dyDescent="0.25">
      <c r="A401" s="30" t="str">
        <f t="shared" si="6"/>
        <v>30.4.4</v>
      </c>
      <c r="B401" t="s">
        <v>1145</v>
      </c>
      <c r="C401">
        <v>2</v>
      </c>
      <c r="D401" t="s">
        <v>517</v>
      </c>
      <c r="E401" t="s">
        <v>1180</v>
      </c>
      <c r="F401" t="s">
        <v>19</v>
      </c>
      <c r="G401" t="s">
        <v>19</v>
      </c>
      <c r="H401" t="s">
        <v>19</v>
      </c>
      <c r="I401" t="s">
        <v>19</v>
      </c>
      <c r="J401" t="s">
        <v>19</v>
      </c>
      <c r="K401" t="s">
        <v>19</v>
      </c>
      <c r="L401" t="s">
        <v>19</v>
      </c>
      <c r="M401" t="s">
        <v>19</v>
      </c>
      <c r="N401" t="s">
        <v>19</v>
      </c>
      <c r="O401" t="s">
        <v>101</v>
      </c>
      <c r="P401">
        <v>10</v>
      </c>
      <c r="Q401">
        <v>1</v>
      </c>
      <c r="R401" t="s">
        <v>515</v>
      </c>
      <c r="S401" t="s">
        <v>1181</v>
      </c>
      <c r="T401" t="s">
        <v>2308</v>
      </c>
      <c r="U401" t="s">
        <v>2305</v>
      </c>
      <c r="V401" t="s">
        <v>1173</v>
      </c>
    </row>
    <row r="402" spans="1:22" hidden="1" x14ac:dyDescent="0.25">
      <c r="A402" s="30" t="str">
        <f t="shared" si="6"/>
        <v>30.5</v>
      </c>
      <c r="B402" t="s">
        <v>1145</v>
      </c>
      <c r="C402">
        <v>2</v>
      </c>
      <c r="D402" t="s">
        <v>509</v>
      </c>
      <c r="E402" t="s">
        <v>1182</v>
      </c>
      <c r="F402" t="s">
        <v>511</v>
      </c>
      <c r="G402" t="s">
        <v>1591</v>
      </c>
      <c r="H402" t="s">
        <v>1592</v>
      </c>
      <c r="I402" t="s">
        <v>1593</v>
      </c>
      <c r="J402" t="s">
        <v>19</v>
      </c>
      <c r="K402" t="s">
        <v>512</v>
      </c>
      <c r="L402" t="s">
        <v>19</v>
      </c>
      <c r="M402" t="s">
        <v>1183</v>
      </c>
      <c r="N402" t="s">
        <v>1184</v>
      </c>
      <c r="O402" t="s">
        <v>308</v>
      </c>
      <c r="P402">
        <v>20</v>
      </c>
      <c r="Q402">
        <v>100</v>
      </c>
      <c r="R402" t="s">
        <v>546</v>
      </c>
      <c r="S402" t="s">
        <v>1185</v>
      </c>
      <c r="T402" t="s">
        <v>2213</v>
      </c>
      <c r="U402" t="s">
        <v>2202</v>
      </c>
      <c r="V402" t="s">
        <v>1145</v>
      </c>
    </row>
    <row r="403" spans="1:22" hidden="1" x14ac:dyDescent="0.25">
      <c r="A403" s="30" t="str">
        <f t="shared" si="6"/>
        <v>30.5.1</v>
      </c>
      <c r="B403" t="s">
        <v>1145</v>
      </c>
      <c r="C403">
        <v>2</v>
      </c>
      <c r="D403" t="s">
        <v>517</v>
      </c>
      <c r="E403" t="s">
        <v>1186</v>
      </c>
      <c r="F403" t="s">
        <v>19</v>
      </c>
      <c r="G403" t="s">
        <v>19</v>
      </c>
      <c r="H403" t="s">
        <v>19</v>
      </c>
      <c r="I403" t="s">
        <v>19</v>
      </c>
      <c r="J403" t="s">
        <v>19</v>
      </c>
      <c r="K403" t="s">
        <v>19</v>
      </c>
      <c r="L403" t="s">
        <v>19</v>
      </c>
      <c r="M403" t="s">
        <v>19</v>
      </c>
      <c r="N403" t="s">
        <v>19</v>
      </c>
      <c r="O403" t="s">
        <v>309</v>
      </c>
      <c r="P403">
        <v>20</v>
      </c>
      <c r="Q403">
        <v>1</v>
      </c>
      <c r="R403" t="s">
        <v>515</v>
      </c>
      <c r="S403" t="s">
        <v>1187</v>
      </c>
      <c r="T403" t="s">
        <v>2213</v>
      </c>
      <c r="U403" t="s">
        <v>2210</v>
      </c>
      <c r="V403" t="s">
        <v>1145</v>
      </c>
    </row>
    <row r="404" spans="1:22" hidden="1" x14ac:dyDescent="0.25">
      <c r="A404" s="30" t="str">
        <f t="shared" si="6"/>
        <v>30.5.2</v>
      </c>
      <c r="B404" t="s">
        <v>1145</v>
      </c>
      <c r="C404">
        <v>2</v>
      </c>
      <c r="D404" t="s">
        <v>517</v>
      </c>
      <c r="E404" t="s">
        <v>1188</v>
      </c>
      <c r="F404" t="s">
        <v>19</v>
      </c>
      <c r="G404" t="s">
        <v>19</v>
      </c>
      <c r="H404" t="s">
        <v>19</v>
      </c>
      <c r="I404" t="s">
        <v>19</v>
      </c>
      <c r="J404" t="s">
        <v>19</v>
      </c>
      <c r="K404" t="s">
        <v>19</v>
      </c>
      <c r="L404" t="s">
        <v>19</v>
      </c>
      <c r="M404" t="s">
        <v>19</v>
      </c>
      <c r="N404" t="s">
        <v>19</v>
      </c>
      <c r="O404" t="s">
        <v>310</v>
      </c>
      <c r="P404">
        <v>80</v>
      </c>
      <c r="Q404">
        <v>100</v>
      </c>
      <c r="R404" t="s">
        <v>546</v>
      </c>
      <c r="S404" t="s">
        <v>1189</v>
      </c>
      <c r="T404" t="s">
        <v>2210</v>
      </c>
      <c r="U404" t="s">
        <v>2202</v>
      </c>
      <c r="V404" t="s">
        <v>1145</v>
      </c>
    </row>
    <row r="405" spans="1:22" hidden="1" x14ac:dyDescent="0.25">
      <c r="A405" s="30" t="str">
        <f t="shared" si="6"/>
        <v>30.6</v>
      </c>
      <c r="B405" t="s">
        <v>1145</v>
      </c>
      <c r="C405">
        <v>2</v>
      </c>
      <c r="D405" t="s">
        <v>509</v>
      </c>
      <c r="E405" t="s">
        <v>1190</v>
      </c>
      <c r="F405" t="s">
        <v>511</v>
      </c>
      <c r="G405" t="s">
        <v>1591</v>
      </c>
      <c r="H405" t="s">
        <v>1592</v>
      </c>
      <c r="I405" t="s">
        <v>1593</v>
      </c>
      <c r="J405" t="s">
        <v>19</v>
      </c>
      <c r="K405" t="s">
        <v>532</v>
      </c>
      <c r="L405" t="s">
        <v>19</v>
      </c>
      <c r="M405" t="s">
        <v>1191</v>
      </c>
      <c r="N405" t="s">
        <v>1184</v>
      </c>
      <c r="O405" t="s">
        <v>93</v>
      </c>
      <c r="P405">
        <v>20</v>
      </c>
      <c r="Q405">
        <v>100</v>
      </c>
      <c r="R405" t="s">
        <v>546</v>
      </c>
      <c r="S405" t="s">
        <v>1185</v>
      </c>
      <c r="T405" t="s">
        <v>2213</v>
      </c>
      <c r="U405" t="s">
        <v>2202</v>
      </c>
      <c r="V405" t="s">
        <v>1192</v>
      </c>
    </row>
    <row r="406" spans="1:22" hidden="1" x14ac:dyDescent="0.25">
      <c r="A406" s="30" t="str">
        <f t="shared" si="6"/>
        <v>30.6.1</v>
      </c>
      <c r="B406" t="s">
        <v>1145</v>
      </c>
      <c r="C406">
        <v>2</v>
      </c>
      <c r="D406" t="s">
        <v>517</v>
      </c>
      <c r="E406" t="s">
        <v>1193</v>
      </c>
      <c r="F406" t="s">
        <v>19</v>
      </c>
      <c r="G406" t="s">
        <v>19</v>
      </c>
      <c r="H406" t="s">
        <v>19</v>
      </c>
      <c r="I406" t="s">
        <v>19</v>
      </c>
      <c r="J406" t="s">
        <v>19</v>
      </c>
      <c r="K406" t="s">
        <v>19</v>
      </c>
      <c r="L406" t="s">
        <v>19</v>
      </c>
      <c r="M406" t="s">
        <v>19</v>
      </c>
      <c r="N406" t="s">
        <v>19</v>
      </c>
      <c r="O406" t="s">
        <v>59</v>
      </c>
      <c r="P406">
        <v>20</v>
      </c>
      <c r="Q406">
        <v>1</v>
      </c>
      <c r="R406" t="s">
        <v>515</v>
      </c>
      <c r="S406" t="s">
        <v>1187</v>
      </c>
      <c r="T406" t="s">
        <v>2213</v>
      </c>
      <c r="U406" t="s">
        <v>2309</v>
      </c>
      <c r="V406" t="s">
        <v>1192</v>
      </c>
    </row>
    <row r="407" spans="1:22" hidden="1" x14ac:dyDescent="0.25">
      <c r="A407" s="30" t="str">
        <f t="shared" si="6"/>
        <v>30.6.2</v>
      </c>
      <c r="B407" t="s">
        <v>1145</v>
      </c>
      <c r="C407">
        <v>2</v>
      </c>
      <c r="D407" t="s">
        <v>517</v>
      </c>
      <c r="E407" t="s">
        <v>1194</v>
      </c>
      <c r="F407" t="s">
        <v>19</v>
      </c>
      <c r="G407" t="s">
        <v>19</v>
      </c>
      <c r="H407" t="s">
        <v>19</v>
      </c>
      <c r="I407" t="s">
        <v>19</v>
      </c>
      <c r="J407" t="s">
        <v>19</v>
      </c>
      <c r="K407" t="s">
        <v>19</v>
      </c>
      <c r="L407" t="s">
        <v>19</v>
      </c>
      <c r="M407" t="s">
        <v>19</v>
      </c>
      <c r="N407" t="s">
        <v>19</v>
      </c>
      <c r="O407" t="s">
        <v>60</v>
      </c>
      <c r="P407">
        <v>80</v>
      </c>
      <c r="Q407">
        <v>100</v>
      </c>
      <c r="R407" t="s">
        <v>546</v>
      </c>
      <c r="S407" t="s">
        <v>1189</v>
      </c>
      <c r="T407" t="s">
        <v>2194</v>
      </c>
      <c r="U407" t="s">
        <v>2202</v>
      </c>
      <c r="V407" t="s">
        <v>1192</v>
      </c>
    </row>
    <row r="408" spans="1:22" hidden="1" x14ac:dyDescent="0.25">
      <c r="A408" s="30" t="str">
        <f t="shared" si="6"/>
        <v>3000.1</v>
      </c>
      <c r="B408" t="s">
        <v>1357</v>
      </c>
      <c r="C408">
        <v>3</v>
      </c>
      <c r="D408" t="s">
        <v>509</v>
      </c>
      <c r="E408" t="s">
        <v>1413</v>
      </c>
      <c r="F408" t="s">
        <v>511</v>
      </c>
      <c r="G408" t="s">
        <v>1600</v>
      </c>
      <c r="H408" t="s">
        <v>1601</v>
      </c>
      <c r="I408" t="s">
        <v>1602</v>
      </c>
      <c r="J408" t="s">
        <v>638</v>
      </c>
      <c r="K408" t="s">
        <v>532</v>
      </c>
      <c r="L408" t="s">
        <v>19</v>
      </c>
      <c r="M408" t="s">
        <v>680</v>
      </c>
      <c r="N408" t="s">
        <v>1038</v>
      </c>
      <c r="O408" t="s">
        <v>260</v>
      </c>
      <c r="P408">
        <v>20</v>
      </c>
      <c r="Q408">
        <v>1</v>
      </c>
      <c r="R408" t="s">
        <v>515</v>
      </c>
      <c r="S408" t="s">
        <v>1414</v>
      </c>
      <c r="T408" t="s">
        <v>2213</v>
      </c>
      <c r="U408" t="s">
        <v>2290</v>
      </c>
      <c r="V408" t="s">
        <v>1415</v>
      </c>
    </row>
    <row r="409" spans="1:22" hidden="1" x14ac:dyDescent="0.25">
      <c r="A409" s="30" t="str">
        <f t="shared" si="6"/>
        <v>3000.1.1</v>
      </c>
      <c r="B409" t="s">
        <v>1357</v>
      </c>
      <c r="C409">
        <v>3</v>
      </c>
      <c r="D409" t="s">
        <v>517</v>
      </c>
      <c r="E409" t="s">
        <v>1416</v>
      </c>
      <c r="F409" t="s">
        <v>19</v>
      </c>
      <c r="G409" t="s">
        <v>19</v>
      </c>
      <c r="H409" t="s">
        <v>19</v>
      </c>
      <c r="I409" t="s">
        <v>19</v>
      </c>
      <c r="J409" t="s">
        <v>19</v>
      </c>
      <c r="K409" t="s">
        <v>19</v>
      </c>
      <c r="L409" t="s">
        <v>19</v>
      </c>
      <c r="M409" t="s">
        <v>19</v>
      </c>
      <c r="N409" t="s">
        <v>19</v>
      </c>
      <c r="O409" t="s">
        <v>261</v>
      </c>
      <c r="P409">
        <v>100</v>
      </c>
      <c r="Q409">
        <v>1</v>
      </c>
      <c r="R409" t="s">
        <v>515</v>
      </c>
      <c r="S409" t="s">
        <v>1417</v>
      </c>
      <c r="T409" t="s">
        <v>2213</v>
      </c>
      <c r="U409" t="s">
        <v>2200</v>
      </c>
      <c r="V409" t="s">
        <v>1357</v>
      </c>
    </row>
    <row r="410" spans="1:22" hidden="1" x14ac:dyDescent="0.25">
      <c r="A410" s="30" t="str">
        <f t="shared" si="6"/>
        <v>3000.1.2</v>
      </c>
      <c r="B410" t="s">
        <v>1357</v>
      </c>
      <c r="C410">
        <v>3</v>
      </c>
      <c r="D410" t="s">
        <v>1609</v>
      </c>
      <c r="E410" t="s">
        <v>1418</v>
      </c>
      <c r="F410" t="s">
        <v>19</v>
      </c>
      <c r="G410" t="s">
        <v>19</v>
      </c>
      <c r="H410" t="s">
        <v>19</v>
      </c>
      <c r="I410" t="s">
        <v>19</v>
      </c>
      <c r="J410" t="s">
        <v>19</v>
      </c>
      <c r="K410" t="s">
        <v>19</v>
      </c>
      <c r="L410" t="s">
        <v>19</v>
      </c>
      <c r="M410" t="s">
        <v>19</v>
      </c>
      <c r="N410" t="s">
        <v>19</v>
      </c>
      <c r="O410" t="s">
        <v>2408</v>
      </c>
      <c r="P410">
        <v>0</v>
      </c>
      <c r="Q410">
        <v>1</v>
      </c>
      <c r="R410" t="s">
        <v>515</v>
      </c>
      <c r="S410" t="s">
        <v>1419</v>
      </c>
      <c r="T410" t="s">
        <v>2409</v>
      </c>
      <c r="U410" t="s">
        <v>2228</v>
      </c>
      <c r="V410" t="s">
        <v>652</v>
      </c>
    </row>
    <row r="411" spans="1:22" hidden="1" x14ac:dyDescent="0.25">
      <c r="A411" s="30" t="str">
        <f t="shared" si="6"/>
        <v>3000.1.3</v>
      </c>
      <c r="B411" t="s">
        <v>1357</v>
      </c>
      <c r="C411">
        <v>3</v>
      </c>
      <c r="D411" t="s">
        <v>1609</v>
      </c>
      <c r="E411" t="s">
        <v>1420</v>
      </c>
      <c r="F411" t="s">
        <v>19</v>
      </c>
      <c r="G411" t="s">
        <v>19</v>
      </c>
      <c r="H411" t="s">
        <v>19</v>
      </c>
      <c r="I411" t="s">
        <v>19</v>
      </c>
      <c r="J411" t="s">
        <v>19</v>
      </c>
      <c r="K411" t="s">
        <v>19</v>
      </c>
      <c r="L411" t="s">
        <v>19</v>
      </c>
      <c r="M411" t="s">
        <v>19</v>
      </c>
      <c r="N411" t="s">
        <v>19</v>
      </c>
      <c r="O411" t="s">
        <v>2410</v>
      </c>
      <c r="P411">
        <v>0</v>
      </c>
      <c r="Q411">
        <v>1</v>
      </c>
      <c r="R411" t="s">
        <v>515</v>
      </c>
      <c r="S411" t="s">
        <v>1414</v>
      </c>
      <c r="T411" t="s">
        <v>2233</v>
      </c>
      <c r="U411" t="s">
        <v>2290</v>
      </c>
      <c r="V411" t="s">
        <v>652</v>
      </c>
    </row>
    <row r="412" spans="1:22" hidden="1" x14ac:dyDescent="0.25">
      <c r="A412" s="30" t="str">
        <f t="shared" si="6"/>
        <v>3000.2</v>
      </c>
      <c r="B412" t="s">
        <v>1357</v>
      </c>
      <c r="C412">
        <v>3</v>
      </c>
      <c r="D412" t="s">
        <v>509</v>
      </c>
      <c r="E412" t="s">
        <v>1421</v>
      </c>
      <c r="F412" t="s">
        <v>511</v>
      </c>
      <c r="G412" t="s">
        <v>1600</v>
      </c>
      <c r="H412" t="s">
        <v>1601</v>
      </c>
      <c r="I412" t="s">
        <v>1602</v>
      </c>
      <c r="J412" t="s">
        <v>587</v>
      </c>
      <c r="K412" t="s">
        <v>532</v>
      </c>
      <c r="L412" t="s">
        <v>19</v>
      </c>
      <c r="M412" t="s">
        <v>680</v>
      </c>
      <c r="N412" t="s">
        <v>1038</v>
      </c>
      <c r="O412" t="s">
        <v>2411</v>
      </c>
      <c r="P412">
        <v>20</v>
      </c>
      <c r="Q412">
        <v>2</v>
      </c>
      <c r="R412" t="s">
        <v>515</v>
      </c>
      <c r="S412" t="s">
        <v>1422</v>
      </c>
      <c r="T412" t="s">
        <v>2213</v>
      </c>
      <c r="U412" t="s">
        <v>2230</v>
      </c>
      <c r="V412" t="s">
        <v>1423</v>
      </c>
    </row>
    <row r="413" spans="1:22" hidden="1" x14ac:dyDescent="0.25">
      <c r="A413" s="30" t="str">
        <f t="shared" si="6"/>
        <v>3000.2.1</v>
      </c>
      <c r="B413" t="s">
        <v>1357</v>
      </c>
      <c r="C413">
        <v>3</v>
      </c>
      <c r="D413" t="s">
        <v>517</v>
      </c>
      <c r="E413" t="s">
        <v>1424</v>
      </c>
      <c r="F413" t="s">
        <v>19</v>
      </c>
      <c r="G413" t="s">
        <v>19</v>
      </c>
      <c r="H413" t="s">
        <v>19</v>
      </c>
      <c r="I413" t="s">
        <v>19</v>
      </c>
      <c r="J413" t="s">
        <v>19</v>
      </c>
      <c r="K413" t="s">
        <v>19</v>
      </c>
      <c r="L413" t="s">
        <v>19</v>
      </c>
      <c r="M413" t="s">
        <v>19</v>
      </c>
      <c r="N413" t="s">
        <v>19</v>
      </c>
      <c r="O413" t="s">
        <v>388</v>
      </c>
      <c r="P413">
        <v>30</v>
      </c>
      <c r="Q413">
        <v>2</v>
      </c>
      <c r="R413" t="s">
        <v>515</v>
      </c>
      <c r="S413" t="s">
        <v>1425</v>
      </c>
      <c r="T413" t="s">
        <v>2213</v>
      </c>
      <c r="U413" t="s">
        <v>2210</v>
      </c>
      <c r="V413" t="s">
        <v>1357</v>
      </c>
    </row>
    <row r="414" spans="1:22" hidden="1" x14ac:dyDescent="0.25">
      <c r="A414" s="30" t="str">
        <f t="shared" si="6"/>
        <v>3000.2.2</v>
      </c>
      <c r="B414" t="s">
        <v>1357</v>
      </c>
      <c r="C414">
        <v>3</v>
      </c>
      <c r="D414" t="s">
        <v>1609</v>
      </c>
      <c r="E414" t="s">
        <v>1426</v>
      </c>
      <c r="F414" t="s">
        <v>19</v>
      </c>
      <c r="G414" t="s">
        <v>19</v>
      </c>
      <c r="H414" t="s">
        <v>19</v>
      </c>
      <c r="I414" t="s">
        <v>19</v>
      </c>
      <c r="J414" t="s">
        <v>19</v>
      </c>
      <c r="K414" t="s">
        <v>19</v>
      </c>
      <c r="L414" t="s">
        <v>19</v>
      </c>
      <c r="M414" t="s">
        <v>19</v>
      </c>
      <c r="N414" t="s">
        <v>19</v>
      </c>
      <c r="O414" t="s">
        <v>1427</v>
      </c>
      <c r="P414">
        <v>0</v>
      </c>
      <c r="Q414">
        <v>2</v>
      </c>
      <c r="R414" t="s">
        <v>515</v>
      </c>
      <c r="S414" t="s">
        <v>1425</v>
      </c>
      <c r="T414" t="s">
        <v>2191</v>
      </c>
      <c r="U414" t="s">
        <v>2247</v>
      </c>
      <c r="V414" t="s">
        <v>1244</v>
      </c>
    </row>
    <row r="415" spans="1:22" hidden="1" x14ac:dyDescent="0.25">
      <c r="A415" s="30" t="str">
        <f t="shared" si="6"/>
        <v>3000.2.3</v>
      </c>
      <c r="B415" t="s">
        <v>1357</v>
      </c>
      <c r="C415">
        <v>3</v>
      </c>
      <c r="D415" t="s">
        <v>517</v>
      </c>
      <c r="E415" t="s">
        <v>1428</v>
      </c>
      <c r="F415" t="s">
        <v>19</v>
      </c>
      <c r="G415" t="s">
        <v>19</v>
      </c>
      <c r="H415" t="s">
        <v>19</v>
      </c>
      <c r="I415" t="s">
        <v>19</v>
      </c>
      <c r="J415" t="s">
        <v>19</v>
      </c>
      <c r="K415" t="s">
        <v>19</v>
      </c>
      <c r="L415" t="s">
        <v>19</v>
      </c>
      <c r="M415" t="s">
        <v>19</v>
      </c>
      <c r="N415" t="s">
        <v>19</v>
      </c>
      <c r="O415" t="s">
        <v>2412</v>
      </c>
      <c r="P415">
        <v>30</v>
      </c>
      <c r="Q415">
        <v>2</v>
      </c>
      <c r="R415" t="s">
        <v>515</v>
      </c>
      <c r="S415" t="s">
        <v>1429</v>
      </c>
      <c r="T415" t="s">
        <v>2197</v>
      </c>
      <c r="U415" t="s">
        <v>2248</v>
      </c>
      <c r="V415" t="s">
        <v>1357</v>
      </c>
    </row>
    <row r="416" spans="1:22" hidden="1" x14ac:dyDescent="0.25">
      <c r="A416" s="30" t="str">
        <f t="shared" si="6"/>
        <v>3000.2.4</v>
      </c>
      <c r="B416" t="s">
        <v>1357</v>
      </c>
      <c r="C416">
        <v>3</v>
      </c>
      <c r="D416" t="s">
        <v>1609</v>
      </c>
      <c r="E416" t="s">
        <v>1430</v>
      </c>
      <c r="F416" t="s">
        <v>19</v>
      </c>
      <c r="G416" t="s">
        <v>19</v>
      </c>
      <c r="H416" t="s">
        <v>19</v>
      </c>
      <c r="I416" t="s">
        <v>19</v>
      </c>
      <c r="J416" t="s">
        <v>19</v>
      </c>
      <c r="K416" t="s">
        <v>19</v>
      </c>
      <c r="L416" t="s">
        <v>19</v>
      </c>
      <c r="M416" t="s">
        <v>19</v>
      </c>
      <c r="N416" t="s">
        <v>19</v>
      </c>
      <c r="O416" t="s">
        <v>389</v>
      </c>
      <c r="P416">
        <v>0</v>
      </c>
      <c r="Q416">
        <v>2</v>
      </c>
      <c r="R416" t="s">
        <v>515</v>
      </c>
      <c r="S416" t="s">
        <v>1431</v>
      </c>
      <c r="T416" t="s">
        <v>2199</v>
      </c>
      <c r="U416" t="s">
        <v>2326</v>
      </c>
      <c r="V416" t="s">
        <v>1244</v>
      </c>
    </row>
    <row r="417" spans="1:22" hidden="1" x14ac:dyDescent="0.25">
      <c r="A417" s="30" t="str">
        <f t="shared" si="6"/>
        <v>3000.2.5</v>
      </c>
      <c r="B417" t="s">
        <v>1357</v>
      </c>
      <c r="C417">
        <v>3</v>
      </c>
      <c r="D417" t="s">
        <v>517</v>
      </c>
      <c r="E417" t="s">
        <v>1432</v>
      </c>
      <c r="F417" t="s">
        <v>19</v>
      </c>
      <c r="G417" t="s">
        <v>19</v>
      </c>
      <c r="H417" t="s">
        <v>19</v>
      </c>
      <c r="I417" t="s">
        <v>19</v>
      </c>
      <c r="J417" t="s">
        <v>19</v>
      </c>
      <c r="K417" t="s">
        <v>19</v>
      </c>
      <c r="L417" t="s">
        <v>19</v>
      </c>
      <c r="M417" t="s">
        <v>19</v>
      </c>
      <c r="N417" t="s">
        <v>19</v>
      </c>
      <c r="O417" t="s">
        <v>390</v>
      </c>
      <c r="P417">
        <v>40</v>
      </c>
      <c r="Q417">
        <v>2</v>
      </c>
      <c r="R417" t="s">
        <v>515</v>
      </c>
      <c r="S417" t="s">
        <v>1433</v>
      </c>
      <c r="T417" t="s">
        <v>2252</v>
      </c>
      <c r="U417" t="s">
        <v>2229</v>
      </c>
      <c r="V417" t="s">
        <v>1357</v>
      </c>
    </row>
    <row r="418" spans="1:22" hidden="1" x14ac:dyDescent="0.25">
      <c r="A418" s="30" t="str">
        <f t="shared" si="6"/>
        <v>3000.2.6</v>
      </c>
      <c r="B418" t="s">
        <v>1357</v>
      </c>
      <c r="C418">
        <v>3</v>
      </c>
      <c r="D418" t="s">
        <v>1609</v>
      </c>
      <c r="E418" t="s">
        <v>1434</v>
      </c>
      <c r="F418" t="s">
        <v>19</v>
      </c>
      <c r="G418" t="s">
        <v>19</v>
      </c>
      <c r="H418" t="s">
        <v>19</v>
      </c>
      <c r="I418" t="s">
        <v>19</v>
      </c>
      <c r="J418" t="s">
        <v>19</v>
      </c>
      <c r="K418" t="s">
        <v>19</v>
      </c>
      <c r="L418" t="s">
        <v>19</v>
      </c>
      <c r="M418" t="s">
        <v>19</v>
      </c>
      <c r="N418" t="s">
        <v>19</v>
      </c>
      <c r="O418" t="s">
        <v>2413</v>
      </c>
      <c r="P418">
        <v>0</v>
      </c>
      <c r="Q418">
        <v>2</v>
      </c>
      <c r="R418" t="s">
        <v>515</v>
      </c>
      <c r="S418" t="s">
        <v>1435</v>
      </c>
      <c r="T418" t="s">
        <v>2207</v>
      </c>
      <c r="U418" t="s">
        <v>2230</v>
      </c>
      <c r="V418" t="s">
        <v>1436</v>
      </c>
    </row>
    <row r="419" spans="1:22" hidden="1" x14ac:dyDescent="0.25">
      <c r="A419" s="30" t="str">
        <f t="shared" si="6"/>
        <v>3000.3</v>
      </c>
      <c r="B419" t="s">
        <v>1357</v>
      </c>
      <c r="C419">
        <v>3</v>
      </c>
      <c r="D419" t="s">
        <v>509</v>
      </c>
      <c r="E419" t="s">
        <v>1437</v>
      </c>
      <c r="F419" t="s">
        <v>511</v>
      </c>
      <c r="G419" t="s">
        <v>1600</v>
      </c>
      <c r="H419" t="s">
        <v>1601</v>
      </c>
      <c r="I419" t="s">
        <v>1602</v>
      </c>
      <c r="J419" t="s">
        <v>638</v>
      </c>
      <c r="K419" t="s">
        <v>512</v>
      </c>
      <c r="L419" t="s">
        <v>19</v>
      </c>
      <c r="M419" t="s">
        <v>680</v>
      </c>
      <c r="N419" t="s">
        <v>704</v>
      </c>
      <c r="O419" t="s">
        <v>262</v>
      </c>
      <c r="P419">
        <v>20</v>
      </c>
      <c r="Q419">
        <v>8</v>
      </c>
      <c r="R419" t="s">
        <v>515</v>
      </c>
      <c r="S419" t="s">
        <v>1438</v>
      </c>
      <c r="T419" t="s">
        <v>2213</v>
      </c>
      <c r="U419" t="s">
        <v>2290</v>
      </c>
      <c r="V419" t="s">
        <v>1357</v>
      </c>
    </row>
    <row r="420" spans="1:22" hidden="1" x14ac:dyDescent="0.25">
      <c r="A420" s="30" t="str">
        <f t="shared" si="6"/>
        <v>3000.3.1</v>
      </c>
      <c r="B420" t="s">
        <v>1357</v>
      </c>
      <c r="C420">
        <v>3</v>
      </c>
      <c r="D420" t="s">
        <v>517</v>
      </c>
      <c r="E420" t="s">
        <v>1439</v>
      </c>
      <c r="F420" t="s">
        <v>19</v>
      </c>
      <c r="G420" t="s">
        <v>19</v>
      </c>
      <c r="H420" t="s">
        <v>19</v>
      </c>
      <c r="I420" t="s">
        <v>19</v>
      </c>
      <c r="J420" t="s">
        <v>19</v>
      </c>
      <c r="K420" t="s">
        <v>19</v>
      </c>
      <c r="L420" t="s">
        <v>19</v>
      </c>
      <c r="M420" t="s">
        <v>19</v>
      </c>
      <c r="N420" t="s">
        <v>19</v>
      </c>
      <c r="O420" t="s">
        <v>263</v>
      </c>
      <c r="P420">
        <v>20</v>
      </c>
      <c r="Q420">
        <v>1</v>
      </c>
      <c r="R420" t="s">
        <v>515</v>
      </c>
      <c r="S420" t="s">
        <v>1440</v>
      </c>
      <c r="T420" t="s">
        <v>2213</v>
      </c>
      <c r="U420" t="s">
        <v>2190</v>
      </c>
      <c r="V420" t="s">
        <v>1357</v>
      </c>
    </row>
    <row r="421" spans="1:22" hidden="1" x14ac:dyDescent="0.25">
      <c r="A421" s="30" t="str">
        <f t="shared" si="6"/>
        <v>3000.3.2</v>
      </c>
      <c r="B421" t="s">
        <v>1357</v>
      </c>
      <c r="C421">
        <v>3</v>
      </c>
      <c r="D421" t="s">
        <v>517</v>
      </c>
      <c r="E421" t="s">
        <v>1441</v>
      </c>
      <c r="F421" t="s">
        <v>19</v>
      </c>
      <c r="G421" t="s">
        <v>19</v>
      </c>
      <c r="H421" t="s">
        <v>19</v>
      </c>
      <c r="I421" t="s">
        <v>19</v>
      </c>
      <c r="J421" t="s">
        <v>19</v>
      </c>
      <c r="K421" t="s">
        <v>19</v>
      </c>
      <c r="L421" t="s">
        <v>19</v>
      </c>
      <c r="M421" t="s">
        <v>19</v>
      </c>
      <c r="N421" t="s">
        <v>19</v>
      </c>
      <c r="O421" t="s">
        <v>264</v>
      </c>
      <c r="P421">
        <v>80</v>
      </c>
      <c r="Q421">
        <v>8</v>
      </c>
      <c r="R421" t="s">
        <v>515</v>
      </c>
      <c r="S421" t="s">
        <v>1438</v>
      </c>
      <c r="T421" t="s">
        <v>2191</v>
      </c>
      <c r="U421" t="s">
        <v>2290</v>
      </c>
      <c r="V421" t="s">
        <v>1357</v>
      </c>
    </row>
    <row r="422" spans="1:22" hidden="1" x14ac:dyDescent="0.25">
      <c r="A422" s="30" t="str">
        <f t="shared" si="6"/>
        <v>3000.4</v>
      </c>
      <c r="B422" t="s">
        <v>1357</v>
      </c>
      <c r="C422">
        <v>3</v>
      </c>
      <c r="D422" t="s">
        <v>509</v>
      </c>
      <c r="E422" t="s">
        <v>1442</v>
      </c>
      <c r="F422" t="s">
        <v>511</v>
      </c>
      <c r="G422" t="s">
        <v>1600</v>
      </c>
      <c r="H422" t="s">
        <v>1601</v>
      </c>
      <c r="I422" t="s">
        <v>1602</v>
      </c>
      <c r="J422" t="s">
        <v>638</v>
      </c>
      <c r="K422" t="s">
        <v>532</v>
      </c>
      <c r="L422" t="s">
        <v>19</v>
      </c>
      <c r="M422" t="s">
        <v>680</v>
      </c>
      <c r="N422" t="s">
        <v>712</v>
      </c>
      <c r="O422" t="s">
        <v>2414</v>
      </c>
      <c r="P422">
        <v>20</v>
      </c>
      <c r="Q422">
        <v>4</v>
      </c>
      <c r="R422" t="s">
        <v>515</v>
      </c>
      <c r="S422" t="s">
        <v>1443</v>
      </c>
      <c r="T422" t="s">
        <v>2213</v>
      </c>
      <c r="U422" t="s">
        <v>2290</v>
      </c>
      <c r="V422" t="s">
        <v>1444</v>
      </c>
    </row>
    <row r="423" spans="1:22" hidden="1" x14ac:dyDescent="0.25">
      <c r="A423" s="30" t="str">
        <f t="shared" si="6"/>
        <v>3000.4.1</v>
      </c>
      <c r="B423" t="s">
        <v>1357</v>
      </c>
      <c r="C423">
        <v>3</v>
      </c>
      <c r="D423" t="s">
        <v>517</v>
      </c>
      <c r="E423" t="s">
        <v>1445</v>
      </c>
      <c r="F423" t="s">
        <v>19</v>
      </c>
      <c r="G423" t="s">
        <v>19</v>
      </c>
      <c r="H423" t="s">
        <v>19</v>
      </c>
      <c r="I423" t="s">
        <v>19</v>
      </c>
      <c r="J423" t="s">
        <v>19</v>
      </c>
      <c r="K423" t="s">
        <v>19</v>
      </c>
      <c r="L423" t="s">
        <v>19</v>
      </c>
      <c r="M423" t="s">
        <v>19</v>
      </c>
      <c r="N423" t="s">
        <v>19</v>
      </c>
      <c r="O423" t="s">
        <v>265</v>
      </c>
      <c r="P423">
        <v>50</v>
      </c>
      <c r="Q423">
        <v>1</v>
      </c>
      <c r="R423" t="s">
        <v>515</v>
      </c>
      <c r="S423" t="s">
        <v>1446</v>
      </c>
      <c r="T423" t="s">
        <v>2213</v>
      </c>
      <c r="U423" t="s">
        <v>2190</v>
      </c>
      <c r="V423" t="s">
        <v>1447</v>
      </c>
    </row>
    <row r="424" spans="1:22" hidden="1" x14ac:dyDescent="0.25">
      <c r="A424" s="30" t="str">
        <f t="shared" si="6"/>
        <v>3000.4.2</v>
      </c>
      <c r="B424" t="s">
        <v>1357</v>
      </c>
      <c r="C424">
        <v>3</v>
      </c>
      <c r="D424" t="s">
        <v>1609</v>
      </c>
      <c r="E424" t="s">
        <v>1448</v>
      </c>
      <c r="F424" t="s">
        <v>19</v>
      </c>
      <c r="G424" t="s">
        <v>19</v>
      </c>
      <c r="H424" t="s">
        <v>19</v>
      </c>
      <c r="I424" t="s">
        <v>19</v>
      </c>
      <c r="J424" t="s">
        <v>19</v>
      </c>
      <c r="K424" t="s">
        <v>19</v>
      </c>
      <c r="L424" t="s">
        <v>19</v>
      </c>
      <c r="M424" t="s">
        <v>19</v>
      </c>
      <c r="N424" t="s">
        <v>19</v>
      </c>
      <c r="O424" t="s">
        <v>266</v>
      </c>
      <c r="P424">
        <v>0</v>
      </c>
      <c r="Q424">
        <v>4</v>
      </c>
      <c r="R424" t="s">
        <v>515</v>
      </c>
      <c r="S424" t="s">
        <v>1871</v>
      </c>
      <c r="T424" t="s">
        <v>2191</v>
      </c>
      <c r="U424" t="s">
        <v>2198</v>
      </c>
      <c r="V424" t="s">
        <v>652</v>
      </c>
    </row>
    <row r="425" spans="1:22" hidden="1" x14ac:dyDescent="0.25">
      <c r="A425" s="30" t="str">
        <f t="shared" si="6"/>
        <v>3000.4.3</v>
      </c>
      <c r="B425" t="s">
        <v>1357</v>
      </c>
      <c r="C425">
        <v>3</v>
      </c>
      <c r="D425" t="s">
        <v>517</v>
      </c>
      <c r="E425" t="s">
        <v>1449</v>
      </c>
      <c r="F425" t="s">
        <v>19</v>
      </c>
      <c r="G425" t="s">
        <v>19</v>
      </c>
      <c r="H425" t="s">
        <v>19</v>
      </c>
      <c r="I425" t="s">
        <v>19</v>
      </c>
      <c r="J425" t="s">
        <v>19</v>
      </c>
      <c r="K425" t="s">
        <v>19</v>
      </c>
      <c r="L425" t="s">
        <v>19</v>
      </c>
      <c r="M425" t="s">
        <v>19</v>
      </c>
      <c r="N425" t="s">
        <v>19</v>
      </c>
      <c r="O425" t="s">
        <v>267</v>
      </c>
      <c r="P425">
        <v>50</v>
      </c>
      <c r="Q425">
        <v>4</v>
      </c>
      <c r="R425" t="s">
        <v>515</v>
      </c>
      <c r="S425" t="s">
        <v>1872</v>
      </c>
      <c r="T425" t="s">
        <v>2191</v>
      </c>
      <c r="U425" t="s">
        <v>2198</v>
      </c>
      <c r="V425" t="s">
        <v>1357</v>
      </c>
    </row>
    <row r="426" spans="1:22" hidden="1" x14ac:dyDescent="0.25">
      <c r="A426" s="30" t="str">
        <f t="shared" si="6"/>
        <v>3000.4.4</v>
      </c>
      <c r="B426" t="s">
        <v>1357</v>
      </c>
      <c r="C426">
        <v>3</v>
      </c>
      <c r="D426" t="s">
        <v>1609</v>
      </c>
      <c r="E426" t="s">
        <v>1450</v>
      </c>
      <c r="F426" t="s">
        <v>19</v>
      </c>
      <c r="G426" t="s">
        <v>19</v>
      </c>
      <c r="H426" t="s">
        <v>19</v>
      </c>
      <c r="I426" t="s">
        <v>19</v>
      </c>
      <c r="J426" t="s">
        <v>19</v>
      </c>
      <c r="K426" t="s">
        <v>19</v>
      </c>
      <c r="L426" t="s">
        <v>19</v>
      </c>
      <c r="M426" t="s">
        <v>19</v>
      </c>
      <c r="N426" t="s">
        <v>19</v>
      </c>
      <c r="O426" t="s">
        <v>2415</v>
      </c>
      <c r="P426">
        <v>0</v>
      </c>
      <c r="Q426">
        <v>4</v>
      </c>
      <c r="R426" t="s">
        <v>515</v>
      </c>
      <c r="S426" t="s">
        <v>1443</v>
      </c>
      <c r="T426" t="s">
        <v>2191</v>
      </c>
      <c r="U426" t="s">
        <v>2290</v>
      </c>
      <c r="V426" t="s">
        <v>652</v>
      </c>
    </row>
    <row r="427" spans="1:22" hidden="1" x14ac:dyDescent="0.25">
      <c r="A427" s="30" t="str">
        <f t="shared" si="6"/>
        <v>3000.5</v>
      </c>
      <c r="B427" t="s">
        <v>1357</v>
      </c>
      <c r="C427">
        <v>3</v>
      </c>
      <c r="D427" t="s">
        <v>509</v>
      </c>
      <c r="E427" t="s">
        <v>1451</v>
      </c>
      <c r="F427" t="s">
        <v>511</v>
      </c>
      <c r="G427" t="s">
        <v>1594</v>
      </c>
      <c r="H427" t="s">
        <v>1595</v>
      </c>
      <c r="I427" t="s">
        <v>1596</v>
      </c>
      <c r="J427" t="s">
        <v>638</v>
      </c>
      <c r="K427" t="s">
        <v>532</v>
      </c>
      <c r="L427" t="s">
        <v>19</v>
      </c>
      <c r="M427" t="s">
        <v>819</v>
      </c>
      <c r="N427" t="s">
        <v>1038</v>
      </c>
      <c r="O427" t="s">
        <v>144</v>
      </c>
      <c r="P427">
        <v>20</v>
      </c>
      <c r="Q427">
        <v>8</v>
      </c>
      <c r="R427" t="s">
        <v>515</v>
      </c>
      <c r="S427" t="s">
        <v>1438</v>
      </c>
      <c r="T427" t="s">
        <v>2213</v>
      </c>
      <c r="U427" t="s">
        <v>2290</v>
      </c>
      <c r="V427" t="s">
        <v>1447</v>
      </c>
    </row>
    <row r="428" spans="1:22" hidden="1" x14ac:dyDescent="0.25">
      <c r="A428" s="30" t="str">
        <f t="shared" si="6"/>
        <v>3000.5.1</v>
      </c>
      <c r="B428" t="s">
        <v>1357</v>
      </c>
      <c r="C428">
        <v>3</v>
      </c>
      <c r="D428" t="s">
        <v>517</v>
      </c>
      <c r="E428" t="s">
        <v>1452</v>
      </c>
      <c r="F428" t="s">
        <v>19</v>
      </c>
      <c r="G428" t="s">
        <v>19</v>
      </c>
      <c r="H428" t="s">
        <v>19</v>
      </c>
      <c r="I428" t="s">
        <v>19</v>
      </c>
      <c r="J428" t="s">
        <v>19</v>
      </c>
      <c r="K428" t="s">
        <v>19</v>
      </c>
      <c r="L428" t="s">
        <v>19</v>
      </c>
      <c r="M428" t="s">
        <v>19</v>
      </c>
      <c r="N428" t="s">
        <v>19</v>
      </c>
      <c r="O428" t="s">
        <v>145</v>
      </c>
      <c r="P428">
        <v>20</v>
      </c>
      <c r="Q428">
        <v>1</v>
      </c>
      <c r="R428" t="s">
        <v>515</v>
      </c>
      <c r="S428" t="s">
        <v>1440</v>
      </c>
      <c r="T428" t="s">
        <v>2213</v>
      </c>
      <c r="U428" t="s">
        <v>2190</v>
      </c>
      <c r="V428" t="s">
        <v>1447</v>
      </c>
    </row>
    <row r="429" spans="1:22" hidden="1" x14ac:dyDescent="0.25">
      <c r="A429" s="30" t="str">
        <f t="shared" si="6"/>
        <v>3000.5.2</v>
      </c>
      <c r="B429" t="s">
        <v>1357</v>
      </c>
      <c r="C429">
        <v>3</v>
      </c>
      <c r="D429" t="s">
        <v>517</v>
      </c>
      <c r="E429" t="s">
        <v>1453</v>
      </c>
      <c r="F429" t="s">
        <v>19</v>
      </c>
      <c r="G429" t="s">
        <v>19</v>
      </c>
      <c r="H429" t="s">
        <v>19</v>
      </c>
      <c r="I429" t="s">
        <v>19</v>
      </c>
      <c r="J429" t="s">
        <v>19</v>
      </c>
      <c r="K429" t="s">
        <v>19</v>
      </c>
      <c r="L429" t="s">
        <v>19</v>
      </c>
      <c r="M429" t="s">
        <v>19</v>
      </c>
      <c r="N429" t="s">
        <v>19</v>
      </c>
      <c r="O429" t="s">
        <v>146</v>
      </c>
      <c r="P429">
        <v>80</v>
      </c>
      <c r="Q429">
        <v>8</v>
      </c>
      <c r="R429" t="s">
        <v>515</v>
      </c>
      <c r="S429" t="s">
        <v>1438</v>
      </c>
      <c r="T429" t="s">
        <v>2191</v>
      </c>
      <c r="U429" t="s">
        <v>2290</v>
      </c>
      <c r="V429" t="s">
        <v>1447</v>
      </c>
    </row>
    <row r="430" spans="1:22" hidden="1" x14ac:dyDescent="0.25">
      <c r="A430" s="30" t="str">
        <f t="shared" si="6"/>
        <v>3003.1</v>
      </c>
      <c r="B430" t="s">
        <v>1349</v>
      </c>
      <c r="C430">
        <v>2</v>
      </c>
      <c r="D430" t="s">
        <v>509</v>
      </c>
      <c r="E430" t="s">
        <v>1350</v>
      </c>
      <c r="F430" t="s">
        <v>511</v>
      </c>
      <c r="G430" t="s">
        <v>1600</v>
      </c>
      <c r="H430" t="s">
        <v>1601</v>
      </c>
      <c r="I430" t="s">
        <v>1602</v>
      </c>
      <c r="J430" t="s">
        <v>638</v>
      </c>
      <c r="K430" t="s">
        <v>532</v>
      </c>
      <c r="L430" t="s">
        <v>31</v>
      </c>
      <c r="M430" t="s">
        <v>680</v>
      </c>
      <c r="N430" t="s">
        <v>704</v>
      </c>
      <c r="O430" t="s">
        <v>272</v>
      </c>
      <c r="P430">
        <v>20</v>
      </c>
      <c r="Q430">
        <v>100</v>
      </c>
      <c r="R430" t="s">
        <v>546</v>
      </c>
      <c r="S430" t="s">
        <v>1351</v>
      </c>
      <c r="T430" t="s">
        <v>2193</v>
      </c>
      <c r="U430" t="s">
        <v>2208</v>
      </c>
      <c r="V430" t="s">
        <v>1352</v>
      </c>
    </row>
    <row r="431" spans="1:22" hidden="1" x14ac:dyDescent="0.25">
      <c r="A431" s="30" t="str">
        <f t="shared" si="6"/>
        <v>3003.1.1</v>
      </c>
      <c r="B431" t="s">
        <v>1349</v>
      </c>
      <c r="C431">
        <v>2</v>
      </c>
      <c r="D431" t="s">
        <v>517</v>
      </c>
      <c r="E431" t="s">
        <v>1353</v>
      </c>
      <c r="F431" t="s">
        <v>19</v>
      </c>
      <c r="G431" t="s">
        <v>19</v>
      </c>
      <c r="H431" t="s">
        <v>19</v>
      </c>
      <c r="I431" t="s">
        <v>19</v>
      </c>
      <c r="J431" t="s">
        <v>19</v>
      </c>
      <c r="K431" t="s">
        <v>19</v>
      </c>
      <c r="L431" t="s">
        <v>19</v>
      </c>
      <c r="M431" t="s">
        <v>19</v>
      </c>
      <c r="N431" t="s">
        <v>19</v>
      </c>
      <c r="O431" t="s">
        <v>273</v>
      </c>
      <c r="P431">
        <v>30</v>
      </c>
      <c r="Q431">
        <v>1</v>
      </c>
      <c r="R431" t="s">
        <v>515</v>
      </c>
      <c r="S431" t="s">
        <v>1354</v>
      </c>
      <c r="T431" t="s">
        <v>2193</v>
      </c>
      <c r="U431" t="s">
        <v>2188</v>
      </c>
      <c r="V431" t="s">
        <v>1349</v>
      </c>
    </row>
    <row r="432" spans="1:22" hidden="1" x14ac:dyDescent="0.25">
      <c r="A432" s="30" t="str">
        <f t="shared" si="6"/>
        <v>3003.1.2</v>
      </c>
      <c r="B432" t="s">
        <v>1349</v>
      </c>
      <c r="C432">
        <v>2</v>
      </c>
      <c r="D432" t="s">
        <v>1609</v>
      </c>
      <c r="E432" t="s">
        <v>1355</v>
      </c>
      <c r="F432" t="s">
        <v>19</v>
      </c>
      <c r="G432" t="s">
        <v>19</v>
      </c>
      <c r="H432" t="s">
        <v>19</v>
      </c>
      <c r="I432" t="s">
        <v>19</v>
      </c>
      <c r="J432" t="s">
        <v>19</v>
      </c>
      <c r="K432" t="s">
        <v>19</v>
      </c>
      <c r="L432" t="s">
        <v>19</v>
      </c>
      <c r="M432" t="s">
        <v>19</v>
      </c>
      <c r="N432" t="s">
        <v>19</v>
      </c>
      <c r="O432" t="s">
        <v>274</v>
      </c>
      <c r="P432">
        <v>0</v>
      </c>
      <c r="Q432">
        <v>1</v>
      </c>
      <c r="R432" t="s">
        <v>515</v>
      </c>
      <c r="S432" t="s">
        <v>1356</v>
      </c>
      <c r="T432" t="s">
        <v>2188</v>
      </c>
      <c r="U432" t="s">
        <v>2190</v>
      </c>
      <c r="V432" t="s">
        <v>1357</v>
      </c>
    </row>
    <row r="433" spans="1:22" hidden="1" x14ac:dyDescent="0.25">
      <c r="A433" s="30" t="str">
        <f t="shared" si="6"/>
        <v>3003.1.3</v>
      </c>
      <c r="B433" t="s">
        <v>1349</v>
      </c>
      <c r="C433">
        <v>2</v>
      </c>
      <c r="D433" t="s">
        <v>517</v>
      </c>
      <c r="E433" t="s">
        <v>1358</v>
      </c>
      <c r="F433" t="s">
        <v>19</v>
      </c>
      <c r="G433" t="s">
        <v>19</v>
      </c>
      <c r="H433" t="s">
        <v>19</v>
      </c>
      <c r="I433" t="s">
        <v>19</v>
      </c>
      <c r="J433" t="s">
        <v>19</v>
      </c>
      <c r="K433" t="s">
        <v>19</v>
      </c>
      <c r="L433" t="s">
        <v>19</v>
      </c>
      <c r="M433" t="s">
        <v>19</v>
      </c>
      <c r="N433" t="s">
        <v>19</v>
      </c>
      <c r="O433" t="s">
        <v>275</v>
      </c>
      <c r="P433">
        <v>70</v>
      </c>
      <c r="Q433">
        <v>1</v>
      </c>
      <c r="R433" t="s">
        <v>546</v>
      </c>
      <c r="S433" t="s">
        <v>1359</v>
      </c>
      <c r="T433" t="s">
        <v>2188</v>
      </c>
      <c r="U433" t="s">
        <v>2208</v>
      </c>
      <c r="V433" t="s">
        <v>1349</v>
      </c>
    </row>
    <row r="434" spans="1:22" hidden="1" x14ac:dyDescent="0.25">
      <c r="A434" s="30" t="str">
        <f t="shared" si="6"/>
        <v>3003.2</v>
      </c>
      <c r="B434" t="s">
        <v>1349</v>
      </c>
      <c r="C434">
        <v>2</v>
      </c>
      <c r="D434" t="s">
        <v>509</v>
      </c>
      <c r="E434" t="s">
        <v>1360</v>
      </c>
      <c r="F434" t="s">
        <v>511</v>
      </c>
      <c r="G434" t="s">
        <v>1606</v>
      </c>
      <c r="H434" t="s">
        <v>1607</v>
      </c>
      <c r="I434" t="s">
        <v>1608</v>
      </c>
      <c r="J434" t="s">
        <v>638</v>
      </c>
      <c r="K434" t="s">
        <v>512</v>
      </c>
      <c r="L434" t="s">
        <v>31</v>
      </c>
      <c r="M434" t="s">
        <v>680</v>
      </c>
      <c r="N434" t="s">
        <v>704</v>
      </c>
      <c r="O434" t="s">
        <v>276</v>
      </c>
      <c r="P434">
        <v>10</v>
      </c>
      <c r="Q434">
        <v>40</v>
      </c>
      <c r="R434" t="s">
        <v>546</v>
      </c>
      <c r="S434" t="s">
        <v>1361</v>
      </c>
      <c r="T434" t="s">
        <v>2188</v>
      </c>
      <c r="U434" t="s">
        <v>2208</v>
      </c>
      <c r="V434" t="s">
        <v>1349</v>
      </c>
    </row>
    <row r="435" spans="1:22" hidden="1" x14ac:dyDescent="0.25">
      <c r="A435" s="30" t="str">
        <f t="shared" si="6"/>
        <v>3003.2.1</v>
      </c>
      <c r="B435" t="s">
        <v>1349</v>
      </c>
      <c r="C435">
        <v>2</v>
      </c>
      <c r="D435" t="s">
        <v>517</v>
      </c>
      <c r="E435" t="s">
        <v>1362</v>
      </c>
      <c r="F435" t="s">
        <v>19</v>
      </c>
      <c r="G435" t="s">
        <v>19</v>
      </c>
      <c r="H435" t="s">
        <v>19</v>
      </c>
      <c r="I435" t="s">
        <v>19</v>
      </c>
      <c r="J435" t="s">
        <v>19</v>
      </c>
      <c r="K435" t="s">
        <v>19</v>
      </c>
      <c r="L435" t="s">
        <v>19</v>
      </c>
      <c r="M435" t="s">
        <v>19</v>
      </c>
      <c r="N435" t="s">
        <v>19</v>
      </c>
      <c r="O435" t="s">
        <v>277</v>
      </c>
      <c r="P435">
        <v>30</v>
      </c>
      <c r="Q435">
        <v>4000</v>
      </c>
      <c r="R435" t="s">
        <v>515</v>
      </c>
      <c r="S435" t="s">
        <v>1363</v>
      </c>
      <c r="T435" t="s">
        <v>2188</v>
      </c>
      <c r="U435" t="s">
        <v>2208</v>
      </c>
      <c r="V435" t="s">
        <v>1349</v>
      </c>
    </row>
    <row r="436" spans="1:22" hidden="1" x14ac:dyDescent="0.25">
      <c r="A436" s="30" t="str">
        <f t="shared" si="6"/>
        <v>3003.2.2</v>
      </c>
      <c r="B436" t="s">
        <v>1349</v>
      </c>
      <c r="C436">
        <v>2</v>
      </c>
      <c r="D436" t="s">
        <v>517</v>
      </c>
      <c r="E436" t="s">
        <v>1364</v>
      </c>
      <c r="F436" t="s">
        <v>19</v>
      </c>
      <c r="G436" t="s">
        <v>19</v>
      </c>
      <c r="H436" t="s">
        <v>19</v>
      </c>
      <c r="I436" t="s">
        <v>19</v>
      </c>
      <c r="J436" t="s">
        <v>19</v>
      </c>
      <c r="K436" t="s">
        <v>19</v>
      </c>
      <c r="L436" t="s">
        <v>19</v>
      </c>
      <c r="M436" t="s">
        <v>19</v>
      </c>
      <c r="N436" t="s">
        <v>19</v>
      </c>
      <c r="O436" t="s">
        <v>278</v>
      </c>
      <c r="P436">
        <v>30</v>
      </c>
      <c r="Q436">
        <v>4</v>
      </c>
      <c r="R436" t="s">
        <v>515</v>
      </c>
      <c r="S436" t="s">
        <v>1365</v>
      </c>
      <c r="T436" t="s">
        <v>2188</v>
      </c>
      <c r="U436" t="s">
        <v>2208</v>
      </c>
      <c r="V436" t="s">
        <v>1349</v>
      </c>
    </row>
    <row r="437" spans="1:22" hidden="1" x14ac:dyDescent="0.25">
      <c r="A437" s="30" t="str">
        <f t="shared" si="6"/>
        <v>3003.2.3</v>
      </c>
      <c r="B437" t="s">
        <v>1349</v>
      </c>
      <c r="C437">
        <v>2</v>
      </c>
      <c r="D437" t="s">
        <v>517</v>
      </c>
      <c r="E437" t="s">
        <v>1366</v>
      </c>
      <c r="F437" t="s">
        <v>19</v>
      </c>
      <c r="G437" t="s">
        <v>19</v>
      </c>
      <c r="H437" t="s">
        <v>19</v>
      </c>
      <c r="I437" t="s">
        <v>19</v>
      </c>
      <c r="J437" t="s">
        <v>19</v>
      </c>
      <c r="K437" t="s">
        <v>19</v>
      </c>
      <c r="L437" t="s">
        <v>19</v>
      </c>
      <c r="M437" t="s">
        <v>19</v>
      </c>
      <c r="N437" t="s">
        <v>19</v>
      </c>
      <c r="O437" t="s">
        <v>279</v>
      </c>
      <c r="P437">
        <v>40</v>
      </c>
      <c r="Q437">
        <v>40</v>
      </c>
      <c r="R437" t="s">
        <v>546</v>
      </c>
      <c r="S437" t="s">
        <v>1367</v>
      </c>
      <c r="T437" t="s">
        <v>2188</v>
      </c>
      <c r="U437" t="s">
        <v>2208</v>
      </c>
      <c r="V437" t="s">
        <v>1349</v>
      </c>
    </row>
    <row r="438" spans="1:22" hidden="1" x14ac:dyDescent="0.25">
      <c r="A438" s="30" t="str">
        <f t="shared" si="6"/>
        <v>3003.3</v>
      </c>
      <c r="B438" t="s">
        <v>1349</v>
      </c>
      <c r="C438">
        <v>2</v>
      </c>
      <c r="D438" t="s">
        <v>509</v>
      </c>
      <c r="E438" t="s">
        <v>1368</v>
      </c>
      <c r="F438" t="s">
        <v>530</v>
      </c>
      <c r="G438" t="s">
        <v>1603</v>
      </c>
      <c r="H438" t="s">
        <v>1604</v>
      </c>
      <c r="I438" t="s">
        <v>1605</v>
      </c>
      <c r="J438" t="s">
        <v>638</v>
      </c>
      <c r="K438" t="s">
        <v>512</v>
      </c>
      <c r="L438" t="s">
        <v>31</v>
      </c>
      <c r="M438" t="s">
        <v>766</v>
      </c>
      <c r="N438" t="s">
        <v>704</v>
      </c>
      <c r="O438" t="s">
        <v>391</v>
      </c>
      <c r="P438">
        <v>20</v>
      </c>
      <c r="Q438">
        <v>440</v>
      </c>
      <c r="R438" t="s">
        <v>515</v>
      </c>
      <c r="S438" t="s">
        <v>1369</v>
      </c>
      <c r="T438" t="s">
        <v>2188</v>
      </c>
      <c r="U438" t="s">
        <v>2208</v>
      </c>
      <c r="V438" t="s">
        <v>1349</v>
      </c>
    </row>
    <row r="439" spans="1:22" hidden="1" x14ac:dyDescent="0.25">
      <c r="A439" s="30" t="str">
        <f t="shared" si="6"/>
        <v>3003.3.1</v>
      </c>
      <c r="B439" t="s">
        <v>1349</v>
      </c>
      <c r="C439">
        <v>2</v>
      </c>
      <c r="D439" t="s">
        <v>517</v>
      </c>
      <c r="E439" t="s">
        <v>1370</v>
      </c>
      <c r="F439" t="s">
        <v>19</v>
      </c>
      <c r="G439" t="s">
        <v>19</v>
      </c>
      <c r="H439" t="s">
        <v>19</v>
      </c>
      <c r="I439" t="s">
        <v>19</v>
      </c>
      <c r="J439" t="s">
        <v>19</v>
      </c>
      <c r="K439" t="s">
        <v>19</v>
      </c>
      <c r="L439" t="s">
        <v>19</v>
      </c>
      <c r="M439" t="s">
        <v>19</v>
      </c>
      <c r="N439" t="s">
        <v>19</v>
      </c>
      <c r="O439" t="s">
        <v>392</v>
      </c>
      <c r="P439">
        <v>20</v>
      </c>
      <c r="Q439">
        <v>1</v>
      </c>
      <c r="R439" t="s">
        <v>515</v>
      </c>
      <c r="S439" t="s">
        <v>1371</v>
      </c>
      <c r="T439" t="s">
        <v>2188</v>
      </c>
      <c r="U439" t="s">
        <v>2190</v>
      </c>
      <c r="V439" t="s">
        <v>1349</v>
      </c>
    </row>
    <row r="440" spans="1:22" hidden="1" x14ac:dyDescent="0.25">
      <c r="A440" s="30" t="str">
        <f t="shared" si="6"/>
        <v>3003.3.2</v>
      </c>
      <c r="B440" t="s">
        <v>1349</v>
      </c>
      <c r="C440">
        <v>2</v>
      </c>
      <c r="D440" t="s">
        <v>517</v>
      </c>
      <c r="E440" t="s">
        <v>1372</v>
      </c>
      <c r="F440" t="s">
        <v>19</v>
      </c>
      <c r="G440" t="s">
        <v>19</v>
      </c>
      <c r="H440" t="s">
        <v>19</v>
      </c>
      <c r="I440" t="s">
        <v>19</v>
      </c>
      <c r="J440" t="s">
        <v>19</v>
      </c>
      <c r="K440" t="s">
        <v>19</v>
      </c>
      <c r="L440" t="s">
        <v>19</v>
      </c>
      <c r="M440" t="s">
        <v>19</v>
      </c>
      <c r="N440" t="s">
        <v>19</v>
      </c>
      <c r="O440" t="s">
        <v>393</v>
      </c>
      <c r="P440">
        <v>80</v>
      </c>
      <c r="Q440">
        <v>440</v>
      </c>
      <c r="R440" t="s">
        <v>515</v>
      </c>
      <c r="S440" t="s">
        <v>1373</v>
      </c>
      <c r="T440" t="s">
        <v>2188</v>
      </c>
      <c r="U440" t="s">
        <v>2208</v>
      </c>
      <c r="V440" t="s">
        <v>1349</v>
      </c>
    </row>
    <row r="441" spans="1:22" hidden="1" x14ac:dyDescent="0.25">
      <c r="A441" s="30" t="str">
        <f t="shared" si="6"/>
        <v>3003.4</v>
      </c>
      <c r="B441" t="s">
        <v>1349</v>
      </c>
      <c r="C441">
        <v>2</v>
      </c>
      <c r="D441" t="s">
        <v>509</v>
      </c>
      <c r="E441" t="s">
        <v>1374</v>
      </c>
      <c r="F441" t="s">
        <v>511</v>
      </c>
      <c r="G441" t="s">
        <v>1603</v>
      </c>
      <c r="H441" t="s">
        <v>1604</v>
      </c>
      <c r="I441" t="s">
        <v>1605</v>
      </c>
      <c r="J441" t="s">
        <v>552</v>
      </c>
      <c r="K441" t="s">
        <v>532</v>
      </c>
      <c r="L441" t="s">
        <v>31</v>
      </c>
      <c r="M441" t="s">
        <v>680</v>
      </c>
      <c r="N441" t="s">
        <v>704</v>
      </c>
      <c r="O441" t="s">
        <v>280</v>
      </c>
      <c r="P441">
        <v>15</v>
      </c>
      <c r="Q441">
        <v>5</v>
      </c>
      <c r="R441" t="s">
        <v>515</v>
      </c>
      <c r="S441" t="s">
        <v>1375</v>
      </c>
      <c r="T441" t="s">
        <v>2188</v>
      </c>
      <c r="U441" t="s">
        <v>2217</v>
      </c>
      <c r="V441" t="s">
        <v>1376</v>
      </c>
    </row>
    <row r="442" spans="1:22" hidden="1" x14ac:dyDescent="0.25">
      <c r="A442" s="30" t="str">
        <f t="shared" si="6"/>
        <v>3003.4.1</v>
      </c>
      <c r="B442" t="s">
        <v>1349</v>
      </c>
      <c r="C442">
        <v>2</v>
      </c>
      <c r="D442" t="s">
        <v>517</v>
      </c>
      <c r="E442" t="s">
        <v>1377</v>
      </c>
      <c r="F442" t="s">
        <v>19</v>
      </c>
      <c r="G442" t="s">
        <v>19</v>
      </c>
      <c r="H442" t="s">
        <v>19</v>
      </c>
      <c r="I442" t="s">
        <v>19</v>
      </c>
      <c r="J442" t="s">
        <v>19</v>
      </c>
      <c r="K442" t="s">
        <v>19</v>
      </c>
      <c r="L442" t="s">
        <v>19</v>
      </c>
      <c r="M442" t="s">
        <v>19</v>
      </c>
      <c r="N442" t="s">
        <v>19</v>
      </c>
      <c r="O442" t="s">
        <v>281</v>
      </c>
      <c r="P442">
        <v>20</v>
      </c>
      <c r="Q442">
        <v>5</v>
      </c>
      <c r="R442" t="s">
        <v>515</v>
      </c>
      <c r="S442" t="s">
        <v>1378</v>
      </c>
      <c r="T442" t="s">
        <v>2188</v>
      </c>
      <c r="U442" t="s">
        <v>2217</v>
      </c>
      <c r="V442" t="s">
        <v>1349</v>
      </c>
    </row>
    <row r="443" spans="1:22" hidden="1" x14ac:dyDescent="0.25">
      <c r="A443" s="30" t="str">
        <f t="shared" si="6"/>
        <v>3003.4.2</v>
      </c>
      <c r="B443" t="s">
        <v>1349</v>
      </c>
      <c r="C443">
        <v>2</v>
      </c>
      <c r="D443" t="s">
        <v>517</v>
      </c>
      <c r="E443" t="s">
        <v>1379</v>
      </c>
      <c r="F443" t="s">
        <v>19</v>
      </c>
      <c r="G443" t="s">
        <v>19</v>
      </c>
      <c r="H443" t="s">
        <v>19</v>
      </c>
      <c r="I443" t="s">
        <v>19</v>
      </c>
      <c r="J443" t="s">
        <v>19</v>
      </c>
      <c r="K443" t="s">
        <v>19</v>
      </c>
      <c r="L443" t="s">
        <v>19</v>
      </c>
      <c r="M443" t="s">
        <v>19</v>
      </c>
      <c r="N443" t="s">
        <v>19</v>
      </c>
      <c r="O443" t="s">
        <v>282</v>
      </c>
      <c r="P443">
        <v>20</v>
      </c>
      <c r="Q443">
        <v>5</v>
      </c>
      <c r="R443" t="s">
        <v>515</v>
      </c>
      <c r="S443" t="s">
        <v>1380</v>
      </c>
      <c r="T443" t="s">
        <v>2188</v>
      </c>
      <c r="U443" t="s">
        <v>2217</v>
      </c>
      <c r="V443" t="s">
        <v>1381</v>
      </c>
    </row>
    <row r="444" spans="1:22" hidden="1" x14ac:dyDescent="0.25">
      <c r="A444" s="30" t="str">
        <f t="shared" si="6"/>
        <v>3003.4.3</v>
      </c>
      <c r="B444" t="s">
        <v>1349</v>
      </c>
      <c r="C444">
        <v>2</v>
      </c>
      <c r="D444" t="s">
        <v>517</v>
      </c>
      <c r="E444" t="s">
        <v>1382</v>
      </c>
      <c r="F444" t="s">
        <v>19</v>
      </c>
      <c r="G444" t="s">
        <v>19</v>
      </c>
      <c r="H444" t="s">
        <v>19</v>
      </c>
      <c r="I444" t="s">
        <v>19</v>
      </c>
      <c r="J444" t="s">
        <v>19</v>
      </c>
      <c r="K444" t="s">
        <v>19</v>
      </c>
      <c r="L444" t="s">
        <v>19</v>
      </c>
      <c r="M444" t="s">
        <v>19</v>
      </c>
      <c r="N444" t="s">
        <v>19</v>
      </c>
      <c r="O444" t="s">
        <v>283</v>
      </c>
      <c r="P444">
        <v>60</v>
      </c>
      <c r="Q444">
        <v>5</v>
      </c>
      <c r="R444" t="s">
        <v>515</v>
      </c>
      <c r="S444" t="s">
        <v>1375</v>
      </c>
      <c r="T444" t="s">
        <v>2188</v>
      </c>
      <c r="U444" t="s">
        <v>2217</v>
      </c>
      <c r="V444" t="s">
        <v>1383</v>
      </c>
    </row>
    <row r="445" spans="1:22" hidden="1" x14ac:dyDescent="0.25">
      <c r="A445" s="30" t="str">
        <f t="shared" si="6"/>
        <v>3003.5</v>
      </c>
      <c r="B445" t="s">
        <v>1349</v>
      </c>
      <c r="C445">
        <v>2</v>
      </c>
      <c r="D445" t="s">
        <v>509</v>
      </c>
      <c r="E445" t="s">
        <v>1384</v>
      </c>
      <c r="F445" t="s">
        <v>530</v>
      </c>
      <c r="G445" t="s">
        <v>1600</v>
      </c>
      <c r="H445" t="s">
        <v>1601</v>
      </c>
      <c r="I445" t="s">
        <v>1602</v>
      </c>
      <c r="J445" t="s">
        <v>552</v>
      </c>
      <c r="K445" t="s">
        <v>532</v>
      </c>
      <c r="L445" t="s">
        <v>31</v>
      </c>
      <c r="M445" t="s">
        <v>819</v>
      </c>
      <c r="N445" t="s">
        <v>704</v>
      </c>
      <c r="O445" t="s">
        <v>150</v>
      </c>
      <c r="P445">
        <v>20</v>
      </c>
      <c r="Q445">
        <v>1</v>
      </c>
      <c r="R445" t="s">
        <v>515</v>
      </c>
      <c r="S445" t="s">
        <v>1385</v>
      </c>
      <c r="T445" t="s">
        <v>2188</v>
      </c>
      <c r="U445" t="s">
        <v>2230</v>
      </c>
      <c r="V445" t="s">
        <v>1386</v>
      </c>
    </row>
    <row r="446" spans="1:22" hidden="1" x14ac:dyDescent="0.25">
      <c r="A446" s="30" t="str">
        <f t="shared" si="6"/>
        <v>3003.5.1</v>
      </c>
      <c r="B446" t="s">
        <v>1349</v>
      </c>
      <c r="C446">
        <v>2</v>
      </c>
      <c r="D446" t="s">
        <v>517</v>
      </c>
      <c r="E446" t="s">
        <v>1387</v>
      </c>
      <c r="F446" t="s">
        <v>19</v>
      </c>
      <c r="G446" t="s">
        <v>19</v>
      </c>
      <c r="H446" t="s">
        <v>19</v>
      </c>
      <c r="I446" t="s">
        <v>19</v>
      </c>
      <c r="J446" t="s">
        <v>19</v>
      </c>
      <c r="K446" t="s">
        <v>19</v>
      </c>
      <c r="L446" t="s">
        <v>19</v>
      </c>
      <c r="M446" t="s">
        <v>19</v>
      </c>
      <c r="N446" t="s">
        <v>19</v>
      </c>
      <c r="O446" t="s">
        <v>151</v>
      </c>
      <c r="P446">
        <v>10</v>
      </c>
      <c r="Q446">
        <v>1</v>
      </c>
      <c r="R446" t="s">
        <v>515</v>
      </c>
      <c r="S446" t="s">
        <v>1388</v>
      </c>
      <c r="T446" t="s">
        <v>2188</v>
      </c>
      <c r="U446" t="s">
        <v>2219</v>
      </c>
      <c r="V446" t="s">
        <v>1389</v>
      </c>
    </row>
    <row r="447" spans="1:22" hidden="1" x14ac:dyDescent="0.25">
      <c r="A447" s="30" t="str">
        <f t="shared" si="6"/>
        <v>3003.5.2</v>
      </c>
      <c r="B447" t="s">
        <v>1349</v>
      </c>
      <c r="C447">
        <v>2</v>
      </c>
      <c r="D447" t="s">
        <v>517</v>
      </c>
      <c r="E447" t="s">
        <v>1390</v>
      </c>
      <c r="F447" t="s">
        <v>19</v>
      </c>
      <c r="G447" t="s">
        <v>19</v>
      </c>
      <c r="H447" t="s">
        <v>19</v>
      </c>
      <c r="I447" t="s">
        <v>19</v>
      </c>
      <c r="J447" t="s">
        <v>19</v>
      </c>
      <c r="K447" t="s">
        <v>19</v>
      </c>
      <c r="L447" t="s">
        <v>19</v>
      </c>
      <c r="M447" t="s">
        <v>19</v>
      </c>
      <c r="N447" t="s">
        <v>19</v>
      </c>
      <c r="O447" t="s">
        <v>152</v>
      </c>
      <c r="P447">
        <v>50</v>
      </c>
      <c r="Q447">
        <v>1</v>
      </c>
      <c r="R447" t="s">
        <v>515</v>
      </c>
      <c r="S447" t="s">
        <v>1391</v>
      </c>
      <c r="T447" t="s">
        <v>2197</v>
      </c>
      <c r="U447" t="s">
        <v>2200</v>
      </c>
      <c r="V447" t="s">
        <v>1349</v>
      </c>
    </row>
    <row r="448" spans="1:22" hidden="1" x14ac:dyDescent="0.25">
      <c r="A448" s="30" t="str">
        <f t="shared" si="6"/>
        <v>3003.5.3</v>
      </c>
      <c r="B448" t="s">
        <v>1349</v>
      </c>
      <c r="C448">
        <v>2</v>
      </c>
      <c r="D448" t="s">
        <v>517</v>
      </c>
      <c r="E448" t="s">
        <v>1392</v>
      </c>
      <c r="F448" t="s">
        <v>19</v>
      </c>
      <c r="G448" t="s">
        <v>19</v>
      </c>
      <c r="H448" t="s">
        <v>19</v>
      </c>
      <c r="I448" t="s">
        <v>19</v>
      </c>
      <c r="J448" t="s">
        <v>19</v>
      </c>
      <c r="K448" t="s">
        <v>19</v>
      </c>
      <c r="L448" t="s">
        <v>19</v>
      </c>
      <c r="M448" t="s">
        <v>19</v>
      </c>
      <c r="N448" t="s">
        <v>19</v>
      </c>
      <c r="O448" t="s">
        <v>153</v>
      </c>
      <c r="P448">
        <v>20</v>
      </c>
      <c r="Q448">
        <v>1</v>
      </c>
      <c r="R448" t="s">
        <v>515</v>
      </c>
      <c r="S448" t="s">
        <v>1393</v>
      </c>
      <c r="T448" t="s">
        <v>2199</v>
      </c>
      <c r="U448" t="s">
        <v>2200</v>
      </c>
      <c r="V448" t="s">
        <v>1383</v>
      </c>
    </row>
    <row r="449" spans="1:22" hidden="1" x14ac:dyDescent="0.25">
      <c r="A449" s="30" t="str">
        <f t="shared" si="6"/>
        <v>3003.5.4</v>
      </c>
      <c r="B449" t="s">
        <v>1349</v>
      </c>
      <c r="C449">
        <v>2</v>
      </c>
      <c r="D449" t="s">
        <v>517</v>
      </c>
      <c r="E449" t="s">
        <v>1394</v>
      </c>
      <c r="F449" t="s">
        <v>19</v>
      </c>
      <c r="G449" t="s">
        <v>19</v>
      </c>
      <c r="H449" t="s">
        <v>19</v>
      </c>
      <c r="I449" t="s">
        <v>19</v>
      </c>
      <c r="J449" t="s">
        <v>19</v>
      </c>
      <c r="K449" t="s">
        <v>19</v>
      </c>
      <c r="L449" t="s">
        <v>19</v>
      </c>
      <c r="M449" t="s">
        <v>19</v>
      </c>
      <c r="N449" t="s">
        <v>19</v>
      </c>
      <c r="O449" t="s">
        <v>154</v>
      </c>
      <c r="P449">
        <v>20</v>
      </c>
      <c r="Q449">
        <v>1</v>
      </c>
      <c r="R449" t="s">
        <v>515</v>
      </c>
      <c r="S449" t="s">
        <v>1395</v>
      </c>
      <c r="T449" t="s">
        <v>2200</v>
      </c>
      <c r="U449" t="s">
        <v>2230</v>
      </c>
      <c r="V449" t="s">
        <v>1349</v>
      </c>
    </row>
    <row r="450" spans="1:22" hidden="1" x14ac:dyDescent="0.25">
      <c r="A450" s="30" t="str">
        <f t="shared" si="6"/>
        <v>3003.6</v>
      </c>
      <c r="B450" t="s">
        <v>1349</v>
      </c>
      <c r="C450">
        <v>2</v>
      </c>
      <c r="D450" t="s">
        <v>509</v>
      </c>
      <c r="E450" t="s">
        <v>1396</v>
      </c>
      <c r="F450" t="s">
        <v>530</v>
      </c>
      <c r="G450" t="s">
        <v>1603</v>
      </c>
      <c r="H450" t="s">
        <v>1604</v>
      </c>
      <c r="I450" t="s">
        <v>1605</v>
      </c>
      <c r="J450" t="s">
        <v>587</v>
      </c>
      <c r="K450" t="s">
        <v>532</v>
      </c>
      <c r="L450" t="s">
        <v>31</v>
      </c>
      <c r="M450" t="s">
        <v>766</v>
      </c>
      <c r="N450" t="s">
        <v>758</v>
      </c>
      <c r="O450" t="s">
        <v>1959</v>
      </c>
      <c r="P450">
        <v>15</v>
      </c>
      <c r="Q450">
        <v>10</v>
      </c>
      <c r="R450" t="s">
        <v>515</v>
      </c>
      <c r="S450" t="s">
        <v>1960</v>
      </c>
      <c r="T450" t="s">
        <v>2188</v>
      </c>
      <c r="U450" t="s">
        <v>2230</v>
      </c>
      <c r="V450" t="s">
        <v>1397</v>
      </c>
    </row>
    <row r="451" spans="1:22" hidden="1" x14ac:dyDescent="0.25">
      <c r="A451" s="30" t="str">
        <f t="shared" si="6"/>
        <v>3003.6.1</v>
      </c>
      <c r="B451" t="s">
        <v>1349</v>
      </c>
      <c r="C451">
        <v>2</v>
      </c>
      <c r="D451" t="s">
        <v>517</v>
      </c>
      <c r="E451" t="s">
        <v>1398</v>
      </c>
      <c r="F451" t="s">
        <v>19</v>
      </c>
      <c r="G451" t="s">
        <v>19</v>
      </c>
      <c r="H451" t="s">
        <v>19</v>
      </c>
      <c r="I451" t="s">
        <v>19</v>
      </c>
      <c r="J451" t="s">
        <v>19</v>
      </c>
      <c r="K451" t="s">
        <v>19</v>
      </c>
      <c r="L451" t="s">
        <v>19</v>
      </c>
      <c r="M451" t="s">
        <v>19</v>
      </c>
      <c r="N451" t="s">
        <v>19</v>
      </c>
      <c r="O451" t="s">
        <v>394</v>
      </c>
      <c r="P451">
        <v>10</v>
      </c>
      <c r="Q451">
        <v>1</v>
      </c>
      <c r="R451" t="s">
        <v>515</v>
      </c>
      <c r="S451" t="s">
        <v>1399</v>
      </c>
      <c r="T451" t="s">
        <v>2188</v>
      </c>
      <c r="U451" t="s">
        <v>2303</v>
      </c>
      <c r="V451" t="s">
        <v>1349</v>
      </c>
    </row>
    <row r="452" spans="1:22" hidden="1" x14ac:dyDescent="0.25">
      <c r="A452" s="30" t="str">
        <f t="shared" ref="A452:A504" si="7">+E452</f>
        <v>3003.6.2</v>
      </c>
      <c r="B452" t="s">
        <v>1349</v>
      </c>
      <c r="C452">
        <v>2</v>
      </c>
      <c r="D452" t="s">
        <v>517</v>
      </c>
      <c r="E452" t="s">
        <v>1400</v>
      </c>
      <c r="F452" t="s">
        <v>19</v>
      </c>
      <c r="G452" t="s">
        <v>19</v>
      </c>
      <c r="H452" t="s">
        <v>19</v>
      </c>
      <c r="I452" t="s">
        <v>19</v>
      </c>
      <c r="J452" t="s">
        <v>19</v>
      </c>
      <c r="K452" t="s">
        <v>19</v>
      </c>
      <c r="L452" t="s">
        <v>19</v>
      </c>
      <c r="M452" t="s">
        <v>19</v>
      </c>
      <c r="N452" t="s">
        <v>19</v>
      </c>
      <c r="O452" t="s">
        <v>395</v>
      </c>
      <c r="P452">
        <v>10</v>
      </c>
      <c r="Q452">
        <v>1</v>
      </c>
      <c r="R452" t="s">
        <v>515</v>
      </c>
      <c r="S452" t="s">
        <v>1401</v>
      </c>
      <c r="T452" t="s">
        <v>2197</v>
      </c>
      <c r="U452" t="s">
        <v>2196</v>
      </c>
      <c r="V452" t="s">
        <v>1349</v>
      </c>
    </row>
    <row r="453" spans="1:22" hidden="1" x14ac:dyDescent="0.25">
      <c r="A453" s="30" t="str">
        <f t="shared" si="7"/>
        <v>3003.6.3</v>
      </c>
      <c r="B453" t="s">
        <v>1349</v>
      </c>
      <c r="C453">
        <v>2</v>
      </c>
      <c r="D453" t="s">
        <v>517</v>
      </c>
      <c r="E453" t="s">
        <v>1402</v>
      </c>
      <c r="F453" t="s">
        <v>19</v>
      </c>
      <c r="G453" t="s">
        <v>19</v>
      </c>
      <c r="H453" t="s">
        <v>19</v>
      </c>
      <c r="I453" t="s">
        <v>19</v>
      </c>
      <c r="J453" t="s">
        <v>19</v>
      </c>
      <c r="K453" t="s">
        <v>19</v>
      </c>
      <c r="L453" t="s">
        <v>19</v>
      </c>
      <c r="M453" t="s">
        <v>19</v>
      </c>
      <c r="N453" t="s">
        <v>19</v>
      </c>
      <c r="O453" t="s">
        <v>396</v>
      </c>
      <c r="P453">
        <v>20</v>
      </c>
      <c r="Q453">
        <v>1</v>
      </c>
      <c r="R453" t="s">
        <v>515</v>
      </c>
      <c r="S453" t="s">
        <v>1403</v>
      </c>
      <c r="T453" t="s">
        <v>2205</v>
      </c>
      <c r="U453" t="s">
        <v>2228</v>
      </c>
      <c r="V453" t="s">
        <v>1349</v>
      </c>
    </row>
    <row r="454" spans="1:22" hidden="1" x14ac:dyDescent="0.25">
      <c r="A454" s="30" t="str">
        <f t="shared" si="7"/>
        <v>3003.6.4</v>
      </c>
      <c r="B454" t="s">
        <v>1349</v>
      </c>
      <c r="C454">
        <v>2</v>
      </c>
      <c r="D454" t="s">
        <v>517</v>
      </c>
      <c r="E454" t="s">
        <v>1404</v>
      </c>
      <c r="F454" t="s">
        <v>19</v>
      </c>
      <c r="G454" t="s">
        <v>19</v>
      </c>
      <c r="H454" t="s">
        <v>19</v>
      </c>
      <c r="I454" t="s">
        <v>19</v>
      </c>
      <c r="J454" t="s">
        <v>19</v>
      </c>
      <c r="K454" t="s">
        <v>19</v>
      </c>
      <c r="L454" t="s">
        <v>19</v>
      </c>
      <c r="M454" t="s">
        <v>19</v>
      </c>
      <c r="N454" t="s">
        <v>19</v>
      </c>
      <c r="O454" t="s">
        <v>397</v>
      </c>
      <c r="P454">
        <v>10</v>
      </c>
      <c r="Q454">
        <v>1</v>
      </c>
      <c r="R454" t="s">
        <v>515</v>
      </c>
      <c r="S454" t="s">
        <v>1405</v>
      </c>
      <c r="T454" t="s">
        <v>2205</v>
      </c>
      <c r="U454" t="s">
        <v>2228</v>
      </c>
      <c r="V454" t="s">
        <v>1349</v>
      </c>
    </row>
    <row r="455" spans="1:22" hidden="1" x14ac:dyDescent="0.25">
      <c r="A455" s="30" t="str">
        <f t="shared" si="7"/>
        <v>3003.6.5</v>
      </c>
      <c r="B455" t="s">
        <v>1349</v>
      </c>
      <c r="C455">
        <v>2</v>
      </c>
      <c r="D455" t="s">
        <v>1609</v>
      </c>
      <c r="E455" t="s">
        <v>1406</v>
      </c>
      <c r="F455" t="s">
        <v>19</v>
      </c>
      <c r="G455" t="s">
        <v>19</v>
      </c>
      <c r="H455" t="s">
        <v>19</v>
      </c>
      <c r="I455" t="s">
        <v>19</v>
      </c>
      <c r="J455" t="s">
        <v>19</v>
      </c>
      <c r="K455" t="s">
        <v>19</v>
      </c>
      <c r="L455" t="s">
        <v>19</v>
      </c>
      <c r="M455" t="s">
        <v>19</v>
      </c>
      <c r="N455" t="s">
        <v>19</v>
      </c>
      <c r="O455" t="s">
        <v>398</v>
      </c>
      <c r="P455">
        <v>0</v>
      </c>
      <c r="Q455">
        <v>1</v>
      </c>
      <c r="R455" t="s">
        <v>515</v>
      </c>
      <c r="S455" t="s">
        <v>1407</v>
      </c>
      <c r="T455" t="s">
        <v>2233</v>
      </c>
      <c r="U455" t="s">
        <v>2234</v>
      </c>
      <c r="V455" t="s">
        <v>747</v>
      </c>
    </row>
    <row r="456" spans="1:22" hidden="1" x14ac:dyDescent="0.25">
      <c r="A456" s="30" t="str">
        <f t="shared" si="7"/>
        <v>3003.6.6</v>
      </c>
      <c r="B456" t="s">
        <v>1349</v>
      </c>
      <c r="C456">
        <v>2</v>
      </c>
      <c r="D456" t="s">
        <v>1609</v>
      </c>
      <c r="E456" t="s">
        <v>1408</v>
      </c>
      <c r="F456" t="s">
        <v>19</v>
      </c>
      <c r="G456" t="s">
        <v>19</v>
      </c>
      <c r="H456" t="s">
        <v>19</v>
      </c>
      <c r="I456" t="s">
        <v>19</v>
      </c>
      <c r="J456" t="s">
        <v>19</v>
      </c>
      <c r="K456" t="s">
        <v>19</v>
      </c>
      <c r="L456" t="s">
        <v>19</v>
      </c>
      <c r="M456" t="s">
        <v>19</v>
      </c>
      <c r="N456" t="s">
        <v>19</v>
      </c>
      <c r="O456" t="s">
        <v>399</v>
      </c>
      <c r="P456">
        <v>0</v>
      </c>
      <c r="Q456">
        <v>1</v>
      </c>
      <c r="R456" t="s">
        <v>515</v>
      </c>
      <c r="S456" t="s">
        <v>1409</v>
      </c>
      <c r="T456" t="s">
        <v>2416</v>
      </c>
      <c r="U456" t="s">
        <v>2232</v>
      </c>
      <c r="V456" t="s">
        <v>747</v>
      </c>
    </row>
    <row r="457" spans="1:22" hidden="1" x14ac:dyDescent="0.25">
      <c r="A457" s="30" t="str">
        <f t="shared" si="7"/>
        <v>3003.6.7</v>
      </c>
      <c r="B457" t="s">
        <v>1349</v>
      </c>
      <c r="C457">
        <v>2</v>
      </c>
      <c r="D457" t="s">
        <v>1609</v>
      </c>
      <c r="E457" t="s">
        <v>1410</v>
      </c>
      <c r="F457" t="s">
        <v>19</v>
      </c>
      <c r="G457" t="s">
        <v>19</v>
      </c>
      <c r="H457" t="s">
        <v>19</v>
      </c>
      <c r="I457" t="s">
        <v>19</v>
      </c>
      <c r="J457" t="s">
        <v>19</v>
      </c>
      <c r="K457" t="s">
        <v>19</v>
      </c>
      <c r="L457" t="s">
        <v>19</v>
      </c>
      <c r="M457" t="s">
        <v>19</v>
      </c>
      <c r="N457" t="s">
        <v>19</v>
      </c>
      <c r="O457" t="s">
        <v>1962</v>
      </c>
      <c r="P457">
        <v>0</v>
      </c>
      <c r="Q457">
        <v>10</v>
      </c>
      <c r="R457" t="s">
        <v>515</v>
      </c>
      <c r="S457" t="s">
        <v>1960</v>
      </c>
      <c r="T457" t="s">
        <v>2232</v>
      </c>
      <c r="U457" t="s">
        <v>2229</v>
      </c>
      <c r="V457" t="s">
        <v>747</v>
      </c>
    </row>
    <row r="458" spans="1:22" hidden="1" x14ac:dyDescent="0.25">
      <c r="A458" s="30" t="str">
        <f t="shared" si="7"/>
        <v>3003.6.8</v>
      </c>
      <c r="B458" t="s">
        <v>1349</v>
      </c>
      <c r="C458">
        <v>2</v>
      </c>
      <c r="D458" t="s">
        <v>517</v>
      </c>
      <c r="E458" t="s">
        <v>1411</v>
      </c>
      <c r="F458" t="s">
        <v>19</v>
      </c>
      <c r="G458" t="s">
        <v>19</v>
      </c>
      <c r="H458" t="s">
        <v>19</v>
      </c>
      <c r="I458" t="s">
        <v>19</v>
      </c>
      <c r="J458" t="s">
        <v>19</v>
      </c>
      <c r="K458" t="s">
        <v>19</v>
      </c>
      <c r="L458" t="s">
        <v>19</v>
      </c>
      <c r="M458" t="s">
        <v>19</v>
      </c>
      <c r="N458" t="s">
        <v>19</v>
      </c>
      <c r="O458" t="s">
        <v>400</v>
      </c>
      <c r="P458">
        <v>50</v>
      </c>
      <c r="Q458">
        <v>4</v>
      </c>
      <c r="R458" t="s">
        <v>515</v>
      </c>
      <c r="S458" t="s">
        <v>1412</v>
      </c>
      <c r="T458" t="s">
        <v>2229</v>
      </c>
      <c r="U458" t="s">
        <v>2230</v>
      </c>
      <c r="V458" t="s">
        <v>1349</v>
      </c>
    </row>
    <row r="459" spans="1:22" hidden="1" x14ac:dyDescent="0.25">
      <c r="A459" s="30" t="str">
        <f t="shared" si="7"/>
        <v>7000.1</v>
      </c>
      <c r="B459" t="s">
        <v>907</v>
      </c>
      <c r="C459">
        <v>1</v>
      </c>
      <c r="D459" t="s">
        <v>509</v>
      </c>
      <c r="E459" t="s">
        <v>908</v>
      </c>
      <c r="F459" t="s">
        <v>530</v>
      </c>
      <c r="G459" t="s">
        <v>1594</v>
      </c>
      <c r="H459" t="s">
        <v>1592</v>
      </c>
      <c r="I459" t="s">
        <v>1596</v>
      </c>
      <c r="J459" t="s">
        <v>909</v>
      </c>
      <c r="K459" t="s">
        <v>512</v>
      </c>
      <c r="L459" t="s">
        <v>20</v>
      </c>
      <c r="M459" t="s">
        <v>1563</v>
      </c>
      <c r="N459" t="s">
        <v>910</v>
      </c>
      <c r="O459" t="s">
        <v>158</v>
      </c>
      <c r="P459">
        <v>10</v>
      </c>
      <c r="Q459">
        <v>1</v>
      </c>
      <c r="R459" t="s">
        <v>515</v>
      </c>
      <c r="S459" t="s">
        <v>911</v>
      </c>
      <c r="T459" t="s">
        <v>2188</v>
      </c>
      <c r="U459" t="s">
        <v>2265</v>
      </c>
      <c r="V459" t="s">
        <v>907</v>
      </c>
    </row>
    <row r="460" spans="1:22" hidden="1" x14ac:dyDescent="0.25">
      <c r="A460" s="30" t="str">
        <f t="shared" si="7"/>
        <v>7000.1.1</v>
      </c>
      <c r="B460" t="s">
        <v>907</v>
      </c>
      <c r="C460">
        <v>1</v>
      </c>
      <c r="D460" t="s">
        <v>517</v>
      </c>
      <c r="E460" t="s">
        <v>912</v>
      </c>
      <c r="F460" t="s">
        <v>19</v>
      </c>
      <c r="G460" t="s">
        <v>19</v>
      </c>
      <c r="H460" t="s">
        <v>19</v>
      </c>
      <c r="I460" t="s">
        <v>19</v>
      </c>
      <c r="J460" t="s">
        <v>19</v>
      </c>
      <c r="K460" t="s">
        <v>19</v>
      </c>
      <c r="L460" t="s">
        <v>19</v>
      </c>
      <c r="M460" t="s">
        <v>19</v>
      </c>
      <c r="N460" t="s">
        <v>19</v>
      </c>
      <c r="O460" t="s">
        <v>159</v>
      </c>
      <c r="P460">
        <v>30</v>
      </c>
      <c r="Q460">
        <v>1</v>
      </c>
      <c r="R460" t="s">
        <v>515</v>
      </c>
      <c r="S460" t="s">
        <v>913</v>
      </c>
      <c r="T460" t="s">
        <v>2188</v>
      </c>
      <c r="U460" t="s">
        <v>2266</v>
      </c>
      <c r="V460" t="s">
        <v>907</v>
      </c>
    </row>
    <row r="461" spans="1:22" hidden="1" x14ac:dyDescent="0.25">
      <c r="A461" s="30" t="str">
        <f t="shared" si="7"/>
        <v>7000.1.2</v>
      </c>
      <c r="B461" t="s">
        <v>907</v>
      </c>
      <c r="C461">
        <v>1</v>
      </c>
      <c r="D461" t="s">
        <v>517</v>
      </c>
      <c r="E461" t="s">
        <v>914</v>
      </c>
      <c r="F461" t="s">
        <v>19</v>
      </c>
      <c r="G461" t="s">
        <v>19</v>
      </c>
      <c r="H461" t="s">
        <v>19</v>
      </c>
      <c r="I461" t="s">
        <v>19</v>
      </c>
      <c r="J461" t="s">
        <v>19</v>
      </c>
      <c r="K461" t="s">
        <v>19</v>
      </c>
      <c r="L461" t="s">
        <v>19</v>
      </c>
      <c r="M461" t="s">
        <v>19</v>
      </c>
      <c r="N461" t="s">
        <v>19</v>
      </c>
      <c r="O461" t="s">
        <v>160</v>
      </c>
      <c r="P461">
        <v>60</v>
      </c>
      <c r="Q461">
        <v>1</v>
      </c>
      <c r="R461" t="s">
        <v>515</v>
      </c>
      <c r="S461" t="s">
        <v>915</v>
      </c>
      <c r="T461" t="s">
        <v>2267</v>
      </c>
      <c r="U461" t="s">
        <v>2268</v>
      </c>
      <c r="V461" t="s">
        <v>907</v>
      </c>
    </row>
    <row r="462" spans="1:22" hidden="1" x14ac:dyDescent="0.25">
      <c r="A462" s="30" t="str">
        <f t="shared" si="7"/>
        <v>7000.1.3</v>
      </c>
      <c r="B462" t="s">
        <v>907</v>
      </c>
      <c r="C462">
        <v>1</v>
      </c>
      <c r="D462" t="s">
        <v>517</v>
      </c>
      <c r="E462" t="s">
        <v>916</v>
      </c>
      <c r="F462" t="s">
        <v>19</v>
      </c>
      <c r="G462" t="s">
        <v>19</v>
      </c>
      <c r="H462" t="s">
        <v>19</v>
      </c>
      <c r="I462" t="s">
        <v>19</v>
      </c>
      <c r="J462" t="s">
        <v>19</v>
      </c>
      <c r="K462" t="s">
        <v>19</v>
      </c>
      <c r="L462" t="s">
        <v>19</v>
      </c>
      <c r="M462" t="s">
        <v>19</v>
      </c>
      <c r="N462" t="s">
        <v>19</v>
      </c>
      <c r="O462" t="s">
        <v>161</v>
      </c>
      <c r="P462">
        <v>10</v>
      </c>
      <c r="Q462">
        <v>1</v>
      </c>
      <c r="R462" t="s">
        <v>515</v>
      </c>
      <c r="S462" t="s">
        <v>911</v>
      </c>
      <c r="T462" t="s">
        <v>2268</v>
      </c>
      <c r="U462" t="s">
        <v>2265</v>
      </c>
      <c r="V462" t="s">
        <v>907</v>
      </c>
    </row>
    <row r="463" spans="1:22" hidden="1" x14ac:dyDescent="0.25">
      <c r="A463" s="30" t="str">
        <f t="shared" si="7"/>
        <v>7000.2</v>
      </c>
      <c r="B463" t="s">
        <v>907</v>
      </c>
      <c r="C463">
        <v>1</v>
      </c>
      <c r="D463" t="s">
        <v>509</v>
      </c>
      <c r="E463" t="s">
        <v>917</v>
      </c>
      <c r="F463" t="s">
        <v>530</v>
      </c>
      <c r="G463" t="s">
        <v>1600</v>
      </c>
      <c r="H463" t="s">
        <v>1601</v>
      </c>
      <c r="I463" t="s">
        <v>1602</v>
      </c>
      <c r="J463" t="s">
        <v>531</v>
      </c>
      <c r="K463" t="s">
        <v>512</v>
      </c>
      <c r="L463" t="s">
        <v>23</v>
      </c>
      <c r="M463" t="s">
        <v>819</v>
      </c>
      <c r="N463" t="s">
        <v>918</v>
      </c>
      <c r="O463" t="s">
        <v>162</v>
      </c>
      <c r="P463">
        <v>10</v>
      </c>
      <c r="Q463">
        <v>1</v>
      </c>
      <c r="R463" t="s">
        <v>515</v>
      </c>
      <c r="S463" t="s">
        <v>919</v>
      </c>
      <c r="T463" t="s">
        <v>2214</v>
      </c>
      <c r="U463" t="s">
        <v>2269</v>
      </c>
      <c r="V463" t="s">
        <v>907</v>
      </c>
    </row>
    <row r="464" spans="1:22" hidden="1" x14ac:dyDescent="0.25">
      <c r="A464" s="30" t="str">
        <f t="shared" si="7"/>
        <v>7000.2.1</v>
      </c>
      <c r="B464" t="s">
        <v>907</v>
      </c>
      <c r="C464">
        <v>1</v>
      </c>
      <c r="D464" t="s">
        <v>517</v>
      </c>
      <c r="E464" t="s">
        <v>920</v>
      </c>
      <c r="F464" t="s">
        <v>19</v>
      </c>
      <c r="G464" t="s">
        <v>19</v>
      </c>
      <c r="H464" t="s">
        <v>19</v>
      </c>
      <c r="I464" t="s">
        <v>19</v>
      </c>
      <c r="J464" t="s">
        <v>19</v>
      </c>
      <c r="K464" t="s">
        <v>19</v>
      </c>
      <c r="L464" t="s">
        <v>19</v>
      </c>
      <c r="M464" t="s">
        <v>19</v>
      </c>
      <c r="N464" t="s">
        <v>19</v>
      </c>
      <c r="O464" t="s">
        <v>163</v>
      </c>
      <c r="P464">
        <v>50</v>
      </c>
      <c r="Q464">
        <v>1</v>
      </c>
      <c r="R464" t="s">
        <v>515</v>
      </c>
      <c r="S464" t="s">
        <v>919</v>
      </c>
      <c r="T464" t="s">
        <v>2214</v>
      </c>
      <c r="U464" t="s">
        <v>2232</v>
      </c>
      <c r="V464" t="s">
        <v>907</v>
      </c>
    </row>
    <row r="465" spans="1:22" hidden="1" x14ac:dyDescent="0.25">
      <c r="A465" s="30" t="str">
        <f t="shared" si="7"/>
        <v>7000.2.2</v>
      </c>
      <c r="B465" t="s">
        <v>907</v>
      </c>
      <c r="C465">
        <v>1</v>
      </c>
      <c r="D465" t="s">
        <v>517</v>
      </c>
      <c r="E465" t="s">
        <v>921</v>
      </c>
      <c r="F465" t="s">
        <v>19</v>
      </c>
      <c r="G465" t="s">
        <v>19</v>
      </c>
      <c r="H465" t="s">
        <v>19</v>
      </c>
      <c r="I465" t="s">
        <v>19</v>
      </c>
      <c r="J465" t="s">
        <v>19</v>
      </c>
      <c r="K465" t="s">
        <v>19</v>
      </c>
      <c r="L465" t="s">
        <v>19</v>
      </c>
      <c r="M465" t="s">
        <v>19</v>
      </c>
      <c r="N465" t="s">
        <v>19</v>
      </c>
      <c r="O465" t="s">
        <v>164</v>
      </c>
      <c r="P465">
        <v>50</v>
      </c>
      <c r="Q465">
        <v>1</v>
      </c>
      <c r="R465" t="s">
        <v>515</v>
      </c>
      <c r="S465" t="s">
        <v>913</v>
      </c>
      <c r="T465" t="s">
        <v>2200</v>
      </c>
      <c r="U465" t="s">
        <v>2269</v>
      </c>
      <c r="V465" t="s">
        <v>907</v>
      </c>
    </row>
    <row r="466" spans="1:22" hidden="1" x14ac:dyDescent="0.25">
      <c r="A466" s="30" t="str">
        <f t="shared" si="7"/>
        <v>7000.3</v>
      </c>
      <c r="B466" t="s">
        <v>907</v>
      </c>
      <c r="C466">
        <v>1</v>
      </c>
      <c r="D466" t="s">
        <v>509</v>
      </c>
      <c r="E466" t="s">
        <v>922</v>
      </c>
      <c r="F466" t="s">
        <v>530</v>
      </c>
      <c r="G466" t="s">
        <v>1603</v>
      </c>
      <c r="H466" t="s">
        <v>1604</v>
      </c>
      <c r="I466" t="s">
        <v>1605</v>
      </c>
      <c r="J466" t="s">
        <v>531</v>
      </c>
      <c r="K466" t="s">
        <v>512</v>
      </c>
      <c r="L466" t="s">
        <v>20</v>
      </c>
      <c r="M466" t="s">
        <v>766</v>
      </c>
      <c r="N466" t="s">
        <v>923</v>
      </c>
      <c r="O466" t="s">
        <v>311</v>
      </c>
      <c r="P466">
        <v>10</v>
      </c>
      <c r="Q466">
        <v>1</v>
      </c>
      <c r="R466" t="s">
        <v>515</v>
      </c>
      <c r="S466" t="s">
        <v>924</v>
      </c>
      <c r="T466" t="s">
        <v>2197</v>
      </c>
      <c r="U466" t="s">
        <v>2270</v>
      </c>
      <c r="V466" t="s">
        <v>907</v>
      </c>
    </row>
    <row r="467" spans="1:22" hidden="1" x14ac:dyDescent="0.25">
      <c r="A467" s="30" t="str">
        <f t="shared" si="7"/>
        <v>7000.3.1</v>
      </c>
      <c r="B467" t="s">
        <v>907</v>
      </c>
      <c r="C467">
        <v>1</v>
      </c>
      <c r="D467" t="s">
        <v>517</v>
      </c>
      <c r="E467" t="s">
        <v>925</v>
      </c>
      <c r="F467" t="s">
        <v>19</v>
      </c>
      <c r="G467" t="s">
        <v>19</v>
      </c>
      <c r="H467" t="s">
        <v>19</v>
      </c>
      <c r="I467" t="s">
        <v>19</v>
      </c>
      <c r="J467" t="s">
        <v>19</v>
      </c>
      <c r="K467" t="s">
        <v>19</v>
      </c>
      <c r="L467" t="s">
        <v>19</v>
      </c>
      <c r="M467" t="s">
        <v>19</v>
      </c>
      <c r="N467" t="s">
        <v>19</v>
      </c>
      <c r="O467" t="s">
        <v>312</v>
      </c>
      <c r="P467">
        <v>50</v>
      </c>
      <c r="Q467">
        <v>1</v>
      </c>
      <c r="R467" t="s">
        <v>515</v>
      </c>
      <c r="S467" t="s">
        <v>926</v>
      </c>
      <c r="T467" t="s">
        <v>2197</v>
      </c>
      <c r="U467" t="s">
        <v>2206</v>
      </c>
      <c r="V467" t="s">
        <v>907</v>
      </c>
    </row>
    <row r="468" spans="1:22" hidden="1" x14ac:dyDescent="0.25">
      <c r="A468" s="30" t="str">
        <f t="shared" si="7"/>
        <v>7000.3.2</v>
      </c>
      <c r="B468" t="s">
        <v>907</v>
      </c>
      <c r="C468">
        <v>1</v>
      </c>
      <c r="D468" t="s">
        <v>517</v>
      </c>
      <c r="E468" t="s">
        <v>927</v>
      </c>
      <c r="F468" t="s">
        <v>19</v>
      </c>
      <c r="G468" t="s">
        <v>19</v>
      </c>
      <c r="H468" t="s">
        <v>19</v>
      </c>
      <c r="I468" t="s">
        <v>19</v>
      </c>
      <c r="J468" t="s">
        <v>19</v>
      </c>
      <c r="K468" t="s">
        <v>19</v>
      </c>
      <c r="L468" t="s">
        <v>19</v>
      </c>
      <c r="M468" t="s">
        <v>19</v>
      </c>
      <c r="N468" t="s">
        <v>19</v>
      </c>
      <c r="O468" t="s">
        <v>313</v>
      </c>
      <c r="P468">
        <v>50</v>
      </c>
      <c r="Q468">
        <v>1</v>
      </c>
      <c r="R468" t="s">
        <v>515</v>
      </c>
      <c r="S468" t="s">
        <v>913</v>
      </c>
      <c r="T468" t="s">
        <v>2200</v>
      </c>
      <c r="U468" t="s">
        <v>2270</v>
      </c>
      <c r="V468" t="s">
        <v>907</v>
      </c>
    </row>
    <row r="469" spans="1:22" hidden="1" x14ac:dyDescent="0.25">
      <c r="A469" s="30" t="str">
        <f t="shared" si="7"/>
        <v>7000.4</v>
      </c>
      <c r="B469" t="s">
        <v>907</v>
      </c>
      <c r="C469">
        <v>1</v>
      </c>
      <c r="D469" t="s">
        <v>509</v>
      </c>
      <c r="E469" t="s">
        <v>928</v>
      </c>
      <c r="F469" t="s">
        <v>511</v>
      </c>
      <c r="G469" t="s">
        <v>1600</v>
      </c>
      <c r="H469" t="s">
        <v>1601</v>
      </c>
      <c r="I469" t="s">
        <v>1602</v>
      </c>
      <c r="J469" t="s">
        <v>587</v>
      </c>
      <c r="K469" t="s">
        <v>532</v>
      </c>
      <c r="L469" t="s">
        <v>23</v>
      </c>
      <c r="M469" t="s">
        <v>766</v>
      </c>
      <c r="N469" t="s">
        <v>923</v>
      </c>
      <c r="O469" t="s">
        <v>314</v>
      </c>
      <c r="P469">
        <v>40</v>
      </c>
      <c r="Q469">
        <v>2</v>
      </c>
      <c r="R469" t="s">
        <v>515</v>
      </c>
      <c r="S469" t="s">
        <v>929</v>
      </c>
      <c r="T469" t="s">
        <v>2271</v>
      </c>
      <c r="U469" t="s">
        <v>2198</v>
      </c>
      <c r="V469" t="s">
        <v>930</v>
      </c>
    </row>
    <row r="470" spans="1:22" hidden="1" x14ac:dyDescent="0.25">
      <c r="A470" s="30" t="str">
        <f t="shared" si="7"/>
        <v>7000.4.1</v>
      </c>
      <c r="B470" t="s">
        <v>907</v>
      </c>
      <c r="C470">
        <v>1</v>
      </c>
      <c r="D470" t="s">
        <v>517</v>
      </c>
      <c r="E470" t="s">
        <v>931</v>
      </c>
      <c r="F470" t="s">
        <v>19</v>
      </c>
      <c r="G470" t="s">
        <v>19</v>
      </c>
      <c r="H470" t="s">
        <v>19</v>
      </c>
      <c r="I470" t="s">
        <v>19</v>
      </c>
      <c r="J470" t="s">
        <v>19</v>
      </c>
      <c r="K470" t="s">
        <v>19</v>
      </c>
      <c r="L470" t="s">
        <v>19</v>
      </c>
      <c r="M470" t="s">
        <v>19</v>
      </c>
      <c r="N470" t="s">
        <v>19</v>
      </c>
      <c r="O470" t="s">
        <v>315</v>
      </c>
      <c r="P470">
        <v>5</v>
      </c>
      <c r="Q470">
        <v>2</v>
      </c>
      <c r="R470" t="s">
        <v>515</v>
      </c>
      <c r="S470" t="s">
        <v>932</v>
      </c>
      <c r="T470" t="s">
        <v>2271</v>
      </c>
      <c r="U470" t="s">
        <v>2232</v>
      </c>
      <c r="V470" t="s">
        <v>907</v>
      </c>
    </row>
    <row r="471" spans="1:22" hidden="1" x14ac:dyDescent="0.25">
      <c r="A471" s="30" t="str">
        <f t="shared" si="7"/>
        <v>7000.4.2</v>
      </c>
      <c r="B471" t="s">
        <v>907</v>
      </c>
      <c r="C471">
        <v>1</v>
      </c>
      <c r="D471" t="s">
        <v>517</v>
      </c>
      <c r="E471" t="s">
        <v>933</v>
      </c>
      <c r="F471" t="s">
        <v>19</v>
      </c>
      <c r="G471" t="s">
        <v>19</v>
      </c>
      <c r="H471" t="s">
        <v>19</v>
      </c>
      <c r="I471" t="s">
        <v>19</v>
      </c>
      <c r="J471" t="s">
        <v>19</v>
      </c>
      <c r="K471" t="s">
        <v>19</v>
      </c>
      <c r="L471" t="s">
        <v>19</v>
      </c>
      <c r="M471" t="s">
        <v>19</v>
      </c>
      <c r="N471" t="s">
        <v>19</v>
      </c>
      <c r="O471" t="s">
        <v>316</v>
      </c>
      <c r="P471">
        <v>15</v>
      </c>
      <c r="Q471">
        <v>2</v>
      </c>
      <c r="R471" t="s">
        <v>515</v>
      </c>
      <c r="S471" t="s">
        <v>934</v>
      </c>
      <c r="T471" t="s">
        <v>2272</v>
      </c>
      <c r="U471" t="s">
        <v>2273</v>
      </c>
      <c r="V471" t="s">
        <v>907</v>
      </c>
    </row>
    <row r="472" spans="1:22" hidden="1" x14ac:dyDescent="0.25">
      <c r="A472" s="30" t="str">
        <f t="shared" si="7"/>
        <v>7000.4.3</v>
      </c>
      <c r="B472" t="s">
        <v>907</v>
      </c>
      <c r="C472">
        <v>1</v>
      </c>
      <c r="D472" t="s">
        <v>517</v>
      </c>
      <c r="E472" t="s">
        <v>935</v>
      </c>
      <c r="F472" t="s">
        <v>19</v>
      </c>
      <c r="G472" t="s">
        <v>19</v>
      </c>
      <c r="H472" t="s">
        <v>19</v>
      </c>
      <c r="I472" t="s">
        <v>19</v>
      </c>
      <c r="J472" t="s">
        <v>19</v>
      </c>
      <c r="K472" t="s">
        <v>19</v>
      </c>
      <c r="L472" t="s">
        <v>19</v>
      </c>
      <c r="M472" t="s">
        <v>19</v>
      </c>
      <c r="N472" t="s">
        <v>19</v>
      </c>
      <c r="O472" t="s">
        <v>317</v>
      </c>
      <c r="P472">
        <v>20</v>
      </c>
      <c r="Q472">
        <v>2</v>
      </c>
      <c r="R472" t="s">
        <v>515</v>
      </c>
      <c r="S472" t="s">
        <v>936</v>
      </c>
      <c r="T472" t="s">
        <v>2269</v>
      </c>
      <c r="U472" t="s">
        <v>2274</v>
      </c>
      <c r="V472" t="s">
        <v>907</v>
      </c>
    </row>
    <row r="473" spans="1:22" hidden="1" x14ac:dyDescent="0.25">
      <c r="A473" s="30" t="str">
        <f t="shared" si="7"/>
        <v>7000.4.4</v>
      </c>
      <c r="B473" t="s">
        <v>907</v>
      </c>
      <c r="C473">
        <v>1</v>
      </c>
      <c r="D473" t="s">
        <v>1609</v>
      </c>
      <c r="E473" t="s">
        <v>937</v>
      </c>
      <c r="F473" t="s">
        <v>19</v>
      </c>
      <c r="G473" t="s">
        <v>19</v>
      </c>
      <c r="H473" t="s">
        <v>19</v>
      </c>
      <c r="I473" t="s">
        <v>19</v>
      </c>
      <c r="J473" t="s">
        <v>19</v>
      </c>
      <c r="K473" t="s">
        <v>19</v>
      </c>
      <c r="L473" t="s">
        <v>19</v>
      </c>
      <c r="M473" t="s">
        <v>19</v>
      </c>
      <c r="N473" t="s">
        <v>19</v>
      </c>
      <c r="O473" t="s">
        <v>318</v>
      </c>
      <c r="P473">
        <v>0</v>
      </c>
      <c r="Q473">
        <v>2</v>
      </c>
      <c r="R473" t="s">
        <v>515</v>
      </c>
      <c r="S473" t="s">
        <v>938</v>
      </c>
      <c r="T473" t="s">
        <v>2259</v>
      </c>
      <c r="U473" t="s">
        <v>2275</v>
      </c>
      <c r="V473" t="s">
        <v>652</v>
      </c>
    </row>
    <row r="474" spans="1:22" hidden="1" x14ac:dyDescent="0.25">
      <c r="A474" s="30" t="str">
        <f t="shared" si="7"/>
        <v>7000.4.5</v>
      </c>
      <c r="B474" t="s">
        <v>907</v>
      </c>
      <c r="C474">
        <v>1</v>
      </c>
      <c r="D474" t="s">
        <v>517</v>
      </c>
      <c r="E474" t="s">
        <v>939</v>
      </c>
      <c r="F474" t="s">
        <v>19</v>
      </c>
      <c r="G474" t="s">
        <v>19</v>
      </c>
      <c r="H474" t="s">
        <v>19</v>
      </c>
      <c r="I474" t="s">
        <v>19</v>
      </c>
      <c r="J474" t="s">
        <v>19</v>
      </c>
      <c r="K474" t="s">
        <v>19</v>
      </c>
      <c r="L474" t="s">
        <v>19</v>
      </c>
      <c r="M474" t="s">
        <v>19</v>
      </c>
      <c r="N474" t="s">
        <v>19</v>
      </c>
      <c r="O474" t="s">
        <v>319</v>
      </c>
      <c r="P474">
        <v>60</v>
      </c>
      <c r="Q474">
        <v>2</v>
      </c>
      <c r="R474" t="s">
        <v>515</v>
      </c>
      <c r="S474" t="s">
        <v>940</v>
      </c>
      <c r="T474" t="s">
        <v>2276</v>
      </c>
      <c r="U474" t="s">
        <v>2198</v>
      </c>
      <c r="V474" t="s">
        <v>930</v>
      </c>
    </row>
    <row r="475" spans="1:22" hidden="1" x14ac:dyDescent="0.25">
      <c r="A475" s="30" t="str">
        <f t="shared" si="7"/>
        <v>7000.5</v>
      </c>
      <c r="B475" t="s">
        <v>907</v>
      </c>
      <c r="C475">
        <v>1</v>
      </c>
      <c r="D475" t="s">
        <v>509</v>
      </c>
      <c r="E475" t="s">
        <v>941</v>
      </c>
      <c r="F475" t="s">
        <v>511</v>
      </c>
      <c r="G475" t="s">
        <v>1600</v>
      </c>
      <c r="H475" t="s">
        <v>1601</v>
      </c>
      <c r="I475" t="s">
        <v>1602</v>
      </c>
      <c r="J475" t="s">
        <v>587</v>
      </c>
      <c r="K475" t="s">
        <v>532</v>
      </c>
      <c r="L475" t="s">
        <v>20</v>
      </c>
      <c r="M475" t="s">
        <v>680</v>
      </c>
      <c r="N475" t="s">
        <v>923</v>
      </c>
      <c r="O475" t="s">
        <v>300</v>
      </c>
      <c r="P475">
        <v>30</v>
      </c>
      <c r="Q475">
        <v>1</v>
      </c>
      <c r="R475" t="s">
        <v>515</v>
      </c>
      <c r="S475" t="s">
        <v>942</v>
      </c>
      <c r="T475" t="s">
        <v>2188</v>
      </c>
      <c r="U475" t="s">
        <v>2286</v>
      </c>
      <c r="V475" t="s">
        <v>930</v>
      </c>
    </row>
    <row r="476" spans="1:22" hidden="1" x14ac:dyDescent="0.25">
      <c r="A476" s="30" t="str">
        <f t="shared" si="7"/>
        <v>7000.5.1</v>
      </c>
      <c r="B476" t="s">
        <v>907</v>
      </c>
      <c r="C476">
        <v>1</v>
      </c>
      <c r="D476" t="s">
        <v>517</v>
      </c>
      <c r="E476" t="s">
        <v>943</v>
      </c>
      <c r="F476" t="s">
        <v>19</v>
      </c>
      <c r="G476" t="s">
        <v>19</v>
      </c>
      <c r="H476" t="s">
        <v>19</v>
      </c>
      <c r="I476" t="s">
        <v>19</v>
      </c>
      <c r="J476" t="s">
        <v>19</v>
      </c>
      <c r="K476" t="s">
        <v>19</v>
      </c>
      <c r="L476" t="s">
        <v>19</v>
      </c>
      <c r="M476" t="s">
        <v>19</v>
      </c>
      <c r="N476" t="s">
        <v>19</v>
      </c>
      <c r="O476" t="s">
        <v>38</v>
      </c>
      <c r="P476">
        <v>50</v>
      </c>
      <c r="Q476">
        <v>1</v>
      </c>
      <c r="R476" t="s">
        <v>515</v>
      </c>
      <c r="S476" t="s">
        <v>944</v>
      </c>
      <c r="T476" t="s">
        <v>2188</v>
      </c>
      <c r="U476" t="s">
        <v>2278</v>
      </c>
      <c r="V476" t="s">
        <v>907</v>
      </c>
    </row>
    <row r="477" spans="1:22" hidden="1" x14ac:dyDescent="0.25">
      <c r="A477" s="30" t="str">
        <f t="shared" si="7"/>
        <v>7000.5.2</v>
      </c>
      <c r="B477" t="s">
        <v>907</v>
      </c>
      <c r="C477">
        <v>1</v>
      </c>
      <c r="D477" t="s">
        <v>1609</v>
      </c>
      <c r="E477" t="s">
        <v>945</v>
      </c>
      <c r="F477" t="s">
        <v>19</v>
      </c>
      <c r="G477" t="s">
        <v>19</v>
      </c>
      <c r="H477" t="s">
        <v>19</v>
      </c>
      <c r="I477" t="s">
        <v>19</v>
      </c>
      <c r="J477" t="s">
        <v>19</v>
      </c>
      <c r="K477" t="s">
        <v>19</v>
      </c>
      <c r="L477" t="s">
        <v>19</v>
      </c>
      <c r="M477" t="s">
        <v>19</v>
      </c>
      <c r="N477" t="s">
        <v>19</v>
      </c>
      <c r="O477" t="s">
        <v>301</v>
      </c>
      <c r="P477">
        <v>0</v>
      </c>
      <c r="Q477">
        <v>1</v>
      </c>
      <c r="R477" t="s">
        <v>515</v>
      </c>
      <c r="S477" t="s">
        <v>946</v>
      </c>
      <c r="T477" t="s">
        <v>2279</v>
      </c>
      <c r="U477" t="s">
        <v>2236</v>
      </c>
      <c r="V477" t="s">
        <v>652</v>
      </c>
    </row>
    <row r="478" spans="1:22" hidden="1" x14ac:dyDescent="0.25">
      <c r="A478" s="30" t="str">
        <f t="shared" si="7"/>
        <v>7000.5.3</v>
      </c>
      <c r="B478" t="s">
        <v>907</v>
      </c>
      <c r="C478">
        <v>1</v>
      </c>
      <c r="D478" t="s">
        <v>517</v>
      </c>
      <c r="E478" t="s">
        <v>947</v>
      </c>
      <c r="F478" t="s">
        <v>19</v>
      </c>
      <c r="G478" t="s">
        <v>19</v>
      </c>
      <c r="H478" t="s">
        <v>19</v>
      </c>
      <c r="I478" t="s">
        <v>19</v>
      </c>
      <c r="J478" t="s">
        <v>19</v>
      </c>
      <c r="K478" t="s">
        <v>19</v>
      </c>
      <c r="L478" t="s">
        <v>19</v>
      </c>
      <c r="M478" t="s">
        <v>19</v>
      </c>
      <c r="N478" t="s">
        <v>19</v>
      </c>
      <c r="O478" t="s">
        <v>302</v>
      </c>
      <c r="P478">
        <v>50</v>
      </c>
      <c r="Q478">
        <v>1</v>
      </c>
      <c r="R478" t="s">
        <v>515</v>
      </c>
      <c r="S478" t="s">
        <v>948</v>
      </c>
      <c r="T478" t="s">
        <v>2280</v>
      </c>
      <c r="U478" t="s">
        <v>2281</v>
      </c>
      <c r="V478" t="s">
        <v>907</v>
      </c>
    </row>
    <row r="479" spans="1:22" hidden="1" x14ac:dyDescent="0.25">
      <c r="A479" s="30" t="str">
        <f t="shared" si="7"/>
        <v>7000.5.4</v>
      </c>
      <c r="B479" t="s">
        <v>907</v>
      </c>
      <c r="C479">
        <v>1</v>
      </c>
      <c r="D479" t="s">
        <v>1609</v>
      </c>
      <c r="E479" t="s">
        <v>949</v>
      </c>
      <c r="F479" t="s">
        <v>19</v>
      </c>
      <c r="G479" t="s">
        <v>19</v>
      </c>
      <c r="H479" t="s">
        <v>19</v>
      </c>
      <c r="I479" t="s">
        <v>19</v>
      </c>
      <c r="J479" t="s">
        <v>19</v>
      </c>
      <c r="K479" t="s">
        <v>19</v>
      </c>
      <c r="L479" t="s">
        <v>19</v>
      </c>
      <c r="M479" t="s">
        <v>19</v>
      </c>
      <c r="N479" t="s">
        <v>19</v>
      </c>
      <c r="O479" t="s">
        <v>303</v>
      </c>
      <c r="P479">
        <v>0</v>
      </c>
      <c r="Q479">
        <v>1</v>
      </c>
      <c r="R479" t="s">
        <v>515</v>
      </c>
      <c r="S479" t="s">
        <v>950</v>
      </c>
      <c r="T479" t="s">
        <v>2282</v>
      </c>
      <c r="U479" t="s">
        <v>2286</v>
      </c>
      <c r="V479" t="s">
        <v>652</v>
      </c>
    </row>
    <row r="480" spans="1:22" hidden="1" x14ac:dyDescent="0.25">
      <c r="A480" s="30" t="str">
        <f t="shared" si="7"/>
        <v>130.1</v>
      </c>
      <c r="B480" t="s">
        <v>1271</v>
      </c>
      <c r="C480">
        <v>1</v>
      </c>
      <c r="D480" t="s">
        <v>509</v>
      </c>
      <c r="E480" t="s">
        <v>1272</v>
      </c>
      <c r="F480" t="s">
        <v>530</v>
      </c>
      <c r="G480" t="s">
        <v>1591</v>
      </c>
      <c r="H480" t="s">
        <v>1595</v>
      </c>
      <c r="I480" t="s">
        <v>1593</v>
      </c>
      <c r="J480" t="s">
        <v>531</v>
      </c>
      <c r="K480" t="s">
        <v>532</v>
      </c>
      <c r="L480" t="s">
        <v>19</v>
      </c>
      <c r="M480" t="s">
        <v>1166</v>
      </c>
      <c r="N480" t="s">
        <v>19</v>
      </c>
      <c r="O480" t="s">
        <v>102</v>
      </c>
      <c r="P480">
        <v>100</v>
      </c>
      <c r="Q480">
        <v>1</v>
      </c>
      <c r="R480" t="s">
        <v>515</v>
      </c>
      <c r="S480" t="s">
        <v>1273</v>
      </c>
      <c r="T480" t="s">
        <v>2254</v>
      </c>
      <c r="U480" t="s">
        <v>2311</v>
      </c>
      <c r="V480" t="s">
        <v>1274</v>
      </c>
    </row>
    <row r="481" spans="1:22" hidden="1" x14ac:dyDescent="0.25">
      <c r="A481" s="30" t="str">
        <f t="shared" si="7"/>
        <v>130.1.1</v>
      </c>
      <c r="B481" t="s">
        <v>1271</v>
      </c>
      <c r="C481">
        <v>1</v>
      </c>
      <c r="D481" t="s">
        <v>517</v>
      </c>
      <c r="E481" t="s">
        <v>1275</v>
      </c>
      <c r="F481" t="s">
        <v>19</v>
      </c>
      <c r="G481" t="s">
        <v>19</v>
      </c>
      <c r="H481" t="s">
        <v>19</v>
      </c>
      <c r="I481" t="s">
        <v>19</v>
      </c>
      <c r="J481" t="s">
        <v>19</v>
      </c>
      <c r="K481" t="s">
        <v>19</v>
      </c>
      <c r="L481" t="s">
        <v>19</v>
      </c>
      <c r="M481" t="s">
        <v>19</v>
      </c>
      <c r="N481" t="s">
        <v>19</v>
      </c>
      <c r="O481" t="s">
        <v>2417</v>
      </c>
      <c r="P481">
        <v>10</v>
      </c>
      <c r="Q481">
        <v>6</v>
      </c>
      <c r="R481" t="s">
        <v>515</v>
      </c>
      <c r="S481" t="s">
        <v>2418</v>
      </c>
      <c r="T481" t="s">
        <v>2254</v>
      </c>
      <c r="U481" t="s">
        <v>2311</v>
      </c>
      <c r="V481" t="s">
        <v>1276</v>
      </c>
    </row>
    <row r="482" spans="1:22" hidden="1" x14ac:dyDescent="0.25">
      <c r="A482" s="30" t="str">
        <f t="shared" si="7"/>
        <v>130.1.2</v>
      </c>
      <c r="B482" t="s">
        <v>1271</v>
      </c>
      <c r="C482">
        <v>1</v>
      </c>
      <c r="D482" t="s">
        <v>517</v>
      </c>
      <c r="E482" t="s">
        <v>1277</v>
      </c>
      <c r="F482" t="s">
        <v>19</v>
      </c>
      <c r="G482" t="s">
        <v>19</v>
      </c>
      <c r="H482" t="s">
        <v>19</v>
      </c>
      <c r="I482" t="s">
        <v>19</v>
      </c>
      <c r="J482" t="s">
        <v>19</v>
      </c>
      <c r="K482" t="s">
        <v>19</v>
      </c>
      <c r="L482" t="s">
        <v>19</v>
      </c>
      <c r="M482" t="s">
        <v>19</v>
      </c>
      <c r="N482" t="s">
        <v>19</v>
      </c>
      <c r="O482" t="s">
        <v>103</v>
      </c>
      <c r="P482">
        <v>30</v>
      </c>
      <c r="Q482">
        <v>1</v>
      </c>
      <c r="R482" t="s">
        <v>515</v>
      </c>
      <c r="S482" t="s">
        <v>1278</v>
      </c>
      <c r="T482" t="s">
        <v>2254</v>
      </c>
      <c r="U482" t="s">
        <v>2229</v>
      </c>
      <c r="V482" t="s">
        <v>1279</v>
      </c>
    </row>
    <row r="483" spans="1:22" hidden="1" x14ac:dyDescent="0.25">
      <c r="A483" s="30" t="str">
        <f t="shared" si="7"/>
        <v>130.1.3</v>
      </c>
      <c r="B483" t="s">
        <v>1271</v>
      </c>
      <c r="C483">
        <v>1</v>
      </c>
      <c r="D483" t="s">
        <v>1609</v>
      </c>
      <c r="E483" t="s">
        <v>1280</v>
      </c>
      <c r="F483" t="s">
        <v>19</v>
      </c>
      <c r="G483" t="s">
        <v>19</v>
      </c>
      <c r="H483" t="s">
        <v>19</v>
      </c>
      <c r="I483" t="s">
        <v>19</v>
      </c>
      <c r="J483" t="s">
        <v>19</v>
      </c>
      <c r="K483" t="s">
        <v>19</v>
      </c>
      <c r="L483" t="s">
        <v>19</v>
      </c>
      <c r="M483" t="s">
        <v>19</v>
      </c>
      <c r="N483" t="s">
        <v>19</v>
      </c>
      <c r="O483" t="s">
        <v>104</v>
      </c>
      <c r="P483">
        <v>0</v>
      </c>
      <c r="Q483">
        <v>1</v>
      </c>
      <c r="R483" t="s">
        <v>515</v>
      </c>
      <c r="S483" t="s">
        <v>1273</v>
      </c>
      <c r="T483" t="s">
        <v>2254</v>
      </c>
      <c r="U483" t="s">
        <v>2220</v>
      </c>
      <c r="V483" t="s">
        <v>1281</v>
      </c>
    </row>
    <row r="484" spans="1:22" hidden="1" x14ac:dyDescent="0.25">
      <c r="A484" s="30" t="str">
        <f t="shared" si="7"/>
        <v>130.1.4</v>
      </c>
      <c r="B484" t="s">
        <v>1271</v>
      </c>
      <c r="C484">
        <v>1</v>
      </c>
      <c r="D484" t="s">
        <v>517</v>
      </c>
      <c r="E484" t="s">
        <v>1282</v>
      </c>
      <c r="F484" t="s">
        <v>19</v>
      </c>
      <c r="G484" t="s">
        <v>19</v>
      </c>
      <c r="H484" t="s">
        <v>19</v>
      </c>
      <c r="I484" t="s">
        <v>19</v>
      </c>
      <c r="J484" t="s">
        <v>19</v>
      </c>
      <c r="K484" t="s">
        <v>19</v>
      </c>
      <c r="L484" t="s">
        <v>19</v>
      </c>
      <c r="M484" t="s">
        <v>19</v>
      </c>
      <c r="N484" t="s">
        <v>19</v>
      </c>
      <c r="O484" t="s">
        <v>105</v>
      </c>
      <c r="P484">
        <v>30</v>
      </c>
      <c r="Q484">
        <v>1</v>
      </c>
      <c r="R484" t="s">
        <v>515</v>
      </c>
      <c r="S484" t="s">
        <v>1273</v>
      </c>
      <c r="T484" t="s">
        <v>2254</v>
      </c>
      <c r="U484" t="s">
        <v>2247</v>
      </c>
      <c r="V484" t="s">
        <v>1283</v>
      </c>
    </row>
    <row r="485" spans="1:22" hidden="1" x14ac:dyDescent="0.25">
      <c r="A485" s="30" t="str">
        <f t="shared" si="7"/>
        <v>130.1.5</v>
      </c>
      <c r="B485" t="s">
        <v>1271</v>
      </c>
      <c r="C485">
        <v>1</v>
      </c>
      <c r="D485" t="s">
        <v>517</v>
      </c>
      <c r="E485" t="s">
        <v>1284</v>
      </c>
      <c r="F485" t="s">
        <v>19</v>
      </c>
      <c r="G485" t="s">
        <v>19</v>
      </c>
      <c r="H485" t="s">
        <v>19</v>
      </c>
      <c r="I485" t="s">
        <v>19</v>
      </c>
      <c r="J485" t="s">
        <v>19</v>
      </c>
      <c r="K485" t="s">
        <v>19</v>
      </c>
      <c r="L485" t="s">
        <v>19</v>
      </c>
      <c r="M485" t="s">
        <v>19</v>
      </c>
      <c r="N485" t="s">
        <v>19</v>
      </c>
      <c r="O485" t="s">
        <v>106</v>
      </c>
      <c r="P485">
        <v>30</v>
      </c>
      <c r="Q485">
        <v>2</v>
      </c>
      <c r="R485" t="s">
        <v>515</v>
      </c>
      <c r="S485" t="s">
        <v>1285</v>
      </c>
      <c r="T485" t="s">
        <v>2304</v>
      </c>
      <c r="U485" t="s">
        <v>2311</v>
      </c>
      <c r="V485" t="s">
        <v>1286</v>
      </c>
    </row>
    <row r="486" spans="1:22" hidden="1" x14ac:dyDescent="0.25">
      <c r="A486" s="30" t="str">
        <f t="shared" si="7"/>
        <v>100.1</v>
      </c>
      <c r="B486" t="s">
        <v>1454</v>
      </c>
      <c r="C486">
        <v>1</v>
      </c>
      <c r="D486" t="s">
        <v>509</v>
      </c>
      <c r="E486" t="s">
        <v>1455</v>
      </c>
      <c r="F486" t="s">
        <v>530</v>
      </c>
      <c r="G486" t="s">
        <v>1597</v>
      </c>
      <c r="H486" t="s">
        <v>1598</v>
      </c>
      <c r="I486" t="s">
        <v>1599</v>
      </c>
      <c r="J486" t="s">
        <v>19</v>
      </c>
      <c r="K486" t="s">
        <v>532</v>
      </c>
      <c r="L486" t="s">
        <v>20</v>
      </c>
      <c r="M486" t="s">
        <v>567</v>
      </c>
      <c r="N486" t="s">
        <v>19</v>
      </c>
      <c r="O486" t="s">
        <v>417</v>
      </c>
      <c r="P486">
        <v>25</v>
      </c>
      <c r="Q486">
        <v>100</v>
      </c>
      <c r="R486" t="s">
        <v>546</v>
      </c>
      <c r="S486" t="s">
        <v>1456</v>
      </c>
      <c r="T486" t="s">
        <v>2191</v>
      </c>
      <c r="U486" t="s">
        <v>2231</v>
      </c>
      <c r="V486" t="s">
        <v>1457</v>
      </c>
    </row>
    <row r="487" spans="1:22" hidden="1" x14ac:dyDescent="0.25">
      <c r="A487" s="30" t="str">
        <f t="shared" si="7"/>
        <v>100.1.1</v>
      </c>
      <c r="B487" t="s">
        <v>1454</v>
      </c>
      <c r="C487">
        <v>1</v>
      </c>
      <c r="D487" t="s">
        <v>517</v>
      </c>
      <c r="E487" t="s">
        <v>1458</v>
      </c>
      <c r="F487" t="s">
        <v>19</v>
      </c>
      <c r="G487" t="s">
        <v>19</v>
      </c>
      <c r="H487" t="s">
        <v>19</v>
      </c>
      <c r="I487" t="s">
        <v>19</v>
      </c>
      <c r="J487" t="s">
        <v>19</v>
      </c>
      <c r="K487" t="s">
        <v>19</v>
      </c>
      <c r="L487" t="s">
        <v>19</v>
      </c>
      <c r="M487" t="s">
        <v>19</v>
      </c>
      <c r="N487" t="s">
        <v>19</v>
      </c>
      <c r="O487" t="s">
        <v>418</v>
      </c>
      <c r="P487">
        <v>25</v>
      </c>
      <c r="Q487">
        <v>1</v>
      </c>
      <c r="R487" t="s">
        <v>515</v>
      </c>
      <c r="S487" t="s">
        <v>1459</v>
      </c>
      <c r="T487" t="s">
        <v>2191</v>
      </c>
      <c r="U487" t="s">
        <v>2219</v>
      </c>
      <c r="V487" t="s">
        <v>1460</v>
      </c>
    </row>
    <row r="488" spans="1:22" hidden="1" x14ac:dyDescent="0.25">
      <c r="A488" s="30" t="str">
        <f t="shared" si="7"/>
        <v>100.1.2</v>
      </c>
      <c r="B488" t="s">
        <v>1454</v>
      </c>
      <c r="C488">
        <v>1</v>
      </c>
      <c r="D488" t="s">
        <v>517</v>
      </c>
      <c r="E488" t="s">
        <v>1461</v>
      </c>
      <c r="F488" t="s">
        <v>19</v>
      </c>
      <c r="G488" t="s">
        <v>19</v>
      </c>
      <c r="H488" t="s">
        <v>19</v>
      </c>
      <c r="I488" t="s">
        <v>19</v>
      </c>
      <c r="J488" t="s">
        <v>19</v>
      </c>
      <c r="K488" t="s">
        <v>19</v>
      </c>
      <c r="L488" t="s">
        <v>19</v>
      </c>
      <c r="M488" t="s">
        <v>19</v>
      </c>
      <c r="N488" t="s">
        <v>19</v>
      </c>
      <c r="O488" t="s">
        <v>419</v>
      </c>
      <c r="P488">
        <v>15</v>
      </c>
      <c r="Q488">
        <v>1</v>
      </c>
      <c r="R488" t="s">
        <v>515</v>
      </c>
      <c r="S488" t="s">
        <v>1462</v>
      </c>
      <c r="T488" t="s">
        <v>2197</v>
      </c>
      <c r="U488" t="s">
        <v>2196</v>
      </c>
      <c r="V488" t="s">
        <v>1457</v>
      </c>
    </row>
    <row r="489" spans="1:22" hidden="1" x14ac:dyDescent="0.25">
      <c r="A489" s="30" t="str">
        <f t="shared" si="7"/>
        <v>100.1.3</v>
      </c>
      <c r="B489" t="s">
        <v>1454</v>
      </c>
      <c r="C489">
        <v>1</v>
      </c>
      <c r="D489" t="s">
        <v>517</v>
      </c>
      <c r="E489" t="s">
        <v>1463</v>
      </c>
      <c r="F489" t="s">
        <v>19</v>
      </c>
      <c r="G489" t="s">
        <v>19</v>
      </c>
      <c r="H489" t="s">
        <v>19</v>
      </c>
      <c r="I489" t="s">
        <v>19</v>
      </c>
      <c r="J489" t="s">
        <v>19</v>
      </c>
      <c r="K489" t="s">
        <v>19</v>
      </c>
      <c r="L489" t="s">
        <v>19</v>
      </c>
      <c r="M489" t="s">
        <v>19</v>
      </c>
      <c r="N489" t="s">
        <v>19</v>
      </c>
      <c r="O489" t="s">
        <v>420</v>
      </c>
      <c r="P489">
        <v>60</v>
      </c>
      <c r="Q489">
        <v>100</v>
      </c>
      <c r="R489" t="s">
        <v>546</v>
      </c>
      <c r="S489" t="s">
        <v>1456</v>
      </c>
      <c r="T489" t="s">
        <v>2205</v>
      </c>
      <c r="U489" t="s">
        <v>2231</v>
      </c>
      <c r="V489" t="s">
        <v>1457</v>
      </c>
    </row>
    <row r="490" spans="1:22" hidden="1" x14ac:dyDescent="0.25">
      <c r="A490" s="30" t="str">
        <f t="shared" si="7"/>
        <v>100.2</v>
      </c>
      <c r="B490" t="s">
        <v>1454</v>
      </c>
      <c r="C490">
        <v>1</v>
      </c>
      <c r="D490" t="s">
        <v>509</v>
      </c>
      <c r="E490" t="s">
        <v>1464</v>
      </c>
      <c r="F490" t="s">
        <v>530</v>
      </c>
      <c r="G490" t="s">
        <v>1597</v>
      </c>
      <c r="H490" t="s">
        <v>1598</v>
      </c>
      <c r="I490" t="s">
        <v>1599</v>
      </c>
      <c r="J490" t="s">
        <v>552</v>
      </c>
      <c r="K490" t="s">
        <v>532</v>
      </c>
      <c r="L490" t="s">
        <v>22</v>
      </c>
      <c r="M490" t="s">
        <v>654</v>
      </c>
      <c r="N490" t="s">
        <v>1184</v>
      </c>
      <c r="O490" t="s">
        <v>437</v>
      </c>
      <c r="P490">
        <v>25</v>
      </c>
      <c r="Q490">
        <v>1</v>
      </c>
      <c r="R490" t="s">
        <v>515</v>
      </c>
      <c r="S490" t="s">
        <v>1465</v>
      </c>
      <c r="T490" t="s">
        <v>2188</v>
      </c>
      <c r="U490" t="s">
        <v>2231</v>
      </c>
      <c r="V490" t="s">
        <v>1466</v>
      </c>
    </row>
    <row r="491" spans="1:22" hidden="1" x14ac:dyDescent="0.25">
      <c r="A491" s="30" t="str">
        <f t="shared" si="7"/>
        <v>100.2.1</v>
      </c>
      <c r="B491" t="s">
        <v>1454</v>
      </c>
      <c r="C491">
        <v>1</v>
      </c>
      <c r="D491" t="s">
        <v>517</v>
      </c>
      <c r="E491" t="s">
        <v>1467</v>
      </c>
      <c r="F491" t="s">
        <v>19</v>
      </c>
      <c r="G491" t="s">
        <v>19</v>
      </c>
      <c r="H491" t="s">
        <v>19</v>
      </c>
      <c r="I491" t="s">
        <v>19</v>
      </c>
      <c r="J491" t="s">
        <v>19</v>
      </c>
      <c r="K491" t="s">
        <v>19</v>
      </c>
      <c r="L491" t="s">
        <v>19</v>
      </c>
      <c r="M491" t="s">
        <v>19</v>
      </c>
      <c r="N491" t="s">
        <v>19</v>
      </c>
      <c r="O491" t="s">
        <v>438</v>
      </c>
      <c r="P491">
        <v>30</v>
      </c>
      <c r="Q491">
        <v>1</v>
      </c>
      <c r="R491" t="s">
        <v>515</v>
      </c>
      <c r="S491" t="s">
        <v>1468</v>
      </c>
      <c r="T491" t="s">
        <v>2188</v>
      </c>
      <c r="U491" t="s">
        <v>2320</v>
      </c>
      <c r="V491" t="s">
        <v>1469</v>
      </c>
    </row>
    <row r="492" spans="1:22" hidden="1" x14ac:dyDescent="0.25">
      <c r="A492" s="30" t="str">
        <f t="shared" si="7"/>
        <v>100.2.2</v>
      </c>
      <c r="B492" t="s">
        <v>1454</v>
      </c>
      <c r="C492">
        <v>1</v>
      </c>
      <c r="D492" t="s">
        <v>517</v>
      </c>
      <c r="E492" t="s">
        <v>1470</v>
      </c>
      <c r="F492" t="s">
        <v>19</v>
      </c>
      <c r="G492" t="s">
        <v>19</v>
      </c>
      <c r="H492" t="s">
        <v>19</v>
      </c>
      <c r="I492" t="s">
        <v>19</v>
      </c>
      <c r="J492" t="s">
        <v>19</v>
      </c>
      <c r="K492" t="s">
        <v>19</v>
      </c>
      <c r="L492" t="s">
        <v>19</v>
      </c>
      <c r="M492" t="s">
        <v>19</v>
      </c>
      <c r="N492" t="s">
        <v>19</v>
      </c>
      <c r="O492" t="s">
        <v>439</v>
      </c>
      <c r="P492">
        <v>10</v>
      </c>
      <c r="Q492">
        <v>1</v>
      </c>
      <c r="R492" t="s">
        <v>515</v>
      </c>
      <c r="S492" t="s">
        <v>1471</v>
      </c>
      <c r="T492" t="s">
        <v>2254</v>
      </c>
      <c r="U492" t="s">
        <v>2215</v>
      </c>
      <c r="V492" t="s">
        <v>1466</v>
      </c>
    </row>
    <row r="493" spans="1:22" hidden="1" x14ac:dyDescent="0.25">
      <c r="A493" s="30" t="str">
        <f t="shared" si="7"/>
        <v>100.2.3</v>
      </c>
      <c r="B493" t="s">
        <v>1454</v>
      </c>
      <c r="C493">
        <v>1</v>
      </c>
      <c r="D493" t="s">
        <v>517</v>
      </c>
      <c r="E493" t="s">
        <v>1472</v>
      </c>
      <c r="F493" t="s">
        <v>19</v>
      </c>
      <c r="G493" t="s">
        <v>19</v>
      </c>
      <c r="H493" t="s">
        <v>19</v>
      </c>
      <c r="I493" t="s">
        <v>19</v>
      </c>
      <c r="J493" t="s">
        <v>19</v>
      </c>
      <c r="K493" t="s">
        <v>19</v>
      </c>
      <c r="L493" t="s">
        <v>19</v>
      </c>
      <c r="M493" t="s">
        <v>19</v>
      </c>
      <c r="N493" t="s">
        <v>19</v>
      </c>
      <c r="O493" t="s">
        <v>440</v>
      </c>
      <c r="P493">
        <v>60</v>
      </c>
      <c r="Q493">
        <v>100</v>
      </c>
      <c r="R493" t="s">
        <v>546</v>
      </c>
      <c r="S493" t="s">
        <v>1456</v>
      </c>
      <c r="T493" t="s">
        <v>2262</v>
      </c>
      <c r="U493" t="s">
        <v>2231</v>
      </c>
      <c r="V493" t="s">
        <v>1466</v>
      </c>
    </row>
    <row r="494" spans="1:22" hidden="1" x14ac:dyDescent="0.25">
      <c r="A494" s="30" t="str">
        <f t="shared" si="7"/>
        <v>100.3</v>
      </c>
      <c r="B494" t="s">
        <v>1454</v>
      </c>
      <c r="C494">
        <v>1</v>
      </c>
      <c r="D494" t="s">
        <v>509</v>
      </c>
      <c r="E494" t="s">
        <v>1473</v>
      </c>
      <c r="F494" t="s">
        <v>530</v>
      </c>
      <c r="G494" t="s">
        <v>1600</v>
      </c>
      <c r="H494" t="s">
        <v>1601</v>
      </c>
      <c r="I494" t="s">
        <v>1602</v>
      </c>
      <c r="J494" t="s">
        <v>552</v>
      </c>
      <c r="K494" t="s">
        <v>532</v>
      </c>
      <c r="L494" t="s">
        <v>20</v>
      </c>
      <c r="M494" t="s">
        <v>766</v>
      </c>
      <c r="N494" t="s">
        <v>19</v>
      </c>
      <c r="O494" t="s">
        <v>371</v>
      </c>
      <c r="P494">
        <v>25</v>
      </c>
      <c r="Q494">
        <v>1</v>
      </c>
      <c r="R494" t="s">
        <v>515</v>
      </c>
      <c r="S494" t="s">
        <v>1465</v>
      </c>
      <c r="T494" t="s">
        <v>2195</v>
      </c>
      <c r="U494" t="s">
        <v>2231</v>
      </c>
      <c r="V494" t="s">
        <v>1474</v>
      </c>
    </row>
    <row r="495" spans="1:22" hidden="1" x14ac:dyDescent="0.25">
      <c r="A495" s="30" t="str">
        <f t="shared" si="7"/>
        <v>100.3.1</v>
      </c>
      <c r="B495" t="s">
        <v>1454</v>
      </c>
      <c r="C495">
        <v>1</v>
      </c>
      <c r="D495" t="s">
        <v>517</v>
      </c>
      <c r="E495" t="s">
        <v>1475</v>
      </c>
      <c r="F495" t="s">
        <v>19</v>
      </c>
      <c r="G495" t="s">
        <v>19</v>
      </c>
      <c r="H495" t="s">
        <v>19</v>
      </c>
      <c r="I495" t="s">
        <v>19</v>
      </c>
      <c r="J495" t="s">
        <v>19</v>
      </c>
      <c r="K495" t="s">
        <v>19</v>
      </c>
      <c r="L495" t="s">
        <v>19</v>
      </c>
      <c r="M495" t="s">
        <v>19</v>
      </c>
      <c r="N495" t="s">
        <v>19</v>
      </c>
      <c r="O495" t="s">
        <v>372</v>
      </c>
      <c r="P495">
        <v>20</v>
      </c>
      <c r="Q495">
        <v>1</v>
      </c>
      <c r="R495" t="s">
        <v>515</v>
      </c>
      <c r="S495" t="s">
        <v>1476</v>
      </c>
      <c r="T495" t="s">
        <v>2195</v>
      </c>
      <c r="U495" t="s">
        <v>2220</v>
      </c>
      <c r="V495" t="s">
        <v>1454</v>
      </c>
    </row>
    <row r="496" spans="1:22" hidden="1" x14ac:dyDescent="0.25">
      <c r="A496" s="30" t="str">
        <f t="shared" si="7"/>
        <v>100.3.2</v>
      </c>
      <c r="B496" t="s">
        <v>1454</v>
      </c>
      <c r="C496">
        <v>1</v>
      </c>
      <c r="D496" t="s">
        <v>517</v>
      </c>
      <c r="E496" t="s">
        <v>1477</v>
      </c>
      <c r="F496" t="s">
        <v>19</v>
      </c>
      <c r="G496" t="s">
        <v>19</v>
      </c>
      <c r="H496" t="s">
        <v>19</v>
      </c>
      <c r="I496" t="s">
        <v>19</v>
      </c>
      <c r="J496" t="s">
        <v>19</v>
      </c>
      <c r="K496" t="s">
        <v>19</v>
      </c>
      <c r="L496" t="s">
        <v>19</v>
      </c>
      <c r="M496" t="s">
        <v>19</v>
      </c>
      <c r="N496" t="s">
        <v>19</v>
      </c>
      <c r="O496" t="s">
        <v>373</v>
      </c>
      <c r="P496">
        <v>50</v>
      </c>
      <c r="Q496">
        <v>100</v>
      </c>
      <c r="R496" t="s">
        <v>546</v>
      </c>
      <c r="S496" t="s">
        <v>1456</v>
      </c>
      <c r="T496" t="s">
        <v>2195</v>
      </c>
      <c r="U496" t="s">
        <v>2231</v>
      </c>
      <c r="V496" t="s">
        <v>1474</v>
      </c>
    </row>
    <row r="497" spans="1:22" hidden="1" x14ac:dyDescent="0.25">
      <c r="A497" s="30" t="str">
        <f t="shared" si="7"/>
        <v>100.3.3</v>
      </c>
      <c r="B497" t="s">
        <v>1454</v>
      </c>
      <c r="C497">
        <v>1</v>
      </c>
      <c r="D497" t="s">
        <v>517</v>
      </c>
      <c r="E497" t="s">
        <v>1478</v>
      </c>
      <c r="F497" t="s">
        <v>19</v>
      </c>
      <c r="G497" t="s">
        <v>19</v>
      </c>
      <c r="H497" t="s">
        <v>19</v>
      </c>
      <c r="I497" t="s">
        <v>19</v>
      </c>
      <c r="J497" t="s">
        <v>19</v>
      </c>
      <c r="K497" t="s">
        <v>19</v>
      </c>
      <c r="L497" t="s">
        <v>19</v>
      </c>
      <c r="M497" t="s">
        <v>19</v>
      </c>
      <c r="N497" t="s">
        <v>19</v>
      </c>
      <c r="O497" t="s">
        <v>374</v>
      </c>
      <c r="P497">
        <v>10</v>
      </c>
      <c r="Q497">
        <v>1</v>
      </c>
      <c r="R497" t="s">
        <v>515</v>
      </c>
      <c r="S497" t="s">
        <v>1479</v>
      </c>
      <c r="T497" t="s">
        <v>2308</v>
      </c>
      <c r="U497" t="s">
        <v>2231</v>
      </c>
      <c r="V497" t="s">
        <v>1454</v>
      </c>
    </row>
    <row r="498" spans="1:22" hidden="1" x14ac:dyDescent="0.25">
      <c r="A498" s="30" t="str">
        <f t="shared" si="7"/>
        <v>100.3.4</v>
      </c>
      <c r="B498" t="s">
        <v>1454</v>
      </c>
      <c r="C498">
        <v>1</v>
      </c>
      <c r="D498" t="s">
        <v>517</v>
      </c>
      <c r="E498" t="s">
        <v>1480</v>
      </c>
      <c r="F498" t="s">
        <v>19</v>
      </c>
      <c r="G498" t="s">
        <v>19</v>
      </c>
      <c r="H498" t="s">
        <v>19</v>
      </c>
      <c r="I498" t="s">
        <v>19</v>
      </c>
      <c r="J498" t="s">
        <v>19</v>
      </c>
      <c r="K498" t="s">
        <v>19</v>
      </c>
      <c r="L498" t="s">
        <v>19</v>
      </c>
      <c r="M498" t="s">
        <v>19</v>
      </c>
      <c r="N498" t="s">
        <v>19</v>
      </c>
      <c r="O498" t="s">
        <v>375</v>
      </c>
      <c r="P498">
        <v>20</v>
      </c>
      <c r="Q498">
        <v>100</v>
      </c>
      <c r="R498" t="s">
        <v>546</v>
      </c>
      <c r="S498" t="s">
        <v>1456</v>
      </c>
      <c r="T498" t="s">
        <v>2321</v>
      </c>
      <c r="U498" t="s">
        <v>2231</v>
      </c>
      <c r="V498" t="s">
        <v>1481</v>
      </c>
    </row>
    <row r="499" spans="1:22" x14ac:dyDescent="0.25">
      <c r="A499" s="30" t="str">
        <f t="shared" si="7"/>
        <v>100.4</v>
      </c>
      <c r="B499" t="s">
        <v>1454</v>
      </c>
      <c r="C499">
        <v>1</v>
      </c>
      <c r="D499" t="s">
        <v>509</v>
      </c>
      <c r="E499" t="s">
        <v>1482</v>
      </c>
      <c r="F499" t="s">
        <v>530</v>
      </c>
      <c r="G499" t="s">
        <v>1591</v>
      </c>
      <c r="H499" t="s">
        <v>1592</v>
      </c>
      <c r="I499" t="s">
        <v>1593</v>
      </c>
      <c r="J499" t="s">
        <v>19</v>
      </c>
      <c r="K499" t="s">
        <v>532</v>
      </c>
      <c r="L499" t="s">
        <v>20</v>
      </c>
      <c r="M499" t="s">
        <v>639</v>
      </c>
      <c r="N499" t="s">
        <v>19</v>
      </c>
      <c r="O499" t="s">
        <v>169</v>
      </c>
      <c r="P499">
        <v>25</v>
      </c>
      <c r="Q499">
        <v>100</v>
      </c>
      <c r="R499" t="s">
        <v>546</v>
      </c>
      <c r="S499" t="s">
        <v>1483</v>
      </c>
      <c r="T499" t="s">
        <v>2195</v>
      </c>
      <c r="U499" t="s">
        <v>2217</v>
      </c>
      <c r="V499" t="s">
        <v>1276</v>
      </c>
    </row>
    <row r="500" spans="1:22" x14ac:dyDescent="0.25">
      <c r="A500" s="30" t="str">
        <f t="shared" si="7"/>
        <v>100.4.1</v>
      </c>
      <c r="B500" t="s">
        <v>1454</v>
      </c>
      <c r="C500">
        <v>1</v>
      </c>
      <c r="D500" t="s">
        <v>517</v>
      </c>
      <c r="E500" t="s">
        <v>1484</v>
      </c>
      <c r="F500" t="s">
        <v>19</v>
      </c>
      <c r="G500" t="s">
        <v>19</v>
      </c>
      <c r="H500" t="s">
        <v>19</v>
      </c>
      <c r="I500" t="s">
        <v>19</v>
      </c>
      <c r="J500" t="s">
        <v>19</v>
      </c>
      <c r="K500" t="s">
        <v>19</v>
      </c>
      <c r="L500" t="s">
        <v>19</v>
      </c>
      <c r="M500" t="s">
        <v>19</v>
      </c>
      <c r="N500" t="s">
        <v>19</v>
      </c>
      <c r="O500" t="s">
        <v>170</v>
      </c>
      <c r="P500">
        <v>10</v>
      </c>
      <c r="Q500">
        <v>1</v>
      </c>
      <c r="R500" t="s">
        <v>515</v>
      </c>
      <c r="S500" t="s">
        <v>1485</v>
      </c>
      <c r="T500" t="s">
        <v>2195</v>
      </c>
      <c r="U500" t="s">
        <v>2190</v>
      </c>
      <c r="V500" t="s">
        <v>1454</v>
      </c>
    </row>
    <row r="501" spans="1:22" x14ac:dyDescent="0.25">
      <c r="A501" s="30" t="str">
        <f t="shared" si="7"/>
        <v>100.4.2</v>
      </c>
      <c r="B501" t="s">
        <v>1454</v>
      </c>
      <c r="C501">
        <v>1</v>
      </c>
      <c r="D501" t="s">
        <v>517</v>
      </c>
      <c r="E501" t="s">
        <v>1486</v>
      </c>
      <c r="F501" t="s">
        <v>19</v>
      </c>
      <c r="G501" t="s">
        <v>19</v>
      </c>
      <c r="H501" t="s">
        <v>19</v>
      </c>
      <c r="I501" t="s">
        <v>19</v>
      </c>
      <c r="J501" t="s">
        <v>19</v>
      </c>
      <c r="K501" t="s">
        <v>19</v>
      </c>
      <c r="L501" t="s">
        <v>19</v>
      </c>
      <c r="M501" t="s">
        <v>19</v>
      </c>
      <c r="N501" t="s">
        <v>19</v>
      </c>
      <c r="O501" t="s">
        <v>171</v>
      </c>
      <c r="P501">
        <v>20</v>
      </c>
      <c r="Q501">
        <v>1</v>
      </c>
      <c r="R501" t="s">
        <v>515</v>
      </c>
      <c r="S501" t="s">
        <v>1485</v>
      </c>
      <c r="T501" t="s">
        <v>2191</v>
      </c>
      <c r="U501" t="s">
        <v>2322</v>
      </c>
      <c r="V501" t="s">
        <v>1276</v>
      </c>
    </row>
    <row r="502" spans="1:22" x14ac:dyDescent="0.25">
      <c r="A502" s="30" t="str">
        <f t="shared" si="7"/>
        <v>100.4.3</v>
      </c>
      <c r="B502" t="s">
        <v>1454</v>
      </c>
      <c r="C502">
        <v>1</v>
      </c>
      <c r="D502" t="s">
        <v>517</v>
      </c>
      <c r="E502" t="s">
        <v>1487</v>
      </c>
      <c r="F502" t="s">
        <v>19</v>
      </c>
      <c r="G502" t="s">
        <v>19</v>
      </c>
      <c r="H502" t="s">
        <v>19</v>
      </c>
      <c r="I502" t="s">
        <v>19</v>
      </c>
      <c r="J502" t="s">
        <v>19</v>
      </c>
      <c r="K502" t="s">
        <v>19</v>
      </c>
      <c r="L502" t="s">
        <v>19</v>
      </c>
      <c r="M502" t="s">
        <v>19</v>
      </c>
      <c r="N502" t="s">
        <v>19</v>
      </c>
      <c r="O502" t="s">
        <v>172</v>
      </c>
      <c r="P502">
        <v>20</v>
      </c>
      <c r="Q502">
        <v>100</v>
      </c>
      <c r="R502" t="s">
        <v>546</v>
      </c>
      <c r="S502" t="s">
        <v>1456</v>
      </c>
      <c r="T502" t="s">
        <v>2191</v>
      </c>
      <c r="U502" t="s">
        <v>2198</v>
      </c>
      <c r="V502" t="s">
        <v>1454</v>
      </c>
    </row>
    <row r="503" spans="1:22" x14ac:dyDescent="0.25">
      <c r="A503" s="30" t="str">
        <f t="shared" si="7"/>
        <v>100.4.4</v>
      </c>
      <c r="B503" t="s">
        <v>1454</v>
      </c>
      <c r="C503">
        <v>1</v>
      </c>
      <c r="D503" t="s">
        <v>517</v>
      </c>
      <c r="E503" t="s">
        <v>1488</v>
      </c>
      <c r="F503" t="s">
        <v>19</v>
      </c>
      <c r="G503" t="s">
        <v>19</v>
      </c>
      <c r="H503" t="s">
        <v>19</v>
      </c>
      <c r="I503" t="s">
        <v>19</v>
      </c>
      <c r="J503" t="s">
        <v>19</v>
      </c>
      <c r="K503" t="s">
        <v>19</v>
      </c>
      <c r="L503" t="s">
        <v>19</v>
      </c>
      <c r="M503" t="s">
        <v>19</v>
      </c>
      <c r="N503" t="s">
        <v>19</v>
      </c>
      <c r="O503" t="s">
        <v>173</v>
      </c>
      <c r="P503">
        <v>30</v>
      </c>
      <c r="Q503">
        <v>1</v>
      </c>
      <c r="R503" t="s">
        <v>515</v>
      </c>
      <c r="S503" t="s">
        <v>1465</v>
      </c>
      <c r="T503" t="s">
        <v>2278</v>
      </c>
      <c r="U503" t="s">
        <v>2232</v>
      </c>
      <c r="V503" t="s">
        <v>1454</v>
      </c>
    </row>
    <row r="504" spans="1:22" x14ac:dyDescent="0.25">
      <c r="A504" s="30" t="str">
        <f t="shared" si="7"/>
        <v>100.4.5</v>
      </c>
      <c r="B504" t="s">
        <v>1454</v>
      </c>
      <c r="C504">
        <v>1</v>
      </c>
      <c r="D504" t="s">
        <v>517</v>
      </c>
      <c r="E504" t="s">
        <v>1489</v>
      </c>
      <c r="F504" t="s">
        <v>19</v>
      </c>
      <c r="G504" t="s">
        <v>19</v>
      </c>
      <c r="H504" t="s">
        <v>19</v>
      </c>
      <c r="I504" t="s">
        <v>19</v>
      </c>
      <c r="J504" t="s">
        <v>19</v>
      </c>
      <c r="K504" t="s">
        <v>19</v>
      </c>
      <c r="L504" t="s">
        <v>19</v>
      </c>
      <c r="M504" t="s">
        <v>19</v>
      </c>
      <c r="N504" t="s">
        <v>19</v>
      </c>
      <c r="O504" t="s">
        <v>174</v>
      </c>
      <c r="P504">
        <v>20</v>
      </c>
      <c r="Q504">
        <v>1</v>
      </c>
      <c r="R504" t="s">
        <v>515</v>
      </c>
      <c r="S504" t="s">
        <v>1490</v>
      </c>
      <c r="T504" t="s">
        <v>2249</v>
      </c>
      <c r="U504" t="s">
        <v>2217</v>
      </c>
      <c r="V504" t="s">
        <v>1454</v>
      </c>
    </row>
    <row r="506" spans="1:22" x14ac:dyDescent="0.25">
      <c r="N506"/>
    </row>
    <row r="507" spans="1:22" x14ac:dyDescent="0.25">
      <c r="N507"/>
    </row>
    <row r="508" spans="1:22" x14ac:dyDescent="0.25">
      <c r="N508"/>
    </row>
    <row r="509" spans="1:22" x14ac:dyDescent="0.25">
      <c r="N509"/>
    </row>
    <row r="510" spans="1:22" x14ac:dyDescent="0.25">
      <c r="N510"/>
    </row>
    <row r="511" spans="1:22" x14ac:dyDescent="0.25">
      <c r="N511"/>
    </row>
    <row r="512" spans="1:22" x14ac:dyDescent="0.25">
      <c r="N512"/>
    </row>
    <row r="513" spans="14:14" x14ac:dyDescent="0.25">
      <c r="N513"/>
    </row>
    <row r="514" spans="14:14" x14ac:dyDescent="0.25">
      <c r="N514"/>
    </row>
    <row r="515" spans="14:14" x14ac:dyDescent="0.25">
      <c r="N515"/>
    </row>
  </sheetData>
  <autoFilter ref="A3:V504" xr:uid="{C22F39D7-E336-4BB6-BB9E-BAB3EF69903F}">
    <filterColumn colId="0">
      <filters>
        <filter val="100.4"/>
        <filter val="100.4.1"/>
        <filter val="100.4.2"/>
        <filter val="100.4.3"/>
        <filter val="100.4.4"/>
        <filter val="100.4.5"/>
      </filters>
    </filterColumn>
  </autoFilter>
  <mergeCells count="1">
    <mergeCell ref="B2:V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605D7-8651-40D7-9E6E-EB8633133B55}">
  <dimension ref="A1:N52"/>
  <sheetViews>
    <sheetView showGridLines="0" topLeftCell="A6" zoomScaleNormal="100" workbookViewId="0">
      <selection activeCell="C17" sqref="C17:E17"/>
    </sheetView>
  </sheetViews>
  <sheetFormatPr baseColWidth="10" defaultColWidth="11.5703125" defaultRowHeight="15" x14ac:dyDescent="0.25"/>
  <cols>
    <col min="1" max="1" width="3.5703125" customWidth="1" collapsed="1"/>
    <col min="2" max="2" width="5.7109375" style="166" customWidth="1"/>
    <col min="5" max="5" width="38.42578125" customWidth="1"/>
    <col min="6" max="6" width="16.7109375" customWidth="1" collapsed="1"/>
    <col min="12" max="12" width="0" hidden="1" customWidth="1"/>
    <col min="14" max="14" width="3.5703125" customWidth="1"/>
    <col min="15" max="16384" width="11.5703125" style="287"/>
  </cols>
  <sheetData>
    <row r="1" spans="1:14" ht="15.75" thickBot="1" x14ac:dyDescent="0.3">
      <c r="A1" s="289"/>
      <c r="B1" s="534"/>
      <c r="C1" s="290"/>
      <c r="D1" s="289"/>
      <c r="E1" s="289"/>
      <c r="F1" s="289"/>
      <c r="G1" s="289"/>
      <c r="H1" s="289"/>
      <c r="I1" s="289"/>
      <c r="J1" s="289"/>
      <c r="K1" s="289"/>
      <c r="L1" s="289"/>
      <c r="M1" s="289"/>
      <c r="N1" s="289"/>
    </row>
    <row r="2" spans="1:14" ht="15.75" thickBot="1" x14ac:dyDescent="0.3">
      <c r="A2" s="291"/>
      <c r="B2" s="535"/>
      <c r="C2" s="293"/>
      <c r="D2" s="292"/>
      <c r="E2" s="292"/>
      <c r="F2" s="292"/>
      <c r="G2" s="292"/>
      <c r="H2" s="292"/>
      <c r="I2" s="292"/>
      <c r="J2" s="292"/>
      <c r="K2" s="292"/>
      <c r="L2" s="292"/>
      <c r="M2" s="292"/>
      <c r="N2" s="294"/>
    </row>
    <row r="3" spans="1:14" ht="45" customHeight="1" x14ac:dyDescent="0.25">
      <c r="A3" s="295"/>
      <c r="B3" s="499" t="s">
        <v>2396</v>
      </c>
      <c r="C3" s="500"/>
      <c r="D3" s="500"/>
      <c r="E3" s="500"/>
      <c r="F3" s="500"/>
      <c r="G3" s="500"/>
      <c r="H3" s="500"/>
      <c r="I3" s="500"/>
      <c r="J3" s="500"/>
      <c r="K3" s="500"/>
      <c r="L3" s="500"/>
      <c r="M3" s="501"/>
      <c r="N3" s="296"/>
    </row>
    <row r="4" spans="1:14" ht="19.5" thickBot="1" x14ac:dyDescent="0.3">
      <c r="A4" s="295"/>
      <c r="B4" s="536"/>
      <c r="C4" s="297"/>
      <c r="D4" s="297"/>
      <c r="E4" s="297"/>
      <c r="F4" s="298"/>
      <c r="G4" s="502"/>
      <c r="H4" s="502"/>
      <c r="I4" s="502"/>
      <c r="J4" s="502"/>
      <c r="K4" s="502"/>
      <c r="L4" s="502"/>
      <c r="M4" s="437"/>
      <c r="N4" s="296"/>
    </row>
    <row r="5" spans="1:14" x14ac:dyDescent="0.25">
      <c r="A5" s="295"/>
      <c r="B5" s="537"/>
      <c r="C5" s="478"/>
      <c r="D5" s="477"/>
      <c r="E5" s="477"/>
      <c r="F5" s="477"/>
      <c r="G5" s="477"/>
      <c r="H5" s="477"/>
      <c r="I5" s="477"/>
      <c r="J5" s="477"/>
      <c r="K5" s="477"/>
      <c r="L5" s="477"/>
      <c r="M5" s="477"/>
      <c r="N5" s="296"/>
    </row>
    <row r="6" spans="1:14" ht="21" x14ac:dyDescent="0.25">
      <c r="A6" s="299"/>
      <c r="B6" s="538"/>
      <c r="C6" s="480"/>
      <c r="D6" s="481" t="s">
        <v>2601</v>
      </c>
      <c r="E6" s="482"/>
      <c r="F6" s="482"/>
      <c r="G6" s="483"/>
      <c r="H6" s="483"/>
      <c r="I6" s="484"/>
      <c r="J6" s="479"/>
      <c r="K6" s="479"/>
      <c r="L6" s="479"/>
      <c r="M6" s="479"/>
      <c r="N6" s="300"/>
    </row>
    <row r="7" spans="1:14" ht="15.75" x14ac:dyDescent="0.25">
      <c r="A7" s="299"/>
      <c r="B7" s="538"/>
      <c r="C7" s="480"/>
      <c r="D7" s="485" t="s">
        <v>2602</v>
      </c>
      <c r="E7" s="486"/>
      <c r="F7" s="486"/>
      <c r="G7" s="487"/>
      <c r="H7" s="487"/>
      <c r="I7" s="488"/>
      <c r="J7" s="479"/>
      <c r="K7" s="479"/>
      <c r="L7" s="479"/>
      <c r="M7" s="479"/>
      <c r="N7" s="300"/>
    </row>
    <row r="8" spans="1:14" ht="15.75" x14ac:dyDescent="0.25">
      <c r="A8" s="299"/>
      <c r="B8" s="538"/>
      <c r="C8" s="480"/>
      <c r="D8" s="489" t="s">
        <v>2603</v>
      </c>
      <c r="E8" s="486"/>
      <c r="F8" s="486"/>
      <c r="G8" s="479"/>
      <c r="H8" s="479"/>
      <c r="I8" s="490"/>
      <c r="J8" s="479"/>
      <c r="K8" s="479"/>
      <c r="L8" s="479"/>
      <c r="M8" s="479"/>
      <c r="N8" s="300"/>
    </row>
    <row r="9" spans="1:14" x14ac:dyDescent="0.25">
      <c r="A9" s="295"/>
      <c r="B9" s="537"/>
      <c r="C9" s="478"/>
      <c r="D9" s="486"/>
      <c r="E9" s="486"/>
      <c r="F9" s="486"/>
      <c r="G9" s="477"/>
      <c r="H9" s="477"/>
      <c r="I9" s="477"/>
      <c r="J9" s="477"/>
      <c r="K9" s="477"/>
      <c r="L9" s="477"/>
      <c r="M9" s="477"/>
      <c r="N9" s="296"/>
    </row>
    <row r="10" spans="1:14" ht="27" thickBot="1" x14ac:dyDescent="0.45">
      <c r="A10" s="295"/>
      <c r="B10" s="537"/>
      <c r="C10" s="478"/>
      <c r="D10" s="477"/>
      <c r="E10" s="477"/>
      <c r="F10" s="491"/>
      <c r="G10" s="477"/>
      <c r="H10" s="477"/>
      <c r="I10" s="477"/>
      <c r="J10" s="477"/>
      <c r="K10" s="477"/>
      <c r="L10" s="477"/>
      <c r="M10" s="477"/>
      <c r="N10" s="296"/>
    </row>
    <row r="11" spans="1:14" ht="14.25" customHeight="1" thickBot="1" x14ac:dyDescent="0.3">
      <c r="A11" s="295"/>
      <c r="B11" s="431" t="s">
        <v>2397</v>
      </c>
      <c r="C11" s="431"/>
      <c r="D11" s="431"/>
      <c r="E11" s="431"/>
      <c r="F11" s="431"/>
      <c r="G11" s="431"/>
      <c r="H11" s="431"/>
      <c r="I11" s="431"/>
      <c r="J11" s="431"/>
      <c r="K11" s="431"/>
      <c r="L11" s="431"/>
      <c r="M11" s="431"/>
      <c r="N11" s="296"/>
    </row>
    <row r="12" spans="1:14" ht="15.6" customHeight="1" thickBot="1" x14ac:dyDescent="0.45">
      <c r="A12" s="295"/>
      <c r="B12" s="539"/>
      <c r="C12" s="491"/>
      <c r="D12" s="491"/>
      <c r="E12" s="491"/>
      <c r="F12" s="491"/>
      <c r="G12" s="491"/>
      <c r="H12" s="441"/>
      <c r="I12" s="491"/>
      <c r="J12" s="491"/>
      <c r="K12" s="491"/>
      <c r="L12" s="491"/>
      <c r="M12" s="491"/>
      <c r="N12" s="296"/>
    </row>
    <row r="13" spans="1:14" ht="43.35" customHeight="1" x14ac:dyDescent="0.25">
      <c r="A13" s="295"/>
      <c r="B13" s="520" t="s">
        <v>2187</v>
      </c>
      <c r="C13" s="521"/>
      <c r="D13" s="521"/>
      <c r="E13" s="522"/>
      <c r="F13" s="517" t="s">
        <v>2600</v>
      </c>
      <c r="G13" s="510"/>
      <c r="H13" s="510"/>
      <c r="I13" s="510"/>
      <c r="J13" s="528"/>
      <c r="K13" s="531" t="s">
        <v>2186</v>
      </c>
      <c r="L13" s="511"/>
      <c r="M13" s="512"/>
      <c r="N13" s="296"/>
    </row>
    <row r="14" spans="1:14" ht="24" customHeight="1" x14ac:dyDescent="0.25">
      <c r="A14" s="301"/>
      <c r="B14" s="523"/>
      <c r="C14" s="524"/>
      <c r="D14" s="524"/>
      <c r="E14" s="434"/>
      <c r="F14" s="518" t="s">
        <v>2185</v>
      </c>
      <c r="G14" s="503"/>
      <c r="H14" s="504" t="s">
        <v>2184</v>
      </c>
      <c r="I14" s="504"/>
      <c r="J14" s="529" t="s">
        <v>2403</v>
      </c>
      <c r="K14" s="532" t="s">
        <v>2398</v>
      </c>
      <c r="L14" s="505"/>
      <c r="M14" s="513"/>
      <c r="N14" s="302"/>
    </row>
    <row r="15" spans="1:14" ht="23.25" customHeight="1" thickBot="1" x14ac:dyDescent="0.3">
      <c r="A15" s="295"/>
      <c r="B15" s="525"/>
      <c r="C15" s="526"/>
      <c r="D15" s="526"/>
      <c r="E15" s="527"/>
      <c r="F15" s="519" t="s">
        <v>2183</v>
      </c>
      <c r="G15" s="514" t="s">
        <v>2182</v>
      </c>
      <c r="H15" s="515" t="s">
        <v>2183</v>
      </c>
      <c r="I15" s="515" t="s">
        <v>2182</v>
      </c>
      <c r="J15" s="530"/>
      <c r="K15" s="533" t="s">
        <v>2183</v>
      </c>
      <c r="L15" s="514" t="s">
        <v>2182</v>
      </c>
      <c r="M15" s="516" t="s">
        <v>2181</v>
      </c>
      <c r="N15" s="296"/>
    </row>
    <row r="16" spans="1:14" ht="15" customHeight="1" x14ac:dyDescent="0.25">
      <c r="A16" s="492"/>
      <c r="B16" s="540">
        <v>105</v>
      </c>
      <c r="C16" s="506" t="s">
        <v>2126</v>
      </c>
      <c r="D16" s="507"/>
      <c r="E16" s="507"/>
      <c r="F16" s="508" t="s">
        <v>2180</v>
      </c>
      <c r="G16" s="508" t="s">
        <v>2180</v>
      </c>
      <c r="H16" s="508" t="s">
        <v>2180</v>
      </c>
      <c r="I16" s="508" t="s">
        <v>2180</v>
      </c>
      <c r="J16" s="508" t="s">
        <v>2180</v>
      </c>
      <c r="K16" s="509">
        <v>0</v>
      </c>
      <c r="L16" s="509">
        <v>0</v>
      </c>
      <c r="M16" s="509">
        <v>0</v>
      </c>
      <c r="N16" s="493"/>
    </row>
    <row r="17" spans="1:14" ht="12.75" customHeight="1" x14ac:dyDescent="0.25">
      <c r="A17" s="492"/>
      <c r="B17" s="541">
        <v>111</v>
      </c>
      <c r="C17" s="435" t="s">
        <v>2092</v>
      </c>
      <c r="D17" s="436"/>
      <c r="E17" s="436"/>
      <c r="F17" s="443">
        <v>1</v>
      </c>
      <c r="G17" s="443">
        <v>1</v>
      </c>
      <c r="H17" s="288" t="s">
        <v>2180</v>
      </c>
      <c r="I17" s="288" t="s">
        <v>2180</v>
      </c>
      <c r="J17" s="443">
        <v>1</v>
      </c>
      <c r="K17" s="303">
        <v>0.77500000000000002</v>
      </c>
      <c r="L17" s="303">
        <v>1</v>
      </c>
      <c r="M17" s="303">
        <v>0.4</v>
      </c>
      <c r="N17" s="493"/>
    </row>
    <row r="18" spans="1:14" ht="12.75" customHeight="1" x14ac:dyDescent="0.25">
      <c r="A18" s="492"/>
      <c r="B18" s="541">
        <v>117</v>
      </c>
      <c r="C18" s="435" t="s">
        <v>2136</v>
      </c>
      <c r="D18" s="436"/>
      <c r="E18" s="436"/>
      <c r="F18" s="443">
        <v>1</v>
      </c>
      <c r="G18" s="443">
        <v>1</v>
      </c>
      <c r="H18" s="288" t="s">
        <v>2180</v>
      </c>
      <c r="I18" s="288" t="s">
        <v>2180</v>
      </c>
      <c r="J18" s="443">
        <v>1</v>
      </c>
      <c r="K18" s="303">
        <v>0.63980000000000004</v>
      </c>
      <c r="L18" s="303">
        <v>1</v>
      </c>
      <c r="M18" s="303">
        <v>0.2094</v>
      </c>
      <c r="N18" s="493"/>
    </row>
    <row r="19" spans="1:14" ht="12.75" customHeight="1" x14ac:dyDescent="0.25">
      <c r="A19" s="492"/>
      <c r="B19" s="541">
        <v>130</v>
      </c>
      <c r="C19" s="435" t="s">
        <v>2156</v>
      </c>
      <c r="D19" s="436"/>
      <c r="E19" s="436"/>
      <c r="F19" s="443">
        <v>1</v>
      </c>
      <c r="G19" s="443">
        <v>1</v>
      </c>
      <c r="H19" s="288" t="s">
        <v>2180</v>
      </c>
      <c r="I19" s="288" t="s">
        <v>2180</v>
      </c>
      <c r="J19" s="288" t="s">
        <v>2180</v>
      </c>
      <c r="K19" s="303">
        <v>0.316</v>
      </c>
      <c r="L19" s="303">
        <v>1</v>
      </c>
      <c r="M19" s="303">
        <v>0</v>
      </c>
      <c r="N19" s="493"/>
    </row>
    <row r="20" spans="1:14" ht="12.75" customHeight="1" x14ac:dyDescent="0.25">
      <c r="A20" s="492"/>
      <c r="B20" s="541">
        <v>141</v>
      </c>
      <c r="C20" s="435" t="s">
        <v>1901</v>
      </c>
      <c r="D20" s="436"/>
      <c r="E20" s="436"/>
      <c r="F20" s="443">
        <v>1</v>
      </c>
      <c r="G20" s="443">
        <v>0.98750000000000004</v>
      </c>
      <c r="H20" s="443">
        <v>1</v>
      </c>
      <c r="I20" s="443">
        <v>1</v>
      </c>
      <c r="J20" s="288" t="s">
        <v>2180</v>
      </c>
      <c r="K20" s="303">
        <v>0.51559999999999995</v>
      </c>
      <c r="L20" s="303">
        <v>0.98750000000000004</v>
      </c>
      <c r="M20" s="303">
        <v>0</v>
      </c>
      <c r="N20" s="493"/>
    </row>
    <row r="21" spans="1:14" ht="12.75" customHeight="1" x14ac:dyDescent="0.25">
      <c r="A21" s="492"/>
      <c r="B21" s="541">
        <v>142</v>
      </c>
      <c r="C21" s="435" t="s">
        <v>1964</v>
      </c>
      <c r="D21" s="436"/>
      <c r="E21" s="436"/>
      <c r="F21" s="288" t="s">
        <v>2180</v>
      </c>
      <c r="G21" s="288" t="s">
        <v>2180</v>
      </c>
      <c r="H21" s="288" t="s">
        <v>2180</v>
      </c>
      <c r="I21" s="288" t="s">
        <v>2180</v>
      </c>
      <c r="J21" s="288" t="s">
        <v>2180</v>
      </c>
      <c r="K21" s="303">
        <v>0.42249999999999999</v>
      </c>
      <c r="L21" s="303">
        <v>0</v>
      </c>
      <c r="M21" s="303">
        <v>0.42</v>
      </c>
      <c r="N21" s="493"/>
    </row>
    <row r="22" spans="1:14" ht="12.75" customHeight="1" x14ac:dyDescent="0.25">
      <c r="A22" s="492"/>
      <c r="B22" s="541">
        <v>20</v>
      </c>
      <c r="C22" s="435" t="s">
        <v>2021</v>
      </c>
      <c r="D22" s="436"/>
      <c r="E22" s="436"/>
      <c r="F22" s="443">
        <v>1</v>
      </c>
      <c r="G22" s="443">
        <v>1</v>
      </c>
      <c r="H22" s="443">
        <v>1</v>
      </c>
      <c r="I22" s="443">
        <v>1</v>
      </c>
      <c r="J22" s="288" t="s">
        <v>2180</v>
      </c>
      <c r="K22" s="303">
        <v>0.39340000000000003</v>
      </c>
      <c r="L22" s="303">
        <v>1</v>
      </c>
      <c r="M22" s="303">
        <v>0.04</v>
      </c>
      <c r="N22" s="493"/>
    </row>
    <row r="23" spans="1:14" ht="12.75" customHeight="1" x14ac:dyDescent="0.25">
      <c r="A23" s="492"/>
      <c r="B23" s="541">
        <v>2000</v>
      </c>
      <c r="C23" s="435" t="s">
        <v>1982</v>
      </c>
      <c r="D23" s="436"/>
      <c r="E23" s="436"/>
      <c r="F23" s="443">
        <v>1</v>
      </c>
      <c r="G23" s="443">
        <v>1</v>
      </c>
      <c r="H23" s="288" t="s">
        <v>2180</v>
      </c>
      <c r="I23" s="288" t="s">
        <v>2180</v>
      </c>
      <c r="J23" s="288" t="s">
        <v>2180</v>
      </c>
      <c r="K23" s="303">
        <v>0.28499999999999998</v>
      </c>
      <c r="L23" s="303">
        <v>1</v>
      </c>
      <c r="M23" s="303">
        <v>0.12</v>
      </c>
      <c r="N23" s="493"/>
    </row>
    <row r="24" spans="1:14" ht="12.75" customHeight="1" x14ac:dyDescent="0.25">
      <c r="A24" s="492"/>
      <c r="B24" s="541">
        <v>2010</v>
      </c>
      <c r="C24" s="435" t="s">
        <v>1977</v>
      </c>
      <c r="D24" s="436"/>
      <c r="E24" s="436"/>
      <c r="F24" s="443">
        <v>1</v>
      </c>
      <c r="G24" s="443">
        <v>1</v>
      </c>
      <c r="H24" s="443">
        <v>1</v>
      </c>
      <c r="I24" s="443">
        <v>1</v>
      </c>
      <c r="J24" s="288" t="s">
        <v>2180</v>
      </c>
      <c r="K24" s="303">
        <v>0.40329999999999999</v>
      </c>
      <c r="L24" s="303">
        <v>1</v>
      </c>
      <c r="M24" s="303">
        <v>0.30680000000000002</v>
      </c>
      <c r="N24" s="493"/>
    </row>
    <row r="25" spans="1:14" ht="12.75" customHeight="1" x14ac:dyDescent="0.25">
      <c r="A25" s="492"/>
      <c r="B25" s="541">
        <v>2020</v>
      </c>
      <c r="C25" s="435" t="s">
        <v>2134</v>
      </c>
      <c r="D25" s="436"/>
      <c r="E25" s="436"/>
      <c r="F25" s="288" t="s">
        <v>2180</v>
      </c>
      <c r="G25" s="288" t="s">
        <v>2180</v>
      </c>
      <c r="H25" s="443">
        <v>1</v>
      </c>
      <c r="I25" s="443">
        <v>1</v>
      </c>
      <c r="J25" s="288" t="s">
        <v>2180</v>
      </c>
      <c r="K25" s="303">
        <v>0.32240000000000002</v>
      </c>
      <c r="L25" s="303">
        <v>0</v>
      </c>
      <c r="M25" s="303">
        <v>0.23830000000000001</v>
      </c>
      <c r="N25" s="493"/>
    </row>
    <row r="26" spans="1:14" ht="15" customHeight="1" x14ac:dyDescent="0.25">
      <c r="A26" s="492"/>
      <c r="B26" s="541">
        <v>2023</v>
      </c>
      <c r="C26" s="435" t="s">
        <v>1993</v>
      </c>
      <c r="D26" s="436"/>
      <c r="E26" s="436"/>
      <c r="F26" s="443">
        <v>1</v>
      </c>
      <c r="G26" s="443">
        <v>1</v>
      </c>
      <c r="H26" s="443">
        <v>1</v>
      </c>
      <c r="I26" s="443">
        <v>1</v>
      </c>
      <c r="J26" s="288" t="s">
        <v>2180</v>
      </c>
      <c r="K26" s="303">
        <v>0.50629999999999997</v>
      </c>
      <c r="L26" s="303">
        <v>1</v>
      </c>
      <c r="M26" s="303">
        <v>0.27039999999999997</v>
      </c>
      <c r="N26" s="493"/>
    </row>
    <row r="27" spans="1:14" ht="15" customHeight="1" x14ac:dyDescent="0.25">
      <c r="A27" s="492"/>
      <c r="B27" s="541">
        <v>30</v>
      </c>
      <c r="C27" s="435" t="s">
        <v>2011</v>
      </c>
      <c r="D27" s="436"/>
      <c r="E27" s="436"/>
      <c r="F27" s="442">
        <v>0.32</v>
      </c>
      <c r="G27" s="442">
        <v>0.33</v>
      </c>
      <c r="H27" s="443">
        <v>1</v>
      </c>
      <c r="I27" s="443">
        <v>1</v>
      </c>
      <c r="J27" s="288" t="s">
        <v>2180</v>
      </c>
      <c r="K27" s="303">
        <v>0.24</v>
      </c>
      <c r="L27" s="303">
        <v>0.28570000000000001</v>
      </c>
      <c r="M27" s="303">
        <v>0</v>
      </c>
      <c r="N27" s="493"/>
    </row>
    <row r="28" spans="1:14" ht="12.75" customHeight="1" x14ac:dyDescent="0.25">
      <c r="A28" s="492"/>
      <c r="B28" s="541">
        <v>3000</v>
      </c>
      <c r="C28" s="435" t="s">
        <v>2037</v>
      </c>
      <c r="D28" s="436"/>
      <c r="E28" s="436"/>
      <c r="F28" s="443">
        <v>1</v>
      </c>
      <c r="G28" s="443">
        <v>1</v>
      </c>
      <c r="H28" s="443">
        <v>1</v>
      </c>
      <c r="I28" s="443">
        <v>1</v>
      </c>
      <c r="J28" s="288" t="s">
        <v>2180</v>
      </c>
      <c r="K28" s="303">
        <v>0.49</v>
      </c>
      <c r="L28" s="303">
        <v>1</v>
      </c>
      <c r="M28" s="303">
        <v>0</v>
      </c>
      <c r="N28" s="493"/>
    </row>
    <row r="29" spans="1:14" ht="12.75" customHeight="1" x14ac:dyDescent="0.25">
      <c r="A29" s="492"/>
      <c r="B29" s="541">
        <v>3003</v>
      </c>
      <c r="C29" s="435" t="s">
        <v>1944</v>
      </c>
      <c r="D29" s="436"/>
      <c r="E29" s="436"/>
      <c r="F29" s="443">
        <v>1</v>
      </c>
      <c r="G29" s="443">
        <v>0.99</v>
      </c>
      <c r="H29" s="443">
        <v>1</v>
      </c>
      <c r="I29" s="443">
        <v>1</v>
      </c>
      <c r="J29" s="288" t="s">
        <v>2180</v>
      </c>
      <c r="K29" s="303">
        <v>0.23150000000000001</v>
      </c>
      <c r="L29" s="303">
        <v>0.99</v>
      </c>
      <c r="M29" s="303">
        <v>2.5999999999999999E-2</v>
      </c>
      <c r="N29" s="493"/>
    </row>
    <row r="30" spans="1:14" ht="17.25" customHeight="1" x14ac:dyDescent="0.25">
      <c r="A30" s="492"/>
      <c r="B30" s="541">
        <v>13</v>
      </c>
      <c r="C30" s="435" t="s">
        <v>1913</v>
      </c>
      <c r="D30" s="436"/>
      <c r="E30" s="436"/>
      <c r="F30" s="443">
        <v>1</v>
      </c>
      <c r="G30" s="443">
        <v>1</v>
      </c>
      <c r="H30" s="288" t="s">
        <v>2180</v>
      </c>
      <c r="I30" s="288" t="s">
        <v>2180</v>
      </c>
      <c r="J30" s="288" t="s">
        <v>2180</v>
      </c>
      <c r="K30" s="303">
        <v>1</v>
      </c>
      <c r="L30" s="303">
        <v>1</v>
      </c>
      <c r="M30" s="303">
        <v>0</v>
      </c>
      <c r="N30" s="493"/>
    </row>
    <row r="31" spans="1:14" ht="12.75" customHeight="1" x14ac:dyDescent="0.25">
      <c r="A31" s="492"/>
      <c r="B31" s="541">
        <v>3100</v>
      </c>
      <c r="C31" s="435" t="s">
        <v>1918</v>
      </c>
      <c r="D31" s="436"/>
      <c r="E31" s="436"/>
      <c r="F31" s="443">
        <v>1</v>
      </c>
      <c r="G31" s="443">
        <v>1</v>
      </c>
      <c r="H31" s="443">
        <v>1</v>
      </c>
      <c r="I31" s="443">
        <v>1</v>
      </c>
      <c r="J31" s="288" t="s">
        <v>2180</v>
      </c>
      <c r="K31" s="303">
        <v>0.23499999999999999</v>
      </c>
      <c r="L31" s="303">
        <v>1</v>
      </c>
      <c r="M31" s="303">
        <v>0</v>
      </c>
      <c r="N31" s="493"/>
    </row>
    <row r="32" spans="1:14" ht="12.75" customHeight="1" x14ac:dyDescent="0.25">
      <c r="A32" s="492"/>
      <c r="B32" s="541">
        <v>3200</v>
      </c>
      <c r="C32" s="435" t="s">
        <v>2128</v>
      </c>
      <c r="D32" s="436"/>
      <c r="E32" s="436"/>
      <c r="F32" s="443">
        <v>1</v>
      </c>
      <c r="G32" s="443">
        <v>1</v>
      </c>
      <c r="H32" s="443">
        <v>1</v>
      </c>
      <c r="I32" s="443">
        <v>1</v>
      </c>
      <c r="J32" s="288" t="s">
        <v>2180</v>
      </c>
      <c r="K32" s="303">
        <v>0.5</v>
      </c>
      <c r="L32" s="303">
        <v>1</v>
      </c>
      <c r="M32" s="303">
        <v>0</v>
      </c>
      <c r="N32" s="493"/>
    </row>
    <row r="33" spans="1:14" ht="12.75" customHeight="1" x14ac:dyDescent="0.25">
      <c r="A33" s="492"/>
      <c r="B33" s="541">
        <v>37</v>
      </c>
      <c r="C33" s="435" t="s">
        <v>2084</v>
      </c>
      <c r="D33" s="436"/>
      <c r="E33" s="436"/>
      <c r="F33" s="443">
        <v>1</v>
      </c>
      <c r="G33" s="443">
        <v>0.97499999999999998</v>
      </c>
      <c r="H33" s="288" t="s">
        <v>2180</v>
      </c>
      <c r="I33" s="288" t="s">
        <v>2180</v>
      </c>
      <c r="J33" s="288" t="s">
        <v>2180</v>
      </c>
      <c r="K33" s="303">
        <v>0.16950000000000001</v>
      </c>
      <c r="L33" s="303">
        <v>0.97499999999999998</v>
      </c>
      <c r="M33" s="303">
        <v>0</v>
      </c>
      <c r="N33" s="493"/>
    </row>
    <row r="34" spans="1:14" ht="15" customHeight="1" x14ac:dyDescent="0.25">
      <c r="A34" s="492"/>
      <c r="B34" s="541">
        <v>4000</v>
      </c>
      <c r="C34" s="435" t="s">
        <v>1966</v>
      </c>
      <c r="D34" s="436"/>
      <c r="E34" s="436"/>
      <c r="F34" s="443">
        <v>1</v>
      </c>
      <c r="G34" s="443">
        <v>1</v>
      </c>
      <c r="H34" s="288" t="s">
        <v>2180</v>
      </c>
      <c r="I34" s="288" t="s">
        <v>2180</v>
      </c>
      <c r="J34" s="288" t="s">
        <v>2180</v>
      </c>
      <c r="K34" s="303">
        <v>0.45610000000000001</v>
      </c>
      <c r="L34" s="303">
        <v>1</v>
      </c>
      <c r="M34" s="303">
        <v>0</v>
      </c>
      <c r="N34" s="493"/>
    </row>
    <row r="35" spans="1:14" ht="12.75" customHeight="1" x14ac:dyDescent="0.25">
      <c r="A35" s="492"/>
      <c r="B35" s="541">
        <v>50</v>
      </c>
      <c r="C35" s="435" t="s">
        <v>1929</v>
      </c>
      <c r="D35" s="436"/>
      <c r="E35" s="436"/>
      <c r="F35" s="288" t="s">
        <v>2180</v>
      </c>
      <c r="G35" s="288" t="s">
        <v>2180</v>
      </c>
      <c r="H35" s="288" t="s">
        <v>2180</v>
      </c>
      <c r="I35" s="288" t="s">
        <v>2180</v>
      </c>
      <c r="J35" s="288" t="s">
        <v>2180</v>
      </c>
      <c r="K35" s="303">
        <v>9.6000000000000002E-2</v>
      </c>
      <c r="L35" s="303">
        <v>0</v>
      </c>
      <c r="M35" s="303">
        <v>0</v>
      </c>
      <c r="N35" s="493"/>
    </row>
    <row r="36" spans="1:14" ht="12.75" customHeight="1" x14ac:dyDescent="0.25">
      <c r="A36" s="492"/>
      <c r="B36" s="541">
        <v>6000</v>
      </c>
      <c r="C36" s="435" t="s">
        <v>1933</v>
      </c>
      <c r="D36" s="436"/>
      <c r="E36" s="436"/>
      <c r="F36" s="443">
        <v>1</v>
      </c>
      <c r="G36" s="443">
        <v>1</v>
      </c>
      <c r="H36" s="288" t="s">
        <v>2180</v>
      </c>
      <c r="I36" s="288" t="s">
        <v>2180</v>
      </c>
      <c r="J36" s="288" t="s">
        <v>2180</v>
      </c>
      <c r="K36" s="303">
        <v>0.154</v>
      </c>
      <c r="L36" s="303">
        <v>1</v>
      </c>
      <c r="M36" s="303">
        <v>0</v>
      </c>
      <c r="N36" s="493"/>
    </row>
    <row r="37" spans="1:14" ht="12.75" customHeight="1" x14ac:dyDescent="0.25">
      <c r="A37" s="492"/>
      <c r="B37" s="541">
        <v>7000</v>
      </c>
      <c r="C37" s="435" t="s">
        <v>2070</v>
      </c>
      <c r="D37" s="436"/>
      <c r="E37" s="436"/>
      <c r="F37" s="443">
        <v>1</v>
      </c>
      <c r="G37" s="443">
        <v>0.98329999999999995</v>
      </c>
      <c r="H37" s="288" t="s">
        <v>2180</v>
      </c>
      <c r="I37" s="288" t="s">
        <v>2180</v>
      </c>
      <c r="J37" s="288" t="s">
        <v>2180</v>
      </c>
      <c r="K37" s="303">
        <v>0.38</v>
      </c>
      <c r="L37" s="303">
        <v>0.98329999999999995</v>
      </c>
      <c r="M37" s="303">
        <v>0</v>
      </c>
      <c r="N37" s="493"/>
    </row>
    <row r="38" spans="1:14" ht="12.75" customHeight="1" x14ac:dyDescent="0.25">
      <c r="A38" s="492"/>
      <c r="B38" s="541">
        <v>7100</v>
      </c>
      <c r="C38" s="435" t="s">
        <v>2158</v>
      </c>
      <c r="D38" s="436"/>
      <c r="E38" s="436"/>
      <c r="F38" s="443">
        <v>1</v>
      </c>
      <c r="G38" s="443">
        <v>1</v>
      </c>
      <c r="H38" s="288" t="s">
        <v>2180</v>
      </c>
      <c r="I38" s="288" t="s">
        <v>2180</v>
      </c>
      <c r="J38" s="288" t="s">
        <v>2180</v>
      </c>
      <c r="K38" s="303">
        <v>0.52500000000000002</v>
      </c>
      <c r="L38" s="303">
        <v>1</v>
      </c>
      <c r="M38" s="303">
        <v>0</v>
      </c>
      <c r="N38" s="493"/>
    </row>
    <row r="39" spans="1:14" ht="12.75" customHeight="1" x14ac:dyDescent="0.25">
      <c r="A39" s="492"/>
      <c r="B39" s="541">
        <v>71</v>
      </c>
      <c r="C39" s="435" t="s">
        <v>2047</v>
      </c>
      <c r="D39" s="436"/>
      <c r="E39" s="436"/>
      <c r="F39" s="443">
        <v>1</v>
      </c>
      <c r="G39" s="443">
        <v>1</v>
      </c>
      <c r="H39" s="443">
        <v>1</v>
      </c>
      <c r="I39" s="443">
        <v>1</v>
      </c>
      <c r="J39" s="288" t="s">
        <v>2180</v>
      </c>
      <c r="K39" s="303">
        <v>0.2198</v>
      </c>
      <c r="L39" s="303">
        <v>1</v>
      </c>
      <c r="M39" s="303">
        <v>0.19400000000000001</v>
      </c>
      <c r="N39" s="493"/>
    </row>
    <row r="40" spans="1:14" ht="12.75" customHeight="1" x14ac:dyDescent="0.25">
      <c r="A40" s="492"/>
      <c r="B40" s="541">
        <v>72</v>
      </c>
      <c r="C40" s="435" t="s">
        <v>2105</v>
      </c>
      <c r="D40" s="436"/>
      <c r="E40" s="436"/>
      <c r="F40" s="304">
        <v>1</v>
      </c>
      <c r="G40" s="304">
        <v>0.99280000000000002</v>
      </c>
      <c r="H40" s="304">
        <v>1</v>
      </c>
      <c r="I40" s="304">
        <v>1</v>
      </c>
      <c r="J40" s="288" t="s">
        <v>2180</v>
      </c>
      <c r="K40" s="303">
        <v>0.29339999999999999</v>
      </c>
      <c r="L40" s="303">
        <v>0.85</v>
      </c>
      <c r="M40" s="303">
        <v>2.5999999999999999E-2</v>
      </c>
      <c r="N40" s="493"/>
    </row>
    <row r="41" spans="1:14" ht="12.75" customHeight="1" x14ac:dyDescent="0.25">
      <c r="A41" s="492"/>
      <c r="B41" s="541">
        <v>7200</v>
      </c>
      <c r="C41" s="435" t="s">
        <v>2168</v>
      </c>
      <c r="D41" s="436"/>
      <c r="E41" s="436"/>
      <c r="F41" s="443">
        <v>1</v>
      </c>
      <c r="G41" s="443">
        <v>1</v>
      </c>
      <c r="H41" s="288" t="s">
        <v>2180</v>
      </c>
      <c r="I41" s="288" t="s">
        <v>2180</v>
      </c>
      <c r="J41" s="288" t="s">
        <v>2180</v>
      </c>
      <c r="K41" s="303">
        <v>0.55000000000000004</v>
      </c>
      <c r="L41" s="303">
        <v>1</v>
      </c>
      <c r="M41" s="303">
        <v>0</v>
      </c>
      <c r="N41" s="493"/>
    </row>
    <row r="42" spans="1:14" ht="12.75" customHeight="1" x14ac:dyDescent="0.25">
      <c r="A42" s="492"/>
      <c r="B42" s="541">
        <v>73</v>
      </c>
      <c r="C42" s="435" t="s">
        <v>2080</v>
      </c>
      <c r="D42" s="436"/>
      <c r="E42" s="436"/>
      <c r="F42" s="443">
        <v>1</v>
      </c>
      <c r="G42" s="443">
        <v>0.96</v>
      </c>
      <c r="H42" s="304">
        <v>1</v>
      </c>
      <c r="I42" s="304">
        <v>1</v>
      </c>
      <c r="J42" s="288" t="s">
        <v>2180</v>
      </c>
      <c r="K42" s="303">
        <v>0.47</v>
      </c>
      <c r="L42" s="303">
        <v>0.96</v>
      </c>
      <c r="M42" s="303">
        <v>0</v>
      </c>
      <c r="N42" s="493"/>
    </row>
    <row r="43" spans="1:14" ht="12.75" customHeight="1" x14ac:dyDescent="0.25">
      <c r="A43" s="492"/>
      <c r="B43" s="541">
        <v>60</v>
      </c>
      <c r="C43" s="435" t="s">
        <v>2031</v>
      </c>
      <c r="D43" s="436"/>
      <c r="E43" s="436"/>
      <c r="F43" s="443">
        <v>1</v>
      </c>
      <c r="G43" s="443">
        <v>1</v>
      </c>
      <c r="H43" s="288" t="s">
        <v>2180</v>
      </c>
      <c r="I43" s="288" t="s">
        <v>2180</v>
      </c>
      <c r="J43" s="288" t="s">
        <v>2180</v>
      </c>
      <c r="K43" s="303">
        <v>0.22</v>
      </c>
      <c r="L43" s="303">
        <v>1</v>
      </c>
      <c r="M43" s="303">
        <v>0</v>
      </c>
      <c r="N43" s="493"/>
    </row>
    <row r="44" spans="1:14" ht="12.75" customHeight="1" x14ac:dyDescent="0.25">
      <c r="A44" s="492"/>
      <c r="B44" s="541">
        <v>12</v>
      </c>
      <c r="C44" s="435" t="s">
        <v>2074</v>
      </c>
      <c r="D44" s="436"/>
      <c r="E44" s="436"/>
      <c r="F44" s="443">
        <v>1</v>
      </c>
      <c r="G44" s="443">
        <v>1</v>
      </c>
      <c r="H44" s="288" t="s">
        <v>2180</v>
      </c>
      <c r="I44" s="288" t="s">
        <v>2180</v>
      </c>
      <c r="J44" s="288" t="s">
        <v>2180</v>
      </c>
      <c r="K44" s="303">
        <v>0.7</v>
      </c>
      <c r="L44" s="303">
        <v>1</v>
      </c>
      <c r="M44" s="303">
        <v>0</v>
      </c>
      <c r="N44" s="493"/>
    </row>
    <row r="45" spans="1:14" ht="12.75" customHeight="1" x14ac:dyDescent="0.25">
      <c r="A45" s="492"/>
      <c r="B45" s="541">
        <v>100</v>
      </c>
      <c r="C45" s="435" t="s">
        <v>2053</v>
      </c>
      <c r="D45" s="436"/>
      <c r="E45" s="436"/>
      <c r="F45" s="443">
        <v>1</v>
      </c>
      <c r="G45" s="443">
        <v>1</v>
      </c>
      <c r="H45" s="443">
        <v>1</v>
      </c>
      <c r="I45" s="443">
        <v>1</v>
      </c>
      <c r="J45" s="288" t="s">
        <v>2180</v>
      </c>
      <c r="K45" s="303">
        <v>0.22500000000000001</v>
      </c>
      <c r="L45" s="303">
        <v>1</v>
      </c>
      <c r="M45" s="303">
        <v>0</v>
      </c>
      <c r="N45" s="493"/>
    </row>
    <row r="46" spans="1:14" ht="12.75" customHeight="1" x14ac:dyDescent="0.25">
      <c r="A46" s="492"/>
      <c r="B46" s="541">
        <v>1000</v>
      </c>
      <c r="C46" s="435" t="s">
        <v>2063</v>
      </c>
      <c r="D46" s="436"/>
      <c r="E46" s="436"/>
      <c r="F46" s="443">
        <v>1</v>
      </c>
      <c r="G46" s="443">
        <v>1</v>
      </c>
      <c r="H46" s="288" t="s">
        <v>2180</v>
      </c>
      <c r="I46" s="288" t="s">
        <v>2180</v>
      </c>
      <c r="J46" s="288" t="s">
        <v>2180</v>
      </c>
      <c r="K46" s="303">
        <v>0.19670000000000001</v>
      </c>
      <c r="L46" s="303">
        <v>1</v>
      </c>
      <c r="M46" s="303">
        <v>0.14599999999999999</v>
      </c>
      <c r="N46" s="493"/>
    </row>
    <row r="47" spans="1:14" ht="15.75" thickBot="1" x14ac:dyDescent="0.25">
      <c r="A47" s="494"/>
      <c r="B47" s="542" t="s">
        <v>2399</v>
      </c>
      <c r="C47" s="432" t="s">
        <v>2400</v>
      </c>
      <c r="D47" s="433"/>
      <c r="E47" s="433"/>
      <c r="F47" s="304">
        <f>+AVERAGE(F16:F46)</f>
        <v>0.9748148148148148</v>
      </c>
      <c r="G47" s="304">
        <f>+AVERAGE(G16:G46)</f>
        <v>0.97105925925925918</v>
      </c>
      <c r="H47" s="305">
        <v>1</v>
      </c>
      <c r="I47" s="305">
        <v>1</v>
      </c>
      <c r="J47" s="305">
        <v>1</v>
      </c>
      <c r="K47" s="305">
        <v>0.3108903225806452</v>
      </c>
      <c r="L47" s="305">
        <v>0.78602258064516151</v>
      </c>
      <c r="M47" s="306">
        <v>5.2245161290322584E-2</v>
      </c>
      <c r="N47" s="495"/>
    </row>
    <row r="48" spans="1:14" x14ac:dyDescent="0.25">
      <c r="A48" s="492"/>
      <c r="B48" s="543" t="s">
        <v>2179</v>
      </c>
      <c r="C48" s="441"/>
      <c r="D48" s="441"/>
      <c r="E48" s="441"/>
      <c r="F48" s="441"/>
      <c r="G48" s="441"/>
      <c r="H48" s="441"/>
      <c r="I48" s="441"/>
      <c r="J48" s="441"/>
      <c r="K48" s="441"/>
      <c r="L48" s="441"/>
      <c r="M48" s="441"/>
      <c r="N48" s="493"/>
    </row>
    <row r="49" spans="1:14" x14ac:dyDescent="0.25">
      <c r="A49" s="492"/>
      <c r="B49" s="543" t="s">
        <v>2402</v>
      </c>
      <c r="C49" s="441"/>
      <c r="D49" s="441"/>
      <c r="E49" s="441"/>
      <c r="F49" s="441"/>
      <c r="G49" s="441"/>
      <c r="H49" s="441"/>
      <c r="I49" s="441"/>
      <c r="J49" s="441"/>
      <c r="K49" s="441"/>
      <c r="L49" s="441"/>
      <c r="M49" s="441"/>
      <c r="N49" s="493"/>
    </row>
    <row r="50" spans="1:14" x14ac:dyDescent="0.25">
      <c r="A50" s="492"/>
      <c r="B50" s="543" t="s">
        <v>2404</v>
      </c>
      <c r="C50" s="441"/>
      <c r="D50" s="441"/>
      <c r="E50" s="441"/>
      <c r="F50" s="441"/>
      <c r="G50" s="441"/>
      <c r="H50" s="441"/>
      <c r="I50" s="441"/>
      <c r="J50" s="441"/>
      <c r="K50" s="441"/>
      <c r="L50" s="441"/>
      <c r="M50" s="441"/>
      <c r="N50" s="493"/>
    </row>
    <row r="51" spans="1:14" x14ac:dyDescent="0.25">
      <c r="A51" s="492"/>
      <c r="B51" s="543" t="s">
        <v>2401</v>
      </c>
      <c r="C51" s="441"/>
      <c r="D51" s="441"/>
      <c r="E51" s="441"/>
      <c r="F51" s="441"/>
      <c r="G51" s="441"/>
      <c r="H51" s="441"/>
      <c r="I51" s="441"/>
      <c r="J51" s="441"/>
      <c r="K51" s="441"/>
      <c r="L51" s="441"/>
      <c r="M51" s="441"/>
      <c r="N51" s="493"/>
    </row>
    <row r="52" spans="1:14" ht="15.75" thickBot="1" x14ac:dyDescent="0.3">
      <c r="A52" s="496"/>
      <c r="B52" s="544"/>
      <c r="C52" s="497"/>
      <c r="D52" s="497"/>
      <c r="E52" s="497"/>
      <c r="F52" s="497"/>
      <c r="G52" s="497"/>
      <c r="H52" s="497"/>
      <c r="I52" s="497"/>
      <c r="J52" s="497"/>
      <c r="K52" s="497"/>
      <c r="L52" s="497"/>
      <c r="M52" s="497"/>
      <c r="N52" s="498"/>
    </row>
  </sheetData>
  <mergeCells count="46">
    <mergeCell ref="C43:E43"/>
    <mergeCell ref="C24:E24"/>
    <mergeCell ref="B13:E15"/>
    <mergeCell ref="C33:E33"/>
    <mergeCell ref="C16:E16"/>
    <mergeCell ref="C41:E41"/>
    <mergeCell ref="C42:E42"/>
    <mergeCell ref="C40:E40"/>
    <mergeCell ref="C46:E46"/>
    <mergeCell ref="C34:E34"/>
    <mergeCell ref="C35:E35"/>
    <mergeCell ref="C25:E25"/>
    <mergeCell ref="C29:E29"/>
    <mergeCell ref="C30:E30"/>
    <mergeCell ref="C31:E31"/>
    <mergeCell ref="C27:E27"/>
    <mergeCell ref="C44:E44"/>
    <mergeCell ref="C45:E45"/>
    <mergeCell ref="C32:E32"/>
    <mergeCell ref="C36:E36"/>
    <mergeCell ref="C26:E26"/>
    <mergeCell ref="C37:E37"/>
    <mergeCell ref="C38:E38"/>
    <mergeCell ref="C39:E39"/>
    <mergeCell ref="C47:E47"/>
    <mergeCell ref="B3:M3"/>
    <mergeCell ref="D6:F6"/>
    <mergeCell ref="D7:F7"/>
    <mergeCell ref="D8:F8"/>
    <mergeCell ref="K13:M13"/>
    <mergeCell ref="C17:E17"/>
    <mergeCell ref="C18:E18"/>
    <mergeCell ref="C19:E19"/>
    <mergeCell ref="C20:E20"/>
    <mergeCell ref="C21:E21"/>
    <mergeCell ref="C22:E22"/>
    <mergeCell ref="C23:E23"/>
    <mergeCell ref="C28:E28"/>
    <mergeCell ref="G4:M4"/>
    <mergeCell ref="D9:F9"/>
    <mergeCell ref="B11:M11"/>
    <mergeCell ref="F13:J13"/>
    <mergeCell ref="F14:G14"/>
    <mergeCell ref="H14:I14"/>
    <mergeCell ref="K14:M14"/>
    <mergeCell ref="J14:J15"/>
  </mergeCells>
  <conditionalFormatting sqref="F16:J16">
    <cfRule type="cellIs" dxfId="2" priority="1" operator="between">
      <formula>0.9</formula>
      <formula>1</formula>
    </cfRule>
    <cfRule type="cellIs" dxfId="1" priority="2" operator="between">
      <formula>0.8</formula>
      <formula>0.899</formula>
    </cfRule>
    <cfRule type="cellIs" dxfId="0" priority="3" operator="between">
      <formula>0</formula>
      <formula>0.799</formula>
    </cfRule>
  </conditionalFormatting>
  <dataValidations disablePrompts="1" count="1">
    <dataValidation operator="equal" allowBlank="1" showInputMessage="1" showErrorMessage="1" sqref="G4" xr:uid="{432332CF-83A6-4A51-B8F3-154781065749}">
      <formula1>0</formula1>
      <formula2>0</formula2>
    </dataValidation>
  </dataValidations>
  <pageMargins left="0.78749999999999998" right="0.78749999999999998" top="1.05277777777778" bottom="1.05277777777778" header="0.78749999999999998" footer="0.78749999999999998"/>
  <pageSetup orientation="portrait" useFirstPageNumber="1" horizontalDpi="300" verticalDpi="300"/>
  <headerFooter>
    <oddHeader>&amp;C&amp;"Times New Roman,Regular"&amp;12&amp;A</oddHeader>
    <oddFooter>&amp;C&amp;"Times New Roman,Regular"&amp;12Page &amp;P</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AE68-2572-4831-9BBA-4B1451F8C5AC}">
  <dimension ref="A2:AL495"/>
  <sheetViews>
    <sheetView topLeftCell="Z3" workbookViewId="0">
      <selection activeCell="Z6" sqref="A6:XFD6"/>
    </sheetView>
  </sheetViews>
  <sheetFormatPr baseColWidth="10" defaultColWidth="9.140625" defaultRowHeight="32.25" customHeight="1" x14ac:dyDescent="0.25"/>
  <cols>
    <col min="1" max="1" width="11.7109375" style="35" customWidth="1"/>
    <col min="2" max="2" width="5.85546875" style="35" bestFit="1" customWidth="1"/>
    <col min="3" max="3" width="14.7109375" style="35" customWidth="1"/>
    <col min="4" max="4" width="16.5703125" style="35" customWidth="1"/>
    <col min="5" max="5" width="9.7109375" style="35" customWidth="1"/>
    <col min="6" max="6" width="10.140625" style="35" bestFit="1" customWidth="1"/>
    <col min="7" max="7" width="13.28515625" style="35" customWidth="1"/>
    <col min="8" max="8" width="10" style="35" customWidth="1"/>
    <col min="9" max="9" width="19.5703125" style="35" customWidth="1"/>
    <col min="10" max="10" width="20.5703125" style="35" customWidth="1"/>
    <col min="11" max="11" width="10.42578125" style="35" customWidth="1"/>
    <col min="12" max="12" width="49.42578125" style="35" customWidth="1"/>
    <col min="13" max="13" width="21.85546875" style="35" customWidth="1"/>
    <col min="14" max="14" width="15.28515625" style="35" customWidth="1"/>
    <col min="15" max="15" width="47.28515625" style="35" customWidth="1"/>
    <col min="16" max="16" width="40.140625" style="35" customWidth="1"/>
    <col min="17" max="17" width="12.42578125" style="35" customWidth="1"/>
    <col min="18" max="18" width="8.5703125" style="35" customWidth="1"/>
    <col min="19" max="19" width="11" style="35" customWidth="1"/>
    <col min="20" max="20" width="18.5703125" style="35" bestFit="1" customWidth="1"/>
    <col min="21" max="22" width="10.7109375" style="35" customWidth="1"/>
    <col min="23" max="23" width="60.28515625" style="35" customWidth="1"/>
    <col min="24" max="24" width="10.42578125" style="35" customWidth="1"/>
    <col min="25" max="25" width="15.28515625" style="35" customWidth="1"/>
    <col min="26" max="26" width="47.5703125" style="35" customWidth="1"/>
    <col min="27" max="27" width="10.85546875" style="35" customWidth="1"/>
    <col min="28" max="28" width="15.140625" style="35" customWidth="1"/>
    <col min="29" max="29" width="48.42578125" style="35" customWidth="1"/>
    <col min="30" max="30" width="15.5703125" style="35" customWidth="1"/>
    <col min="31" max="31" width="11.140625" style="35" bestFit="1" customWidth="1"/>
    <col min="32" max="32" width="10.42578125" style="35" customWidth="1"/>
    <col min="33" max="33" width="21.7109375" style="35" customWidth="1"/>
    <col min="34" max="34" width="5.5703125" style="35" customWidth="1"/>
    <col min="35" max="35" width="15.7109375" style="35" customWidth="1"/>
    <col min="36" max="36" width="5.5703125" style="35" customWidth="1"/>
    <col min="37" max="16384" width="9.140625" style="35"/>
  </cols>
  <sheetData>
    <row r="2" spans="1:38" ht="32.25" customHeight="1" x14ac:dyDescent="0.25">
      <c r="A2" s="444" t="s">
        <v>2597</v>
      </c>
      <c r="B2" s="62"/>
      <c r="C2" s="62"/>
      <c r="D2" s="62"/>
      <c r="E2" s="62"/>
      <c r="F2" s="62"/>
      <c r="G2" s="62"/>
      <c r="H2" s="62"/>
      <c r="I2" s="62"/>
      <c r="J2" s="62"/>
      <c r="K2" s="62"/>
      <c r="L2" s="62"/>
      <c r="M2" s="62"/>
      <c r="N2" s="62"/>
      <c r="O2" s="62"/>
      <c r="P2" s="62"/>
      <c r="Q2" s="62"/>
      <c r="R2" s="62"/>
      <c r="S2" s="62"/>
      <c r="T2" s="62"/>
      <c r="U2" s="62"/>
      <c r="V2" s="62"/>
      <c r="W2" s="62"/>
    </row>
    <row r="3" spans="1:38" ht="32.25" customHeight="1" x14ac:dyDescent="0.25">
      <c r="A3" s="62"/>
      <c r="B3" s="62"/>
      <c r="C3" s="62"/>
      <c r="D3" s="62"/>
      <c r="E3" s="62"/>
      <c r="F3" s="62"/>
      <c r="G3" s="62"/>
      <c r="H3" s="62"/>
      <c r="I3" s="62"/>
      <c r="J3" s="62"/>
      <c r="K3" s="62"/>
      <c r="L3" s="62"/>
      <c r="M3" s="62"/>
      <c r="N3" s="62"/>
      <c r="O3" s="62"/>
      <c r="P3" s="62"/>
      <c r="Q3" s="62"/>
      <c r="R3" s="62"/>
      <c r="S3" s="62"/>
      <c r="T3" s="62"/>
      <c r="U3" s="62"/>
      <c r="V3" s="62"/>
      <c r="W3" s="62"/>
    </row>
    <row r="4" spans="1:38" ht="32.25" customHeight="1" thickBot="1" x14ac:dyDescent="0.3">
      <c r="A4" s="62"/>
      <c r="B4" s="62"/>
      <c r="C4" s="62"/>
      <c r="D4" s="62"/>
      <c r="E4" s="62"/>
      <c r="F4" s="62"/>
      <c r="G4" s="62"/>
      <c r="H4" s="62"/>
      <c r="I4" s="62"/>
      <c r="J4" s="62"/>
      <c r="K4" s="62"/>
      <c r="L4" s="62"/>
      <c r="M4" s="62"/>
      <c r="N4" s="62"/>
      <c r="O4" s="62"/>
      <c r="P4" s="62"/>
      <c r="Q4" s="62"/>
      <c r="R4" s="62"/>
      <c r="S4" s="62"/>
      <c r="T4" s="62"/>
      <c r="U4" s="62"/>
      <c r="V4" s="62"/>
      <c r="W4" s="62"/>
      <c r="X4" s="35">
        <v>18</v>
      </c>
      <c r="Y4" s="35">
        <v>19</v>
      </c>
      <c r="Z4" s="35">
        <v>20</v>
      </c>
      <c r="AA4" s="35">
        <v>21</v>
      </c>
      <c r="AB4" s="35">
        <v>22</v>
      </c>
      <c r="AC4" s="35">
        <v>23</v>
      </c>
      <c r="AD4" s="35">
        <v>24</v>
      </c>
      <c r="AE4" s="35">
        <v>25</v>
      </c>
      <c r="AF4" s="35">
        <v>26</v>
      </c>
      <c r="AG4" s="35">
        <v>31</v>
      </c>
      <c r="AH4" s="35">
        <v>32</v>
      </c>
    </row>
    <row r="5" spans="1:38" ht="32.25" customHeight="1" thickBot="1" x14ac:dyDescent="0.3">
      <c r="A5" s="62"/>
      <c r="B5" s="62"/>
      <c r="C5" s="62"/>
      <c r="D5" s="62"/>
      <c r="E5" s="62"/>
      <c r="F5" s="62"/>
      <c r="G5" s="62">
        <v>1</v>
      </c>
      <c r="H5" s="62">
        <v>2</v>
      </c>
      <c r="I5" s="62">
        <v>3</v>
      </c>
      <c r="J5" s="62">
        <v>4</v>
      </c>
      <c r="K5" s="62">
        <v>5</v>
      </c>
      <c r="L5" s="62">
        <v>6</v>
      </c>
      <c r="M5" s="62">
        <v>7</v>
      </c>
      <c r="N5" s="62">
        <v>8</v>
      </c>
      <c r="O5" s="62">
        <v>9</v>
      </c>
      <c r="P5" s="62">
        <v>10</v>
      </c>
      <c r="Q5" s="62">
        <v>11</v>
      </c>
      <c r="R5" s="62">
        <v>12</v>
      </c>
      <c r="S5" s="62">
        <v>13</v>
      </c>
      <c r="T5" s="62">
        <v>14</v>
      </c>
      <c r="U5" s="62">
        <v>15</v>
      </c>
      <c r="V5" s="62">
        <v>16</v>
      </c>
      <c r="W5" s="62">
        <v>17</v>
      </c>
      <c r="X5" s="62">
        <v>18</v>
      </c>
      <c r="Y5" s="446" t="s">
        <v>2599</v>
      </c>
      <c r="Z5" s="447"/>
      <c r="AA5" s="447"/>
      <c r="AB5" s="448" t="s">
        <v>1885</v>
      </c>
      <c r="AC5" s="447"/>
      <c r="AD5" s="447"/>
      <c r="AE5" s="447"/>
      <c r="AF5" s="449"/>
    </row>
    <row r="6" spans="1:38" s="445" customFormat="1" ht="46.5" customHeight="1" x14ac:dyDescent="0.25">
      <c r="A6" s="453" t="s">
        <v>1886</v>
      </c>
      <c r="B6" s="454" t="s">
        <v>1887</v>
      </c>
      <c r="C6" s="454" t="s">
        <v>1888</v>
      </c>
      <c r="D6" s="454" t="s">
        <v>1628</v>
      </c>
      <c r="E6" s="454" t="s">
        <v>1629</v>
      </c>
      <c r="F6" s="454" t="s">
        <v>502</v>
      </c>
      <c r="G6" s="454" t="s">
        <v>503</v>
      </c>
      <c r="H6" s="454" t="s">
        <v>1630</v>
      </c>
      <c r="I6" s="454" t="s">
        <v>0</v>
      </c>
      <c r="J6" s="454" t="s">
        <v>1631</v>
      </c>
      <c r="K6" s="454" t="s">
        <v>504</v>
      </c>
      <c r="L6" s="454" t="s">
        <v>1632</v>
      </c>
      <c r="M6" s="454" t="s">
        <v>1</v>
      </c>
      <c r="N6" s="454" t="s">
        <v>505</v>
      </c>
      <c r="O6" s="454" t="s">
        <v>1634</v>
      </c>
      <c r="P6" s="454" t="s">
        <v>506</v>
      </c>
      <c r="Q6" s="454" t="s">
        <v>1635</v>
      </c>
      <c r="R6" s="454" t="s">
        <v>3</v>
      </c>
      <c r="S6" s="454" t="s">
        <v>4</v>
      </c>
      <c r="T6" s="454" t="s">
        <v>507</v>
      </c>
      <c r="U6" s="454" t="s">
        <v>5</v>
      </c>
      <c r="V6" s="454" t="s">
        <v>6</v>
      </c>
      <c r="W6" s="454" t="s">
        <v>7</v>
      </c>
      <c r="X6" s="454" t="s">
        <v>1889</v>
      </c>
      <c r="Y6" s="454" t="s">
        <v>1890</v>
      </c>
      <c r="Z6" s="454" t="s">
        <v>2386</v>
      </c>
      <c r="AA6" s="454" t="s">
        <v>1892</v>
      </c>
      <c r="AB6" s="454" t="s">
        <v>1893</v>
      </c>
      <c r="AC6" s="454" t="s">
        <v>1894</v>
      </c>
      <c r="AD6" s="454" t="s">
        <v>1895</v>
      </c>
      <c r="AE6" s="454" t="s">
        <v>1896</v>
      </c>
      <c r="AF6" s="455" t="s">
        <v>1897</v>
      </c>
      <c r="AH6" s="445" t="s">
        <v>2611</v>
      </c>
      <c r="AI6" s="445" t="str">
        <f>+F6</f>
        <v>Ident. Fila</v>
      </c>
      <c r="AJ6" s="445" t="s">
        <v>2612</v>
      </c>
      <c r="AK6" s="445" t="s">
        <v>2613</v>
      </c>
      <c r="AL6" s="445" t="str">
        <f>+AE6</f>
        <v>Eficiencia</v>
      </c>
    </row>
    <row r="7" spans="1:38" ht="32.25" customHeight="1" x14ac:dyDescent="0.25">
      <c r="A7" s="456" t="s">
        <v>1898</v>
      </c>
      <c r="B7" s="67" t="s">
        <v>1899</v>
      </c>
      <c r="C7" s="67" t="s">
        <v>1900</v>
      </c>
      <c r="D7" s="67" t="s">
        <v>1901</v>
      </c>
      <c r="E7" s="67">
        <v>0</v>
      </c>
      <c r="F7" s="67" t="s">
        <v>509</v>
      </c>
      <c r="G7" s="67" t="s">
        <v>1492</v>
      </c>
      <c r="H7" s="67" t="s">
        <v>19</v>
      </c>
      <c r="I7" s="67" t="s">
        <v>1600</v>
      </c>
      <c r="J7" s="67" t="s">
        <v>1601</v>
      </c>
      <c r="K7" s="67" t="s">
        <v>1602</v>
      </c>
      <c r="L7" s="67" t="s">
        <v>531</v>
      </c>
      <c r="M7" s="67" t="s">
        <v>20</v>
      </c>
      <c r="N7" s="67" t="s">
        <v>1066</v>
      </c>
      <c r="O7" s="67" t="s">
        <v>1493</v>
      </c>
      <c r="P7" s="67" t="s">
        <v>1494</v>
      </c>
      <c r="Q7" s="67">
        <v>30</v>
      </c>
      <c r="R7" s="67">
        <v>100</v>
      </c>
      <c r="S7" s="67" t="s">
        <v>546</v>
      </c>
      <c r="T7" s="67" t="s">
        <v>906</v>
      </c>
      <c r="U7" s="155">
        <v>45691</v>
      </c>
      <c r="V7" s="155">
        <v>46010</v>
      </c>
      <c r="W7" s="67" t="s">
        <v>1491</v>
      </c>
      <c r="X7" s="67">
        <v>30</v>
      </c>
      <c r="Y7" s="67"/>
      <c r="Z7" s="67"/>
      <c r="AA7" s="450"/>
      <c r="AB7" s="67"/>
      <c r="AC7" s="67"/>
      <c r="AD7" s="450"/>
      <c r="AE7" s="67"/>
      <c r="AF7" s="457"/>
      <c r="AG7" s="35">
        <f>+AB7-Y7</f>
        <v>0</v>
      </c>
      <c r="AH7" s="35" t="str">
        <f>+B7</f>
        <v>141</v>
      </c>
      <c r="AI7" s="445" t="str">
        <f t="shared" ref="AI7:AI70" si="0">+F7</f>
        <v>Producto</v>
      </c>
      <c r="AJ7" s="35">
        <f>+X7</f>
        <v>30</v>
      </c>
      <c r="AK7" s="35">
        <f>(AB7*X7)/100</f>
        <v>0</v>
      </c>
      <c r="AL7" s="445">
        <f t="shared" ref="AL7:AL70" si="1">+AE7</f>
        <v>0</v>
      </c>
    </row>
    <row r="8" spans="1:38" ht="32.25" customHeight="1" x14ac:dyDescent="0.25">
      <c r="A8" s="456" t="s">
        <v>1902</v>
      </c>
      <c r="B8" s="67" t="s">
        <v>1899</v>
      </c>
      <c r="C8" s="67" t="s">
        <v>1907</v>
      </c>
      <c r="D8" s="67" t="s">
        <v>1901</v>
      </c>
      <c r="E8" s="67">
        <v>0</v>
      </c>
      <c r="F8" s="67" t="s">
        <v>517</v>
      </c>
      <c r="G8" s="67" t="s">
        <v>1495</v>
      </c>
      <c r="H8" s="67" t="s">
        <v>19</v>
      </c>
      <c r="I8" s="67" t="s">
        <v>19</v>
      </c>
      <c r="J8" s="67" t="s">
        <v>19</v>
      </c>
      <c r="K8" s="67" t="s">
        <v>19</v>
      </c>
      <c r="L8" s="67" t="s">
        <v>19</v>
      </c>
      <c r="M8" s="67" t="s">
        <v>19</v>
      </c>
      <c r="N8" s="67" t="s">
        <v>19</v>
      </c>
      <c r="O8" s="67" t="s">
        <v>19</v>
      </c>
      <c r="P8" s="67" t="s">
        <v>1496</v>
      </c>
      <c r="Q8" s="67">
        <v>25</v>
      </c>
      <c r="R8" s="67">
        <v>1</v>
      </c>
      <c r="S8" s="67" t="s">
        <v>515</v>
      </c>
      <c r="T8" s="67" t="s">
        <v>1497</v>
      </c>
      <c r="U8" s="155">
        <v>45691</v>
      </c>
      <c r="V8" s="155">
        <v>45772</v>
      </c>
      <c r="W8" s="67" t="s">
        <v>1491</v>
      </c>
      <c r="X8" s="67">
        <v>7.5</v>
      </c>
      <c r="Y8" s="67">
        <v>100</v>
      </c>
      <c r="Z8" s="67" t="s">
        <v>2387</v>
      </c>
      <c r="AA8" s="450">
        <v>45772</v>
      </c>
      <c r="AB8" s="67">
        <v>100</v>
      </c>
      <c r="AC8" s="67" t="s">
        <v>2327</v>
      </c>
      <c r="AD8" s="450">
        <v>45772</v>
      </c>
      <c r="AE8" s="67">
        <v>100</v>
      </c>
      <c r="AF8" s="457">
        <v>7.5</v>
      </c>
      <c r="AG8" s="35">
        <f t="shared" ref="AG8:AG71" si="2">+AB8-Y8</f>
        <v>0</v>
      </c>
      <c r="AH8" s="35" t="str">
        <f t="shared" ref="AH8:AH71" si="3">+B8</f>
        <v>141</v>
      </c>
      <c r="AI8" s="445" t="str">
        <f t="shared" si="0"/>
        <v>Actividad propia</v>
      </c>
      <c r="AJ8" s="35">
        <f t="shared" ref="AJ8:AJ71" si="4">+X8</f>
        <v>7.5</v>
      </c>
      <c r="AK8" s="35">
        <f t="shared" ref="AK8:AK71" si="5">(AB8*X8)/100</f>
        <v>7.5</v>
      </c>
      <c r="AL8" s="445">
        <f t="shared" si="1"/>
        <v>100</v>
      </c>
    </row>
    <row r="9" spans="1:38" ht="32.25" customHeight="1" x14ac:dyDescent="0.25">
      <c r="A9" s="456" t="s">
        <v>1904</v>
      </c>
      <c r="B9" s="67" t="s">
        <v>1899</v>
      </c>
      <c r="C9" s="67" t="s">
        <v>1907</v>
      </c>
      <c r="D9" s="67" t="s">
        <v>1901</v>
      </c>
      <c r="E9" s="67">
        <v>0</v>
      </c>
      <c r="F9" s="67" t="s">
        <v>517</v>
      </c>
      <c r="G9" s="67" t="s">
        <v>1498</v>
      </c>
      <c r="H9" s="67" t="s">
        <v>19</v>
      </c>
      <c r="I9" s="67" t="s">
        <v>19</v>
      </c>
      <c r="J9" s="67" t="s">
        <v>19</v>
      </c>
      <c r="K9" s="67" t="s">
        <v>19</v>
      </c>
      <c r="L9" s="67" t="s">
        <v>19</v>
      </c>
      <c r="M9" s="67" t="s">
        <v>19</v>
      </c>
      <c r="N9" s="67" t="s">
        <v>19</v>
      </c>
      <c r="O9" s="67" t="s">
        <v>19</v>
      </c>
      <c r="P9" s="67" t="s">
        <v>1499</v>
      </c>
      <c r="Q9" s="67">
        <v>25</v>
      </c>
      <c r="R9" s="67">
        <v>1</v>
      </c>
      <c r="S9" s="67" t="s">
        <v>515</v>
      </c>
      <c r="T9" s="67" t="s">
        <v>1500</v>
      </c>
      <c r="U9" s="155">
        <v>45775</v>
      </c>
      <c r="V9" s="155">
        <v>45793</v>
      </c>
      <c r="W9" s="67" t="s">
        <v>1491</v>
      </c>
      <c r="X9" s="67">
        <v>7.5</v>
      </c>
      <c r="Y9" s="67">
        <v>100</v>
      </c>
      <c r="Z9" s="67" t="s">
        <v>2420</v>
      </c>
      <c r="AA9" s="450">
        <v>45793</v>
      </c>
      <c r="AB9" s="67">
        <v>100</v>
      </c>
      <c r="AC9" s="67" t="s">
        <v>2421</v>
      </c>
      <c r="AD9" s="450">
        <v>45793</v>
      </c>
      <c r="AE9" s="67">
        <v>95</v>
      </c>
      <c r="AF9" s="457">
        <v>7.5</v>
      </c>
      <c r="AG9" s="35">
        <f t="shared" si="2"/>
        <v>0</v>
      </c>
      <c r="AH9" s="35" t="str">
        <f t="shared" si="3"/>
        <v>141</v>
      </c>
      <c r="AI9" s="445" t="str">
        <f t="shared" si="0"/>
        <v>Actividad propia</v>
      </c>
      <c r="AJ9" s="35">
        <f t="shared" si="4"/>
        <v>7.5</v>
      </c>
      <c r="AK9" s="35">
        <f t="shared" si="5"/>
        <v>7.5</v>
      </c>
      <c r="AL9" s="445">
        <f t="shared" si="1"/>
        <v>95</v>
      </c>
    </row>
    <row r="10" spans="1:38" ht="32.25" customHeight="1" x14ac:dyDescent="0.25">
      <c r="A10" s="456" t="s">
        <v>1898</v>
      </c>
      <c r="B10" s="67" t="s">
        <v>1899</v>
      </c>
      <c r="C10" s="67" t="s">
        <v>1900</v>
      </c>
      <c r="D10" s="67" t="s">
        <v>1901</v>
      </c>
      <c r="E10" s="67">
        <v>0</v>
      </c>
      <c r="F10" s="67" t="s">
        <v>517</v>
      </c>
      <c r="G10" s="67" t="s">
        <v>1501</v>
      </c>
      <c r="H10" s="67" t="s">
        <v>19</v>
      </c>
      <c r="I10" s="67" t="s">
        <v>19</v>
      </c>
      <c r="J10" s="67" t="s">
        <v>19</v>
      </c>
      <c r="K10" s="67" t="s">
        <v>19</v>
      </c>
      <c r="L10" s="67" t="s">
        <v>19</v>
      </c>
      <c r="M10" s="67" t="s">
        <v>19</v>
      </c>
      <c r="N10" s="67" t="s">
        <v>19</v>
      </c>
      <c r="O10" s="67" t="s">
        <v>19</v>
      </c>
      <c r="P10" s="67" t="s">
        <v>1502</v>
      </c>
      <c r="Q10" s="67">
        <v>50</v>
      </c>
      <c r="R10" s="67">
        <v>100</v>
      </c>
      <c r="S10" s="67" t="s">
        <v>546</v>
      </c>
      <c r="T10" s="67" t="s">
        <v>906</v>
      </c>
      <c r="U10" s="155">
        <v>45796</v>
      </c>
      <c r="V10" s="155">
        <v>46010</v>
      </c>
      <c r="W10" s="67" t="s">
        <v>1491</v>
      </c>
      <c r="X10" s="67">
        <v>15</v>
      </c>
      <c r="Y10" s="67"/>
      <c r="Z10" s="67"/>
      <c r="AA10" s="450"/>
      <c r="AB10" s="67"/>
      <c r="AC10" s="67"/>
      <c r="AD10" s="450"/>
      <c r="AE10" s="67"/>
      <c r="AF10" s="457"/>
      <c r="AG10" s="35">
        <f t="shared" si="2"/>
        <v>0</v>
      </c>
      <c r="AH10" s="35" t="str">
        <f t="shared" si="3"/>
        <v>141</v>
      </c>
      <c r="AI10" s="445" t="str">
        <f t="shared" si="0"/>
        <v>Actividad propia</v>
      </c>
      <c r="AJ10" s="35">
        <f t="shared" si="4"/>
        <v>15</v>
      </c>
      <c r="AK10" s="35">
        <f t="shared" si="5"/>
        <v>0</v>
      </c>
      <c r="AL10" s="445">
        <f t="shared" si="1"/>
        <v>0</v>
      </c>
    </row>
    <row r="11" spans="1:38" ht="32.25" customHeight="1" x14ac:dyDescent="0.25">
      <c r="A11" s="456" t="s">
        <v>1898</v>
      </c>
      <c r="B11" s="67" t="s">
        <v>1899</v>
      </c>
      <c r="C11" s="67" t="s">
        <v>1900</v>
      </c>
      <c r="D11" s="67" t="s">
        <v>1901</v>
      </c>
      <c r="E11" s="67">
        <v>0</v>
      </c>
      <c r="F11" s="67" t="s">
        <v>509</v>
      </c>
      <c r="G11" s="67" t="s">
        <v>1503</v>
      </c>
      <c r="H11" s="67" t="s">
        <v>19</v>
      </c>
      <c r="I11" s="67" t="s">
        <v>1600</v>
      </c>
      <c r="J11" s="67" t="s">
        <v>1601</v>
      </c>
      <c r="K11" s="67" t="s">
        <v>1602</v>
      </c>
      <c r="L11" s="67" t="s">
        <v>531</v>
      </c>
      <c r="M11" s="67" t="s">
        <v>20</v>
      </c>
      <c r="N11" s="67" t="s">
        <v>1066</v>
      </c>
      <c r="O11" s="67" t="s">
        <v>1493</v>
      </c>
      <c r="P11" s="67" t="s">
        <v>123</v>
      </c>
      <c r="Q11" s="67">
        <v>30</v>
      </c>
      <c r="R11" s="67">
        <v>100</v>
      </c>
      <c r="S11" s="67" t="s">
        <v>546</v>
      </c>
      <c r="T11" s="67" t="s">
        <v>1504</v>
      </c>
      <c r="U11" s="155">
        <v>45671</v>
      </c>
      <c r="V11" s="155">
        <v>46010</v>
      </c>
      <c r="W11" s="67" t="s">
        <v>1491</v>
      </c>
      <c r="X11" s="67">
        <v>30</v>
      </c>
      <c r="Y11" s="67"/>
      <c r="Z11" s="67"/>
      <c r="AA11" s="450"/>
      <c r="AB11" s="67"/>
      <c r="AC11" s="67"/>
      <c r="AD11" s="450"/>
      <c r="AE11" s="67"/>
      <c r="AF11" s="457"/>
      <c r="AG11" s="35">
        <f t="shared" si="2"/>
        <v>0</v>
      </c>
      <c r="AH11" s="35" t="str">
        <f t="shared" si="3"/>
        <v>141</v>
      </c>
      <c r="AI11" s="445" t="str">
        <f t="shared" si="0"/>
        <v>Producto</v>
      </c>
      <c r="AJ11" s="35">
        <f t="shared" si="4"/>
        <v>30</v>
      </c>
      <c r="AK11" s="35">
        <f t="shared" si="5"/>
        <v>0</v>
      </c>
      <c r="AL11" s="445">
        <f t="shared" si="1"/>
        <v>0</v>
      </c>
    </row>
    <row r="12" spans="1:38" ht="32.25" customHeight="1" x14ac:dyDescent="0.25">
      <c r="A12" s="456" t="s">
        <v>1906</v>
      </c>
      <c r="B12" s="67" t="s">
        <v>1899</v>
      </c>
      <c r="C12" s="67" t="s">
        <v>1907</v>
      </c>
      <c r="D12" s="67" t="s">
        <v>1901</v>
      </c>
      <c r="E12" s="67">
        <v>0</v>
      </c>
      <c r="F12" s="67" t="s">
        <v>517</v>
      </c>
      <c r="G12" s="67" t="s">
        <v>1505</v>
      </c>
      <c r="H12" s="67" t="s">
        <v>19</v>
      </c>
      <c r="I12" s="67" t="s">
        <v>19</v>
      </c>
      <c r="J12" s="67" t="s">
        <v>19</v>
      </c>
      <c r="K12" s="67" t="s">
        <v>19</v>
      </c>
      <c r="L12" s="67" t="s">
        <v>19</v>
      </c>
      <c r="M12" s="67" t="s">
        <v>19</v>
      </c>
      <c r="N12" s="67" t="s">
        <v>19</v>
      </c>
      <c r="O12" s="67" t="s">
        <v>19</v>
      </c>
      <c r="P12" s="67" t="s">
        <v>124</v>
      </c>
      <c r="Q12" s="67">
        <v>30</v>
      </c>
      <c r="R12" s="67">
        <v>1</v>
      </c>
      <c r="S12" s="67" t="s">
        <v>515</v>
      </c>
      <c r="T12" s="67" t="s">
        <v>1506</v>
      </c>
      <c r="U12" s="155">
        <v>45671</v>
      </c>
      <c r="V12" s="155">
        <v>45688</v>
      </c>
      <c r="W12" s="67" t="s">
        <v>1491</v>
      </c>
      <c r="X12" s="67">
        <v>9</v>
      </c>
      <c r="Y12" s="67">
        <v>100</v>
      </c>
      <c r="Z12" s="67" t="s">
        <v>1908</v>
      </c>
      <c r="AA12" s="450">
        <v>45688</v>
      </c>
      <c r="AB12" s="67">
        <v>100</v>
      </c>
      <c r="AC12" s="67" t="s">
        <v>1909</v>
      </c>
      <c r="AD12" s="450">
        <v>45688</v>
      </c>
      <c r="AE12" s="67">
        <v>100</v>
      </c>
      <c r="AF12" s="457">
        <v>9</v>
      </c>
      <c r="AG12" s="35">
        <f t="shared" si="2"/>
        <v>0</v>
      </c>
      <c r="AH12" s="35" t="str">
        <f t="shared" si="3"/>
        <v>141</v>
      </c>
      <c r="AI12" s="445" t="str">
        <f t="shared" si="0"/>
        <v>Actividad propia</v>
      </c>
      <c r="AJ12" s="35">
        <f t="shared" si="4"/>
        <v>9</v>
      </c>
      <c r="AK12" s="35">
        <f t="shared" si="5"/>
        <v>9</v>
      </c>
      <c r="AL12" s="445">
        <f t="shared" si="1"/>
        <v>100</v>
      </c>
    </row>
    <row r="13" spans="1:38" ht="32.25" customHeight="1" x14ac:dyDescent="0.25">
      <c r="A13" s="456" t="s">
        <v>1906</v>
      </c>
      <c r="B13" s="67" t="s">
        <v>1899</v>
      </c>
      <c r="C13" s="67" t="s">
        <v>1907</v>
      </c>
      <c r="D13" s="67" t="s">
        <v>1901</v>
      </c>
      <c r="E13" s="67">
        <v>0</v>
      </c>
      <c r="F13" s="67" t="s">
        <v>517</v>
      </c>
      <c r="G13" s="67" t="s">
        <v>1507</v>
      </c>
      <c r="H13" s="67" t="s">
        <v>19</v>
      </c>
      <c r="I13" s="67" t="s">
        <v>19</v>
      </c>
      <c r="J13" s="67" t="s">
        <v>19</v>
      </c>
      <c r="K13" s="67" t="s">
        <v>19</v>
      </c>
      <c r="L13" s="67" t="s">
        <v>19</v>
      </c>
      <c r="M13" s="67" t="s">
        <v>19</v>
      </c>
      <c r="N13" s="67" t="s">
        <v>19</v>
      </c>
      <c r="O13" s="67" t="s">
        <v>19</v>
      </c>
      <c r="P13" s="67" t="s">
        <v>125</v>
      </c>
      <c r="Q13" s="67">
        <v>30</v>
      </c>
      <c r="R13" s="67">
        <v>1</v>
      </c>
      <c r="S13" s="67" t="s">
        <v>515</v>
      </c>
      <c r="T13" s="67" t="s">
        <v>1508</v>
      </c>
      <c r="U13" s="155">
        <v>45671</v>
      </c>
      <c r="V13" s="155">
        <v>45688</v>
      </c>
      <c r="W13" s="67" t="s">
        <v>1491</v>
      </c>
      <c r="X13" s="67">
        <v>9</v>
      </c>
      <c r="Y13" s="67">
        <v>100</v>
      </c>
      <c r="Z13" s="67" t="s">
        <v>1910</v>
      </c>
      <c r="AA13" s="450">
        <v>45688</v>
      </c>
      <c r="AB13" s="67">
        <v>100</v>
      </c>
      <c r="AC13" s="67" t="s">
        <v>1911</v>
      </c>
      <c r="AD13" s="450">
        <v>45688</v>
      </c>
      <c r="AE13" s="67">
        <v>100</v>
      </c>
      <c r="AF13" s="457">
        <v>9</v>
      </c>
      <c r="AG13" s="35">
        <f t="shared" si="2"/>
        <v>0</v>
      </c>
      <c r="AH13" s="35" t="str">
        <f t="shared" si="3"/>
        <v>141</v>
      </c>
      <c r="AI13" s="445" t="str">
        <f t="shared" si="0"/>
        <v>Actividad propia</v>
      </c>
      <c r="AJ13" s="35">
        <f t="shared" si="4"/>
        <v>9</v>
      </c>
      <c r="AK13" s="35">
        <f t="shared" si="5"/>
        <v>9</v>
      </c>
      <c r="AL13" s="445">
        <f t="shared" si="1"/>
        <v>100</v>
      </c>
    </row>
    <row r="14" spans="1:38" ht="32.25" customHeight="1" x14ac:dyDescent="0.25">
      <c r="A14" s="456" t="s">
        <v>1898</v>
      </c>
      <c r="B14" s="67" t="s">
        <v>1899</v>
      </c>
      <c r="C14" s="67" t="s">
        <v>1900</v>
      </c>
      <c r="D14" s="67" t="s">
        <v>1901</v>
      </c>
      <c r="E14" s="67">
        <v>0</v>
      </c>
      <c r="F14" s="67" t="s">
        <v>517</v>
      </c>
      <c r="G14" s="67" t="s">
        <v>1509</v>
      </c>
      <c r="H14" s="67" t="s">
        <v>19</v>
      </c>
      <c r="I14" s="67" t="s">
        <v>19</v>
      </c>
      <c r="J14" s="67" t="s">
        <v>19</v>
      </c>
      <c r="K14" s="67" t="s">
        <v>19</v>
      </c>
      <c r="L14" s="67" t="s">
        <v>19</v>
      </c>
      <c r="M14" s="67" t="s">
        <v>19</v>
      </c>
      <c r="N14" s="67" t="s">
        <v>19</v>
      </c>
      <c r="O14" s="67" t="s">
        <v>19</v>
      </c>
      <c r="P14" s="67" t="s">
        <v>126</v>
      </c>
      <c r="Q14" s="67">
        <v>40</v>
      </c>
      <c r="R14" s="67">
        <v>100</v>
      </c>
      <c r="S14" s="67" t="s">
        <v>546</v>
      </c>
      <c r="T14" s="67" t="s">
        <v>1510</v>
      </c>
      <c r="U14" s="155">
        <v>45691</v>
      </c>
      <c r="V14" s="155">
        <v>46010</v>
      </c>
      <c r="W14" s="67" t="s">
        <v>1491</v>
      </c>
      <c r="X14" s="67">
        <v>12</v>
      </c>
      <c r="Y14" s="67">
        <v>8</v>
      </c>
      <c r="Z14" s="67" t="s">
        <v>2328</v>
      </c>
      <c r="AA14" s="450"/>
      <c r="AB14" s="67">
        <v>8</v>
      </c>
      <c r="AC14" s="67" t="s">
        <v>2329</v>
      </c>
      <c r="AD14" s="450"/>
      <c r="AE14" s="67"/>
      <c r="AF14" s="457">
        <v>0.96</v>
      </c>
      <c r="AG14" s="35">
        <f t="shared" si="2"/>
        <v>0</v>
      </c>
      <c r="AH14" s="35" t="str">
        <f t="shared" si="3"/>
        <v>141</v>
      </c>
      <c r="AI14" s="445" t="str">
        <f t="shared" si="0"/>
        <v>Actividad propia</v>
      </c>
      <c r="AJ14" s="35">
        <f t="shared" si="4"/>
        <v>12</v>
      </c>
      <c r="AK14" s="35">
        <f t="shared" si="5"/>
        <v>0.96</v>
      </c>
      <c r="AL14" s="445">
        <f t="shared" si="1"/>
        <v>0</v>
      </c>
    </row>
    <row r="15" spans="1:38" ht="32.25" customHeight="1" x14ac:dyDescent="0.25">
      <c r="A15" s="456" t="s">
        <v>1898</v>
      </c>
      <c r="B15" s="67" t="s">
        <v>1899</v>
      </c>
      <c r="C15" s="67" t="s">
        <v>2330</v>
      </c>
      <c r="D15" s="67" t="s">
        <v>1901</v>
      </c>
      <c r="E15" s="67">
        <v>0</v>
      </c>
      <c r="F15" s="67" t="s">
        <v>509</v>
      </c>
      <c r="G15" s="67" t="s">
        <v>1511</v>
      </c>
      <c r="H15" s="67" t="s">
        <v>511</v>
      </c>
      <c r="I15" s="67" t="s">
        <v>1606</v>
      </c>
      <c r="J15" s="67" t="s">
        <v>1607</v>
      </c>
      <c r="K15" s="67" t="s">
        <v>1608</v>
      </c>
      <c r="L15" s="67" t="s">
        <v>531</v>
      </c>
      <c r="M15" s="67" t="s">
        <v>22</v>
      </c>
      <c r="N15" s="67" t="s">
        <v>19</v>
      </c>
      <c r="O15" s="67" t="s">
        <v>1493</v>
      </c>
      <c r="P15" s="67" t="s">
        <v>127</v>
      </c>
      <c r="Q15" s="67">
        <v>40</v>
      </c>
      <c r="R15" s="67">
        <v>3357800</v>
      </c>
      <c r="S15" s="67" t="s">
        <v>515</v>
      </c>
      <c r="T15" s="67" t="s">
        <v>1512</v>
      </c>
      <c r="U15" s="155">
        <v>45659</v>
      </c>
      <c r="V15" s="155">
        <v>46022</v>
      </c>
      <c r="W15" s="67" t="s">
        <v>1491</v>
      </c>
      <c r="X15" s="67">
        <v>40</v>
      </c>
      <c r="Y15" s="67"/>
      <c r="Z15" s="67"/>
      <c r="AA15" s="450"/>
      <c r="AB15" s="67"/>
      <c r="AC15" s="67"/>
      <c r="AD15" s="450"/>
      <c r="AE15" s="67"/>
      <c r="AF15" s="457"/>
      <c r="AG15" s="35">
        <f t="shared" si="2"/>
        <v>0</v>
      </c>
      <c r="AH15" s="35" t="str">
        <f t="shared" si="3"/>
        <v>141</v>
      </c>
      <c r="AI15" s="445" t="str">
        <f t="shared" si="0"/>
        <v>Producto</v>
      </c>
      <c r="AJ15" s="35">
        <f t="shared" si="4"/>
        <v>40</v>
      </c>
      <c r="AK15" s="35">
        <f t="shared" si="5"/>
        <v>0</v>
      </c>
      <c r="AL15" s="445">
        <f t="shared" si="1"/>
        <v>0</v>
      </c>
    </row>
    <row r="16" spans="1:38" ht="32.25" customHeight="1" x14ac:dyDescent="0.25">
      <c r="A16" s="456" t="s">
        <v>1898</v>
      </c>
      <c r="B16" s="67" t="s">
        <v>1899</v>
      </c>
      <c r="C16" s="67" t="s">
        <v>1900</v>
      </c>
      <c r="D16" s="67" t="s">
        <v>1901</v>
      </c>
      <c r="E16" s="67">
        <v>0</v>
      </c>
      <c r="F16" s="67" t="s">
        <v>517</v>
      </c>
      <c r="G16" s="67" t="s">
        <v>1513</v>
      </c>
      <c r="H16" s="67" t="s">
        <v>19</v>
      </c>
      <c r="I16" s="67" t="s">
        <v>19</v>
      </c>
      <c r="J16" s="67" t="s">
        <v>19</v>
      </c>
      <c r="K16" s="67" t="s">
        <v>19</v>
      </c>
      <c r="L16" s="67" t="s">
        <v>19</v>
      </c>
      <c r="M16" s="67" t="s">
        <v>19</v>
      </c>
      <c r="N16" s="67" t="s">
        <v>19</v>
      </c>
      <c r="O16" s="67" t="s">
        <v>19</v>
      </c>
      <c r="P16" s="67" t="s">
        <v>128</v>
      </c>
      <c r="Q16" s="67">
        <v>100</v>
      </c>
      <c r="R16" s="67">
        <v>3357800</v>
      </c>
      <c r="S16" s="67" t="s">
        <v>515</v>
      </c>
      <c r="T16" s="67" t="s">
        <v>1512</v>
      </c>
      <c r="U16" s="155">
        <v>45659</v>
      </c>
      <c r="V16" s="155">
        <v>46022</v>
      </c>
      <c r="W16" s="67" t="s">
        <v>1491</v>
      </c>
      <c r="X16" s="67">
        <v>40</v>
      </c>
      <c r="Y16" s="67">
        <v>44.03</v>
      </c>
      <c r="Z16" s="67" t="s">
        <v>2422</v>
      </c>
      <c r="AA16" s="450"/>
      <c r="AB16" s="67">
        <v>44</v>
      </c>
      <c r="AC16" s="67" t="s">
        <v>2423</v>
      </c>
      <c r="AD16" s="450"/>
      <c r="AE16" s="67"/>
      <c r="AF16" s="457">
        <v>17.600000000000001</v>
      </c>
      <c r="AG16" s="35">
        <f t="shared" si="2"/>
        <v>-3.0000000000001137E-2</v>
      </c>
      <c r="AH16" s="35" t="str">
        <f t="shared" si="3"/>
        <v>141</v>
      </c>
      <c r="AI16" s="445" t="str">
        <f t="shared" si="0"/>
        <v>Actividad propia</v>
      </c>
      <c r="AJ16" s="35">
        <f t="shared" si="4"/>
        <v>40</v>
      </c>
      <c r="AK16" s="35">
        <f t="shared" si="5"/>
        <v>17.600000000000001</v>
      </c>
      <c r="AL16" s="445">
        <f t="shared" si="1"/>
        <v>0</v>
      </c>
    </row>
    <row r="17" spans="1:38" ht="32.25" customHeight="1" x14ac:dyDescent="0.25">
      <c r="A17" s="456" t="s">
        <v>1898</v>
      </c>
      <c r="B17" s="67" t="s">
        <v>2010</v>
      </c>
      <c r="C17" s="67" t="s">
        <v>1900</v>
      </c>
      <c r="D17" s="67" t="s">
        <v>2011</v>
      </c>
      <c r="E17" s="67">
        <v>2</v>
      </c>
      <c r="F17" s="67" t="s">
        <v>509</v>
      </c>
      <c r="G17" s="67" t="s">
        <v>1146</v>
      </c>
      <c r="H17" s="67" t="s">
        <v>530</v>
      </c>
      <c r="I17" s="67" t="s">
        <v>1606</v>
      </c>
      <c r="J17" s="67" t="s">
        <v>1607</v>
      </c>
      <c r="K17" s="67" t="s">
        <v>1608</v>
      </c>
      <c r="L17" s="67" t="s">
        <v>19</v>
      </c>
      <c r="M17" s="67" t="s">
        <v>20</v>
      </c>
      <c r="N17" s="67" t="s">
        <v>553</v>
      </c>
      <c r="O17" s="67" t="s">
        <v>19</v>
      </c>
      <c r="P17" s="67" t="s">
        <v>110</v>
      </c>
      <c r="Q17" s="67">
        <v>20</v>
      </c>
      <c r="R17" s="67">
        <v>1</v>
      </c>
      <c r="S17" s="67" t="s">
        <v>515</v>
      </c>
      <c r="T17" s="67" t="s">
        <v>1147</v>
      </c>
      <c r="U17" s="155">
        <v>45730</v>
      </c>
      <c r="V17" s="155">
        <v>46006</v>
      </c>
      <c r="W17" s="67" t="s">
        <v>1145</v>
      </c>
      <c r="X17" s="67">
        <v>20</v>
      </c>
      <c r="Y17" s="67"/>
      <c r="Z17" s="67"/>
      <c r="AA17" s="450"/>
      <c r="AB17" s="67"/>
      <c r="AC17" s="67"/>
      <c r="AD17" s="450"/>
      <c r="AE17" s="67"/>
      <c r="AF17" s="457"/>
      <c r="AG17" s="35">
        <f t="shared" si="2"/>
        <v>0</v>
      </c>
      <c r="AH17" s="35" t="str">
        <f t="shared" si="3"/>
        <v>30</v>
      </c>
      <c r="AI17" s="445" t="str">
        <f t="shared" si="0"/>
        <v>Producto</v>
      </c>
      <c r="AJ17" s="35">
        <f t="shared" si="4"/>
        <v>20</v>
      </c>
      <c r="AK17" s="35">
        <f t="shared" si="5"/>
        <v>0</v>
      </c>
      <c r="AL17" s="445">
        <f t="shared" si="1"/>
        <v>0</v>
      </c>
    </row>
    <row r="18" spans="1:38" ht="32.25" customHeight="1" x14ac:dyDescent="0.25">
      <c r="A18" s="456" t="s">
        <v>1902</v>
      </c>
      <c r="B18" s="67" t="s">
        <v>2010</v>
      </c>
      <c r="C18" s="67" t="s">
        <v>1915</v>
      </c>
      <c r="D18" s="67" t="s">
        <v>2011</v>
      </c>
      <c r="E18" s="67">
        <v>2</v>
      </c>
      <c r="F18" s="67" t="s">
        <v>517</v>
      </c>
      <c r="G18" s="67" t="s">
        <v>1148</v>
      </c>
      <c r="H18" s="67" t="s">
        <v>19</v>
      </c>
      <c r="I18" s="67" t="s">
        <v>19</v>
      </c>
      <c r="J18" s="67" t="s">
        <v>19</v>
      </c>
      <c r="K18" s="67" t="s">
        <v>19</v>
      </c>
      <c r="L18" s="67" t="s">
        <v>19</v>
      </c>
      <c r="M18" s="67" t="s">
        <v>19</v>
      </c>
      <c r="N18" s="67" t="s">
        <v>19</v>
      </c>
      <c r="O18" s="67" t="s">
        <v>19</v>
      </c>
      <c r="P18" s="67" t="s">
        <v>111</v>
      </c>
      <c r="Q18" s="67">
        <v>20</v>
      </c>
      <c r="R18" s="67">
        <v>1</v>
      </c>
      <c r="S18" s="67" t="s">
        <v>515</v>
      </c>
      <c r="T18" s="67" t="s">
        <v>1149</v>
      </c>
      <c r="U18" s="155">
        <v>45730</v>
      </c>
      <c r="V18" s="155">
        <v>45762</v>
      </c>
      <c r="W18" s="67" t="s">
        <v>1145</v>
      </c>
      <c r="X18" s="67">
        <v>4</v>
      </c>
      <c r="Y18" s="67"/>
      <c r="Z18" s="67"/>
      <c r="AA18" s="450"/>
      <c r="AB18" s="67"/>
      <c r="AC18" s="67"/>
      <c r="AD18" s="450"/>
      <c r="AE18" s="67">
        <v>0</v>
      </c>
      <c r="AF18" s="457"/>
      <c r="AG18" s="35">
        <f t="shared" si="2"/>
        <v>0</v>
      </c>
      <c r="AH18" s="35" t="str">
        <f t="shared" si="3"/>
        <v>30</v>
      </c>
      <c r="AI18" s="445" t="str">
        <f t="shared" si="0"/>
        <v>Actividad propia</v>
      </c>
      <c r="AJ18" s="35">
        <f t="shared" si="4"/>
        <v>4</v>
      </c>
      <c r="AK18" s="35">
        <f t="shared" si="5"/>
        <v>0</v>
      </c>
      <c r="AL18" s="445">
        <f t="shared" si="1"/>
        <v>0</v>
      </c>
    </row>
    <row r="19" spans="1:38" ht="32.25" customHeight="1" x14ac:dyDescent="0.25">
      <c r="A19" s="456" t="s">
        <v>1904</v>
      </c>
      <c r="B19" s="67" t="s">
        <v>2010</v>
      </c>
      <c r="C19" s="67" t="s">
        <v>1915</v>
      </c>
      <c r="D19" s="67" t="s">
        <v>2011</v>
      </c>
      <c r="E19" s="67">
        <v>2</v>
      </c>
      <c r="F19" s="67" t="s">
        <v>517</v>
      </c>
      <c r="G19" s="67" t="s">
        <v>1150</v>
      </c>
      <c r="H19" s="67" t="s">
        <v>19</v>
      </c>
      <c r="I19" s="67" t="s">
        <v>19</v>
      </c>
      <c r="J19" s="67" t="s">
        <v>19</v>
      </c>
      <c r="K19" s="67" t="s">
        <v>19</v>
      </c>
      <c r="L19" s="67" t="s">
        <v>19</v>
      </c>
      <c r="M19" s="67" t="s">
        <v>19</v>
      </c>
      <c r="N19" s="67" t="s">
        <v>19</v>
      </c>
      <c r="O19" s="67" t="s">
        <v>19</v>
      </c>
      <c r="P19" s="67" t="s">
        <v>112</v>
      </c>
      <c r="Q19" s="67">
        <v>20</v>
      </c>
      <c r="R19" s="67">
        <v>1</v>
      </c>
      <c r="S19" s="67" t="s">
        <v>515</v>
      </c>
      <c r="T19" s="67" t="s">
        <v>1151</v>
      </c>
      <c r="U19" s="155">
        <v>45765</v>
      </c>
      <c r="V19" s="155">
        <v>45779</v>
      </c>
      <c r="W19" s="67" t="s">
        <v>1145</v>
      </c>
      <c r="X19" s="67">
        <v>4</v>
      </c>
      <c r="Y19" s="67"/>
      <c r="Z19" s="67"/>
      <c r="AA19" s="450"/>
      <c r="AB19" s="67"/>
      <c r="AC19" s="67"/>
      <c r="AD19" s="450"/>
      <c r="AE19" s="67">
        <v>0</v>
      </c>
      <c r="AF19" s="457"/>
      <c r="AG19" s="35">
        <f t="shared" si="2"/>
        <v>0</v>
      </c>
      <c r="AH19" s="35" t="str">
        <f t="shared" si="3"/>
        <v>30</v>
      </c>
      <c r="AI19" s="445" t="str">
        <f t="shared" si="0"/>
        <v>Actividad propia</v>
      </c>
      <c r="AJ19" s="35">
        <f t="shared" si="4"/>
        <v>4</v>
      </c>
      <c r="AK19" s="35">
        <f t="shared" si="5"/>
        <v>0</v>
      </c>
      <c r="AL19" s="445">
        <f t="shared" si="1"/>
        <v>0</v>
      </c>
    </row>
    <row r="20" spans="1:38" ht="32.25" customHeight="1" x14ac:dyDescent="0.25">
      <c r="A20" s="456" t="s">
        <v>1941</v>
      </c>
      <c r="B20" s="67" t="s">
        <v>2010</v>
      </c>
      <c r="C20" s="67" t="s">
        <v>1900</v>
      </c>
      <c r="D20" s="67" t="s">
        <v>2011</v>
      </c>
      <c r="E20" s="67">
        <v>2</v>
      </c>
      <c r="F20" s="67" t="s">
        <v>517</v>
      </c>
      <c r="G20" s="67" t="s">
        <v>1152</v>
      </c>
      <c r="H20" s="67" t="s">
        <v>19</v>
      </c>
      <c r="I20" s="67" t="s">
        <v>19</v>
      </c>
      <c r="J20" s="67" t="s">
        <v>19</v>
      </c>
      <c r="K20" s="67" t="s">
        <v>19</v>
      </c>
      <c r="L20" s="67" t="s">
        <v>19</v>
      </c>
      <c r="M20" s="67" t="s">
        <v>19</v>
      </c>
      <c r="N20" s="67" t="s">
        <v>19</v>
      </c>
      <c r="O20" s="67" t="s">
        <v>19</v>
      </c>
      <c r="P20" s="67" t="s">
        <v>113</v>
      </c>
      <c r="Q20" s="67">
        <v>20</v>
      </c>
      <c r="R20" s="67">
        <v>1</v>
      </c>
      <c r="S20" s="67" t="s">
        <v>515</v>
      </c>
      <c r="T20" s="67" t="s">
        <v>1153</v>
      </c>
      <c r="U20" s="155">
        <v>45782</v>
      </c>
      <c r="V20" s="155">
        <v>45861</v>
      </c>
      <c r="W20" s="67" t="s">
        <v>1145</v>
      </c>
      <c r="X20" s="67">
        <v>4</v>
      </c>
      <c r="Y20" s="67"/>
      <c r="Z20" s="67"/>
      <c r="AA20" s="450"/>
      <c r="AB20" s="67"/>
      <c r="AC20" s="67"/>
      <c r="AD20" s="450"/>
      <c r="AE20" s="67"/>
      <c r="AF20" s="457"/>
      <c r="AG20" s="35">
        <f t="shared" si="2"/>
        <v>0</v>
      </c>
      <c r="AH20" s="35" t="str">
        <f t="shared" si="3"/>
        <v>30</v>
      </c>
      <c r="AI20" s="445" t="str">
        <f t="shared" si="0"/>
        <v>Actividad propia</v>
      </c>
      <c r="AJ20" s="35">
        <f t="shared" si="4"/>
        <v>4</v>
      </c>
      <c r="AK20" s="35">
        <f t="shared" si="5"/>
        <v>0</v>
      </c>
      <c r="AL20" s="445">
        <f t="shared" si="1"/>
        <v>0</v>
      </c>
    </row>
    <row r="21" spans="1:38" ht="32.25" customHeight="1" x14ac:dyDescent="0.25">
      <c r="A21" s="456" t="s">
        <v>1898</v>
      </c>
      <c r="B21" s="67" t="s">
        <v>2010</v>
      </c>
      <c r="C21" s="67" t="s">
        <v>1905</v>
      </c>
      <c r="D21" s="67" t="s">
        <v>2011</v>
      </c>
      <c r="E21" s="67">
        <v>2</v>
      </c>
      <c r="F21" s="67" t="s">
        <v>517</v>
      </c>
      <c r="G21" s="67" t="s">
        <v>1154</v>
      </c>
      <c r="H21" s="67" t="s">
        <v>19</v>
      </c>
      <c r="I21" s="67" t="s">
        <v>19</v>
      </c>
      <c r="J21" s="67" t="s">
        <v>19</v>
      </c>
      <c r="K21" s="67" t="s">
        <v>19</v>
      </c>
      <c r="L21" s="67" t="s">
        <v>19</v>
      </c>
      <c r="M21" s="67" t="s">
        <v>19</v>
      </c>
      <c r="N21" s="67" t="s">
        <v>19</v>
      </c>
      <c r="O21" s="67" t="s">
        <v>19</v>
      </c>
      <c r="P21" s="67" t="s">
        <v>114</v>
      </c>
      <c r="Q21" s="67">
        <v>40</v>
      </c>
      <c r="R21" s="67">
        <v>2</v>
      </c>
      <c r="S21" s="67" t="s">
        <v>515</v>
      </c>
      <c r="T21" s="67" t="s">
        <v>1155</v>
      </c>
      <c r="U21" s="155">
        <v>45862</v>
      </c>
      <c r="V21" s="155">
        <v>46006</v>
      </c>
      <c r="W21" s="67" t="s">
        <v>1145</v>
      </c>
      <c r="X21" s="67">
        <v>8</v>
      </c>
      <c r="Y21" s="67"/>
      <c r="Z21" s="67"/>
      <c r="AA21" s="450"/>
      <c r="AB21" s="67"/>
      <c r="AC21" s="67"/>
      <c r="AD21" s="450"/>
      <c r="AE21" s="67"/>
      <c r="AF21" s="457"/>
      <c r="AG21" s="35">
        <f t="shared" si="2"/>
        <v>0</v>
      </c>
      <c r="AH21" s="35" t="str">
        <f t="shared" si="3"/>
        <v>30</v>
      </c>
      <c r="AI21" s="445" t="str">
        <f t="shared" si="0"/>
        <v>Actividad propia</v>
      </c>
      <c r="AJ21" s="35">
        <f t="shared" si="4"/>
        <v>8</v>
      </c>
      <c r="AK21" s="35">
        <f t="shared" si="5"/>
        <v>0</v>
      </c>
      <c r="AL21" s="445">
        <f t="shared" si="1"/>
        <v>0</v>
      </c>
    </row>
    <row r="22" spans="1:38" ht="32.25" customHeight="1" x14ac:dyDescent="0.25">
      <c r="A22" s="456" t="s">
        <v>1898</v>
      </c>
      <c r="B22" s="67" t="s">
        <v>2010</v>
      </c>
      <c r="C22" s="67" t="s">
        <v>1900</v>
      </c>
      <c r="D22" s="67" t="s">
        <v>2011</v>
      </c>
      <c r="E22" s="67">
        <v>2</v>
      </c>
      <c r="F22" s="67" t="s">
        <v>509</v>
      </c>
      <c r="G22" s="67" t="s">
        <v>1156</v>
      </c>
      <c r="H22" s="67" t="s">
        <v>530</v>
      </c>
      <c r="I22" s="67" t="s">
        <v>1591</v>
      </c>
      <c r="J22" s="67" t="s">
        <v>1592</v>
      </c>
      <c r="K22" s="67" t="s">
        <v>1593</v>
      </c>
      <c r="L22" s="67" t="s">
        <v>19</v>
      </c>
      <c r="M22" s="67" t="s">
        <v>39</v>
      </c>
      <c r="N22" s="67" t="s">
        <v>639</v>
      </c>
      <c r="O22" s="67" t="s">
        <v>19</v>
      </c>
      <c r="P22" s="67" t="s">
        <v>165</v>
      </c>
      <c r="Q22" s="67">
        <v>20</v>
      </c>
      <c r="R22" s="67">
        <v>100</v>
      </c>
      <c r="S22" s="67" t="s">
        <v>546</v>
      </c>
      <c r="T22" s="67" t="s">
        <v>1157</v>
      </c>
      <c r="U22" s="155">
        <v>45712</v>
      </c>
      <c r="V22" s="155">
        <v>46010</v>
      </c>
      <c r="W22" s="67" t="s">
        <v>1145</v>
      </c>
      <c r="X22" s="67">
        <v>20</v>
      </c>
      <c r="Y22" s="67"/>
      <c r="Z22" s="67"/>
      <c r="AA22" s="450"/>
      <c r="AB22" s="67"/>
      <c r="AC22" s="67"/>
      <c r="AD22" s="450"/>
      <c r="AE22" s="67"/>
      <c r="AF22" s="457"/>
      <c r="AG22" s="35">
        <f t="shared" si="2"/>
        <v>0</v>
      </c>
      <c r="AH22" s="35" t="str">
        <f t="shared" si="3"/>
        <v>30</v>
      </c>
      <c r="AI22" s="445" t="str">
        <f t="shared" si="0"/>
        <v>Producto</v>
      </c>
      <c r="AJ22" s="35">
        <f t="shared" si="4"/>
        <v>20</v>
      </c>
      <c r="AK22" s="35">
        <f t="shared" si="5"/>
        <v>0</v>
      </c>
      <c r="AL22" s="445">
        <f t="shared" si="1"/>
        <v>0</v>
      </c>
    </row>
    <row r="23" spans="1:38" ht="32.25" customHeight="1" x14ac:dyDescent="0.25">
      <c r="A23" s="456" t="s">
        <v>1906</v>
      </c>
      <c r="B23" s="67" t="s">
        <v>2010</v>
      </c>
      <c r="C23" s="67" t="s">
        <v>1915</v>
      </c>
      <c r="D23" s="67" t="s">
        <v>2011</v>
      </c>
      <c r="E23" s="67">
        <v>2</v>
      </c>
      <c r="F23" s="67" t="s">
        <v>517</v>
      </c>
      <c r="G23" s="67" t="s">
        <v>1158</v>
      </c>
      <c r="H23" s="67" t="s">
        <v>19</v>
      </c>
      <c r="I23" s="67" t="s">
        <v>19</v>
      </c>
      <c r="J23" s="67" t="s">
        <v>19</v>
      </c>
      <c r="K23" s="67" t="s">
        <v>19</v>
      </c>
      <c r="L23" s="67" t="s">
        <v>19</v>
      </c>
      <c r="M23" s="67" t="s">
        <v>19</v>
      </c>
      <c r="N23" s="67" t="s">
        <v>19</v>
      </c>
      <c r="O23" s="67" t="s">
        <v>19</v>
      </c>
      <c r="P23" s="67" t="s">
        <v>166</v>
      </c>
      <c r="Q23" s="67">
        <v>15</v>
      </c>
      <c r="R23" s="67">
        <v>2</v>
      </c>
      <c r="S23" s="67" t="s">
        <v>515</v>
      </c>
      <c r="T23" s="67" t="s">
        <v>1159</v>
      </c>
      <c r="U23" s="155">
        <v>45712</v>
      </c>
      <c r="V23" s="155">
        <v>45723</v>
      </c>
      <c r="W23" s="67" t="s">
        <v>1145</v>
      </c>
      <c r="X23" s="67">
        <v>3</v>
      </c>
      <c r="Y23" s="67">
        <v>50</v>
      </c>
      <c r="Z23" s="67" t="s">
        <v>2012</v>
      </c>
      <c r="AA23" s="450"/>
      <c r="AB23" s="67">
        <v>0</v>
      </c>
      <c r="AC23" s="67" t="s">
        <v>2013</v>
      </c>
      <c r="AD23" s="450"/>
      <c r="AE23" s="67">
        <v>0</v>
      </c>
      <c r="AF23" s="457">
        <v>0</v>
      </c>
      <c r="AG23" s="35">
        <f t="shared" si="2"/>
        <v>-50</v>
      </c>
      <c r="AH23" s="35" t="str">
        <f t="shared" si="3"/>
        <v>30</v>
      </c>
      <c r="AI23" s="445" t="str">
        <f t="shared" si="0"/>
        <v>Actividad propia</v>
      </c>
      <c r="AJ23" s="35">
        <f t="shared" si="4"/>
        <v>3</v>
      </c>
      <c r="AK23" s="35">
        <f t="shared" si="5"/>
        <v>0</v>
      </c>
      <c r="AL23" s="445">
        <f t="shared" si="1"/>
        <v>0</v>
      </c>
    </row>
    <row r="24" spans="1:38" ht="32.25" customHeight="1" x14ac:dyDescent="0.25">
      <c r="A24" s="456" t="s">
        <v>1902</v>
      </c>
      <c r="B24" s="67" t="s">
        <v>2010</v>
      </c>
      <c r="C24" s="67" t="s">
        <v>1915</v>
      </c>
      <c r="D24" s="67" t="s">
        <v>2011</v>
      </c>
      <c r="E24" s="67">
        <v>2</v>
      </c>
      <c r="F24" s="67" t="s">
        <v>517</v>
      </c>
      <c r="G24" s="67" t="s">
        <v>1160</v>
      </c>
      <c r="H24" s="67" t="s">
        <v>19</v>
      </c>
      <c r="I24" s="67" t="s">
        <v>19</v>
      </c>
      <c r="J24" s="67" t="s">
        <v>19</v>
      </c>
      <c r="K24" s="67" t="s">
        <v>19</v>
      </c>
      <c r="L24" s="67" t="s">
        <v>19</v>
      </c>
      <c r="M24" s="67" t="s">
        <v>19</v>
      </c>
      <c r="N24" s="67" t="s">
        <v>19</v>
      </c>
      <c r="O24" s="67" t="s">
        <v>19</v>
      </c>
      <c r="P24" s="67" t="s">
        <v>167</v>
      </c>
      <c r="Q24" s="67">
        <v>30</v>
      </c>
      <c r="R24" s="67">
        <v>1</v>
      </c>
      <c r="S24" s="67" t="s">
        <v>515</v>
      </c>
      <c r="T24" s="67" t="s">
        <v>1161</v>
      </c>
      <c r="U24" s="155">
        <v>45726</v>
      </c>
      <c r="V24" s="155">
        <v>45777</v>
      </c>
      <c r="W24" s="67" t="s">
        <v>1145</v>
      </c>
      <c r="X24" s="67">
        <v>6</v>
      </c>
      <c r="Y24" s="67"/>
      <c r="Z24" s="67"/>
      <c r="AA24" s="450"/>
      <c r="AB24" s="67"/>
      <c r="AC24" s="67"/>
      <c r="AD24" s="450"/>
      <c r="AE24" s="67">
        <v>0</v>
      </c>
      <c r="AF24" s="457"/>
      <c r="AG24" s="35">
        <f t="shared" si="2"/>
        <v>0</v>
      </c>
      <c r="AH24" s="35" t="str">
        <f t="shared" si="3"/>
        <v>30</v>
      </c>
      <c r="AI24" s="445" t="str">
        <f t="shared" si="0"/>
        <v>Actividad propia</v>
      </c>
      <c r="AJ24" s="35">
        <f t="shared" si="4"/>
        <v>6</v>
      </c>
      <c r="AK24" s="35">
        <f t="shared" si="5"/>
        <v>0</v>
      </c>
      <c r="AL24" s="445">
        <f t="shared" si="1"/>
        <v>0</v>
      </c>
    </row>
    <row r="25" spans="1:38" ht="32.25" customHeight="1" x14ac:dyDescent="0.25">
      <c r="A25" s="456" t="s">
        <v>1916</v>
      </c>
      <c r="B25" s="67" t="s">
        <v>2010</v>
      </c>
      <c r="C25" s="67" t="s">
        <v>1900</v>
      </c>
      <c r="D25" s="67" t="s">
        <v>2011</v>
      </c>
      <c r="E25" s="67">
        <v>2</v>
      </c>
      <c r="F25" s="67" t="s">
        <v>517</v>
      </c>
      <c r="G25" s="67" t="s">
        <v>1162</v>
      </c>
      <c r="H25" s="67" t="s">
        <v>19</v>
      </c>
      <c r="I25" s="67" t="s">
        <v>19</v>
      </c>
      <c r="J25" s="67" t="s">
        <v>19</v>
      </c>
      <c r="K25" s="67" t="s">
        <v>19</v>
      </c>
      <c r="L25" s="67" t="s">
        <v>19</v>
      </c>
      <c r="M25" s="67" t="s">
        <v>19</v>
      </c>
      <c r="N25" s="67" t="s">
        <v>19</v>
      </c>
      <c r="O25" s="67" t="s">
        <v>19</v>
      </c>
      <c r="P25" s="67" t="s">
        <v>96</v>
      </c>
      <c r="Q25" s="67">
        <v>50</v>
      </c>
      <c r="R25" s="67">
        <v>100</v>
      </c>
      <c r="S25" s="67" t="s">
        <v>546</v>
      </c>
      <c r="T25" s="67" t="s">
        <v>906</v>
      </c>
      <c r="U25" s="155">
        <v>45778</v>
      </c>
      <c r="V25" s="155">
        <v>45989</v>
      </c>
      <c r="W25" s="67" t="s">
        <v>1145</v>
      </c>
      <c r="X25" s="67">
        <v>10</v>
      </c>
      <c r="Y25" s="67"/>
      <c r="Z25" s="67"/>
      <c r="AA25" s="450"/>
      <c r="AB25" s="67"/>
      <c r="AC25" s="67"/>
      <c r="AD25" s="450"/>
      <c r="AE25" s="67"/>
      <c r="AF25" s="457"/>
      <c r="AG25" s="35">
        <f t="shared" si="2"/>
        <v>0</v>
      </c>
      <c r="AH25" s="35" t="str">
        <f t="shared" si="3"/>
        <v>30</v>
      </c>
      <c r="AI25" s="445" t="str">
        <f t="shared" si="0"/>
        <v>Actividad propia</v>
      </c>
      <c r="AJ25" s="35">
        <f t="shared" si="4"/>
        <v>10</v>
      </c>
      <c r="AK25" s="35">
        <f t="shared" si="5"/>
        <v>0</v>
      </c>
      <c r="AL25" s="445">
        <f t="shared" si="1"/>
        <v>0</v>
      </c>
    </row>
    <row r="26" spans="1:38" ht="32.25" customHeight="1" x14ac:dyDescent="0.25">
      <c r="A26" s="456" t="s">
        <v>1898</v>
      </c>
      <c r="B26" s="67" t="s">
        <v>2010</v>
      </c>
      <c r="C26" s="67" t="s">
        <v>1905</v>
      </c>
      <c r="D26" s="67" t="s">
        <v>2011</v>
      </c>
      <c r="E26" s="67">
        <v>2</v>
      </c>
      <c r="F26" s="67" t="s">
        <v>517</v>
      </c>
      <c r="G26" s="67" t="s">
        <v>1163</v>
      </c>
      <c r="H26" s="67" t="s">
        <v>19</v>
      </c>
      <c r="I26" s="67" t="s">
        <v>19</v>
      </c>
      <c r="J26" s="67" t="s">
        <v>19</v>
      </c>
      <c r="K26" s="67" t="s">
        <v>19</v>
      </c>
      <c r="L26" s="67" t="s">
        <v>19</v>
      </c>
      <c r="M26" s="67" t="s">
        <v>19</v>
      </c>
      <c r="N26" s="67" t="s">
        <v>19</v>
      </c>
      <c r="O26" s="67" t="s">
        <v>19</v>
      </c>
      <c r="P26" s="67" t="s">
        <v>168</v>
      </c>
      <c r="Q26" s="67">
        <v>5</v>
      </c>
      <c r="R26" s="67">
        <v>2</v>
      </c>
      <c r="S26" s="67" t="s">
        <v>515</v>
      </c>
      <c r="T26" s="67" t="s">
        <v>1164</v>
      </c>
      <c r="U26" s="155">
        <v>45992</v>
      </c>
      <c r="V26" s="155">
        <v>46010</v>
      </c>
      <c r="W26" s="67" t="s">
        <v>1145</v>
      </c>
      <c r="X26" s="67">
        <v>1</v>
      </c>
      <c r="Y26" s="67"/>
      <c r="Z26" s="67"/>
      <c r="AA26" s="450"/>
      <c r="AB26" s="67"/>
      <c r="AC26" s="67"/>
      <c r="AD26" s="450"/>
      <c r="AE26" s="67"/>
      <c r="AF26" s="457"/>
      <c r="AG26" s="35">
        <f t="shared" si="2"/>
        <v>0</v>
      </c>
      <c r="AH26" s="35" t="str">
        <f t="shared" si="3"/>
        <v>30</v>
      </c>
      <c r="AI26" s="445" t="str">
        <f t="shared" si="0"/>
        <v>Actividad propia</v>
      </c>
      <c r="AJ26" s="35">
        <f t="shared" si="4"/>
        <v>1</v>
      </c>
      <c r="AK26" s="35">
        <f t="shared" si="5"/>
        <v>0</v>
      </c>
      <c r="AL26" s="445">
        <f t="shared" si="1"/>
        <v>0</v>
      </c>
    </row>
    <row r="27" spans="1:38" ht="32.25" customHeight="1" x14ac:dyDescent="0.25">
      <c r="A27" s="456" t="s">
        <v>1916</v>
      </c>
      <c r="B27" s="67" t="s">
        <v>2010</v>
      </c>
      <c r="C27" s="67" t="s">
        <v>1900</v>
      </c>
      <c r="D27" s="67" t="s">
        <v>2011</v>
      </c>
      <c r="E27" s="67">
        <v>2</v>
      </c>
      <c r="F27" s="67" t="s">
        <v>509</v>
      </c>
      <c r="G27" s="67" t="s">
        <v>1171</v>
      </c>
      <c r="H27" s="67" t="s">
        <v>530</v>
      </c>
      <c r="I27" s="67" t="s">
        <v>1591</v>
      </c>
      <c r="J27" s="67" t="s">
        <v>1592</v>
      </c>
      <c r="K27" s="67" t="s">
        <v>1593</v>
      </c>
      <c r="L27" s="67" t="s">
        <v>19</v>
      </c>
      <c r="M27" s="67" t="s">
        <v>39</v>
      </c>
      <c r="N27" s="67" t="s">
        <v>1166</v>
      </c>
      <c r="O27" s="67" t="s">
        <v>19</v>
      </c>
      <c r="P27" s="67" t="s">
        <v>97</v>
      </c>
      <c r="Q27" s="67">
        <v>20</v>
      </c>
      <c r="R27" s="67">
        <v>1</v>
      </c>
      <c r="S27" s="67" t="s">
        <v>515</v>
      </c>
      <c r="T27" s="67" t="s">
        <v>1172</v>
      </c>
      <c r="U27" s="155">
        <v>45782</v>
      </c>
      <c r="V27" s="155">
        <v>45981</v>
      </c>
      <c r="W27" s="67" t="s">
        <v>1173</v>
      </c>
      <c r="X27" s="67">
        <v>20</v>
      </c>
      <c r="Y27" s="67"/>
      <c r="Z27" s="67"/>
      <c r="AA27" s="450"/>
      <c r="AB27" s="67"/>
      <c r="AC27" s="67"/>
      <c r="AD27" s="450"/>
      <c r="AE27" s="67"/>
      <c r="AF27" s="457"/>
      <c r="AG27" s="35">
        <f t="shared" si="2"/>
        <v>0</v>
      </c>
      <c r="AH27" s="35" t="str">
        <f t="shared" si="3"/>
        <v>30</v>
      </c>
      <c r="AI27" s="445" t="str">
        <f t="shared" si="0"/>
        <v>Producto</v>
      </c>
      <c r="AJ27" s="35">
        <f t="shared" si="4"/>
        <v>20</v>
      </c>
      <c r="AK27" s="35">
        <f t="shared" si="5"/>
        <v>0</v>
      </c>
      <c r="AL27" s="445">
        <f t="shared" si="1"/>
        <v>0</v>
      </c>
    </row>
    <row r="28" spans="1:38" ht="32.25" customHeight="1" x14ac:dyDescent="0.25">
      <c r="A28" s="456" t="s">
        <v>1961</v>
      </c>
      <c r="B28" s="67" t="s">
        <v>2010</v>
      </c>
      <c r="C28" s="67" t="s">
        <v>1915</v>
      </c>
      <c r="D28" s="67" t="s">
        <v>2011</v>
      </c>
      <c r="E28" s="67">
        <v>2</v>
      </c>
      <c r="F28" s="67" t="s">
        <v>517</v>
      </c>
      <c r="G28" s="67" t="s">
        <v>1174</v>
      </c>
      <c r="H28" s="67" t="s">
        <v>19</v>
      </c>
      <c r="I28" s="67" t="s">
        <v>19</v>
      </c>
      <c r="J28" s="67" t="s">
        <v>19</v>
      </c>
      <c r="K28" s="67" t="s">
        <v>19</v>
      </c>
      <c r="L28" s="67" t="s">
        <v>19</v>
      </c>
      <c r="M28" s="67" t="s">
        <v>19</v>
      </c>
      <c r="N28" s="67" t="s">
        <v>19</v>
      </c>
      <c r="O28" s="67" t="s">
        <v>19</v>
      </c>
      <c r="P28" s="67" t="s">
        <v>98</v>
      </c>
      <c r="Q28" s="67">
        <v>10</v>
      </c>
      <c r="R28" s="67">
        <v>1</v>
      </c>
      <c r="S28" s="67" t="s">
        <v>515</v>
      </c>
      <c r="T28" s="67" t="s">
        <v>1175</v>
      </c>
      <c r="U28" s="155">
        <v>45782</v>
      </c>
      <c r="V28" s="155">
        <v>45814</v>
      </c>
      <c r="W28" s="67" t="s">
        <v>1145</v>
      </c>
      <c r="X28" s="67">
        <v>2</v>
      </c>
      <c r="Y28" s="67"/>
      <c r="Z28" s="67"/>
      <c r="AA28" s="450"/>
      <c r="AB28" s="67"/>
      <c r="AC28" s="67"/>
      <c r="AD28" s="450"/>
      <c r="AE28" s="67"/>
      <c r="AF28" s="457"/>
      <c r="AG28" s="35">
        <f t="shared" si="2"/>
        <v>0</v>
      </c>
      <c r="AH28" s="35" t="str">
        <f t="shared" si="3"/>
        <v>30</v>
      </c>
      <c r="AI28" s="445" t="str">
        <f t="shared" si="0"/>
        <v>Actividad propia</v>
      </c>
      <c r="AJ28" s="35">
        <f t="shared" si="4"/>
        <v>2</v>
      </c>
      <c r="AK28" s="35">
        <f t="shared" si="5"/>
        <v>0</v>
      </c>
      <c r="AL28" s="445">
        <f t="shared" si="1"/>
        <v>0</v>
      </c>
    </row>
    <row r="29" spans="1:38" ht="32.25" customHeight="1" x14ac:dyDescent="0.25">
      <c r="A29" s="456" t="s">
        <v>1941</v>
      </c>
      <c r="B29" s="67" t="s">
        <v>2010</v>
      </c>
      <c r="C29" s="67" t="s">
        <v>1900</v>
      </c>
      <c r="D29" s="67" t="s">
        <v>2011</v>
      </c>
      <c r="E29" s="67">
        <v>2</v>
      </c>
      <c r="F29" s="67" t="s">
        <v>517</v>
      </c>
      <c r="G29" s="67" t="s">
        <v>1176</v>
      </c>
      <c r="H29" s="67" t="s">
        <v>19</v>
      </c>
      <c r="I29" s="67" t="s">
        <v>19</v>
      </c>
      <c r="J29" s="67" t="s">
        <v>19</v>
      </c>
      <c r="K29" s="67" t="s">
        <v>19</v>
      </c>
      <c r="L29" s="67" t="s">
        <v>19</v>
      </c>
      <c r="M29" s="67" t="s">
        <v>19</v>
      </c>
      <c r="N29" s="67" t="s">
        <v>19</v>
      </c>
      <c r="O29" s="67" t="s">
        <v>19</v>
      </c>
      <c r="P29" s="67" t="s">
        <v>99</v>
      </c>
      <c r="Q29" s="67">
        <v>30</v>
      </c>
      <c r="R29" s="67">
        <v>100</v>
      </c>
      <c r="S29" s="67" t="s">
        <v>546</v>
      </c>
      <c r="T29" s="67" t="s">
        <v>1177</v>
      </c>
      <c r="U29" s="155">
        <v>45817</v>
      </c>
      <c r="V29" s="155">
        <v>45853</v>
      </c>
      <c r="W29" s="67" t="s">
        <v>1173</v>
      </c>
      <c r="X29" s="67">
        <v>6</v>
      </c>
      <c r="Y29" s="67"/>
      <c r="Z29" s="67"/>
      <c r="AA29" s="450"/>
      <c r="AB29" s="67"/>
      <c r="AC29" s="67"/>
      <c r="AD29" s="450"/>
      <c r="AE29" s="67"/>
      <c r="AF29" s="457"/>
      <c r="AG29" s="35">
        <f t="shared" si="2"/>
        <v>0</v>
      </c>
      <c r="AH29" s="35" t="str">
        <f t="shared" si="3"/>
        <v>30</v>
      </c>
      <c r="AI29" s="445" t="str">
        <f t="shared" si="0"/>
        <v>Actividad propia</v>
      </c>
      <c r="AJ29" s="35">
        <f t="shared" si="4"/>
        <v>6</v>
      </c>
      <c r="AK29" s="35">
        <f t="shared" si="5"/>
        <v>0</v>
      </c>
      <c r="AL29" s="445">
        <f t="shared" si="1"/>
        <v>0</v>
      </c>
    </row>
    <row r="30" spans="1:38" ht="32.25" customHeight="1" x14ac:dyDescent="0.25">
      <c r="A30" s="456" t="s">
        <v>1923</v>
      </c>
      <c r="B30" s="67" t="s">
        <v>2010</v>
      </c>
      <c r="C30" s="67" t="s">
        <v>1905</v>
      </c>
      <c r="D30" s="67" t="s">
        <v>2011</v>
      </c>
      <c r="E30" s="67">
        <v>2</v>
      </c>
      <c r="F30" s="67" t="s">
        <v>517</v>
      </c>
      <c r="G30" s="67" t="s">
        <v>1178</v>
      </c>
      <c r="H30" s="67" t="s">
        <v>19</v>
      </c>
      <c r="I30" s="67" t="s">
        <v>19</v>
      </c>
      <c r="J30" s="67" t="s">
        <v>19</v>
      </c>
      <c r="K30" s="67" t="s">
        <v>19</v>
      </c>
      <c r="L30" s="67" t="s">
        <v>19</v>
      </c>
      <c r="M30" s="67" t="s">
        <v>19</v>
      </c>
      <c r="N30" s="67" t="s">
        <v>19</v>
      </c>
      <c r="O30" s="67" t="s">
        <v>19</v>
      </c>
      <c r="P30" s="67" t="s">
        <v>100</v>
      </c>
      <c r="Q30" s="67">
        <v>50</v>
      </c>
      <c r="R30" s="67">
        <v>1</v>
      </c>
      <c r="S30" s="67" t="s">
        <v>515</v>
      </c>
      <c r="T30" s="67" t="s">
        <v>1179</v>
      </c>
      <c r="U30" s="155">
        <v>45854</v>
      </c>
      <c r="V30" s="155">
        <v>45961</v>
      </c>
      <c r="W30" s="67" t="s">
        <v>1173</v>
      </c>
      <c r="X30" s="67">
        <v>10</v>
      </c>
      <c r="Y30" s="67"/>
      <c r="Z30" s="67"/>
      <c r="AA30" s="450"/>
      <c r="AB30" s="67"/>
      <c r="AC30" s="67"/>
      <c r="AD30" s="450"/>
      <c r="AE30" s="67"/>
      <c r="AF30" s="457"/>
      <c r="AG30" s="35">
        <f t="shared" si="2"/>
        <v>0</v>
      </c>
      <c r="AH30" s="35" t="str">
        <f t="shared" si="3"/>
        <v>30</v>
      </c>
      <c r="AI30" s="445" t="str">
        <f t="shared" si="0"/>
        <v>Actividad propia</v>
      </c>
      <c r="AJ30" s="35">
        <f t="shared" si="4"/>
        <v>10</v>
      </c>
      <c r="AK30" s="35">
        <f t="shared" si="5"/>
        <v>0</v>
      </c>
      <c r="AL30" s="445">
        <f t="shared" si="1"/>
        <v>0</v>
      </c>
    </row>
    <row r="31" spans="1:38" ht="32.25" customHeight="1" x14ac:dyDescent="0.25">
      <c r="A31" s="456" t="s">
        <v>1916</v>
      </c>
      <c r="B31" s="67" t="s">
        <v>2010</v>
      </c>
      <c r="C31" s="67" t="s">
        <v>1905</v>
      </c>
      <c r="D31" s="67" t="s">
        <v>2011</v>
      </c>
      <c r="E31" s="67">
        <v>2</v>
      </c>
      <c r="F31" s="67" t="s">
        <v>517</v>
      </c>
      <c r="G31" s="67" t="s">
        <v>1180</v>
      </c>
      <c r="H31" s="67" t="s">
        <v>19</v>
      </c>
      <c r="I31" s="67" t="s">
        <v>19</v>
      </c>
      <c r="J31" s="67" t="s">
        <v>19</v>
      </c>
      <c r="K31" s="67" t="s">
        <v>19</v>
      </c>
      <c r="L31" s="67" t="s">
        <v>19</v>
      </c>
      <c r="M31" s="67" t="s">
        <v>19</v>
      </c>
      <c r="N31" s="67" t="s">
        <v>19</v>
      </c>
      <c r="O31" s="67" t="s">
        <v>19</v>
      </c>
      <c r="P31" s="67" t="s">
        <v>101</v>
      </c>
      <c r="Q31" s="67">
        <v>10</v>
      </c>
      <c r="R31" s="67">
        <v>1</v>
      </c>
      <c r="S31" s="67" t="s">
        <v>515</v>
      </c>
      <c r="T31" s="67" t="s">
        <v>1181</v>
      </c>
      <c r="U31" s="155">
        <v>45964</v>
      </c>
      <c r="V31" s="155">
        <v>45981</v>
      </c>
      <c r="W31" s="67" t="s">
        <v>1173</v>
      </c>
      <c r="X31" s="67">
        <v>2</v>
      </c>
      <c r="Y31" s="67"/>
      <c r="Z31" s="67"/>
      <c r="AA31" s="450"/>
      <c r="AB31" s="67"/>
      <c r="AC31" s="67"/>
      <c r="AD31" s="450"/>
      <c r="AE31" s="67"/>
      <c r="AF31" s="457"/>
      <c r="AG31" s="35">
        <f t="shared" si="2"/>
        <v>0</v>
      </c>
      <c r="AH31" s="35" t="str">
        <f t="shared" si="3"/>
        <v>30</v>
      </c>
      <c r="AI31" s="445" t="str">
        <f t="shared" si="0"/>
        <v>Actividad propia</v>
      </c>
      <c r="AJ31" s="35">
        <f t="shared" si="4"/>
        <v>2</v>
      </c>
      <c r="AK31" s="35">
        <f t="shared" si="5"/>
        <v>0</v>
      </c>
      <c r="AL31" s="445">
        <f t="shared" si="1"/>
        <v>0</v>
      </c>
    </row>
    <row r="32" spans="1:38" ht="32.25" customHeight="1" x14ac:dyDescent="0.25">
      <c r="A32" s="456" t="s">
        <v>1898</v>
      </c>
      <c r="B32" s="67" t="s">
        <v>2010</v>
      </c>
      <c r="C32" s="67" t="s">
        <v>1900</v>
      </c>
      <c r="D32" s="67" t="s">
        <v>2011</v>
      </c>
      <c r="E32" s="67">
        <v>2</v>
      </c>
      <c r="F32" s="67" t="s">
        <v>509</v>
      </c>
      <c r="G32" s="67" t="s">
        <v>1182</v>
      </c>
      <c r="H32" s="67" t="s">
        <v>511</v>
      </c>
      <c r="I32" s="67" t="s">
        <v>1591</v>
      </c>
      <c r="J32" s="67" t="s">
        <v>1592</v>
      </c>
      <c r="K32" s="67" t="s">
        <v>1593</v>
      </c>
      <c r="L32" s="67" t="s">
        <v>19</v>
      </c>
      <c r="M32" s="67" t="s">
        <v>19</v>
      </c>
      <c r="N32" s="67" t="s">
        <v>1183</v>
      </c>
      <c r="O32" s="67" t="s">
        <v>1184</v>
      </c>
      <c r="P32" s="67" t="s">
        <v>308</v>
      </c>
      <c r="Q32" s="67">
        <v>20</v>
      </c>
      <c r="R32" s="67">
        <v>100</v>
      </c>
      <c r="S32" s="67" t="s">
        <v>546</v>
      </c>
      <c r="T32" s="67" t="s">
        <v>1185</v>
      </c>
      <c r="U32" s="155">
        <v>45672</v>
      </c>
      <c r="V32" s="155">
        <v>46013</v>
      </c>
      <c r="W32" s="67" t="s">
        <v>1145</v>
      </c>
      <c r="X32" s="67">
        <v>20</v>
      </c>
      <c r="Y32" s="67"/>
      <c r="Z32" s="67"/>
      <c r="AA32" s="450"/>
      <c r="AB32" s="67"/>
      <c r="AC32" s="67"/>
      <c r="AD32" s="450"/>
      <c r="AE32" s="67"/>
      <c r="AF32" s="457"/>
      <c r="AG32" s="35">
        <f t="shared" si="2"/>
        <v>0</v>
      </c>
      <c r="AH32" s="35" t="str">
        <f t="shared" si="3"/>
        <v>30</v>
      </c>
      <c r="AI32" s="445" t="str">
        <f t="shared" si="0"/>
        <v>Producto</v>
      </c>
      <c r="AJ32" s="35">
        <f t="shared" si="4"/>
        <v>20</v>
      </c>
      <c r="AK32" s="35">
        <f t="shared" si="5"/>
        <v>0</v>
      </c>
      <c r="AL32" s="445">
        <f t="shared" si="1"/>
        <v>0</v>
      </c>
    </row>
    <row r="33" spans="1:38" ht="32.25" customHeight="1" x14ac:dyDescent="0.25">
      <c r="A33" s="456" t="s">
        <v>1906</v>
      </c>
      <c r="B33" s="67" t="s">
        <v>2010</v>
      </c>
      <c r="C33" s="67" t="s">
        <v>1907</v>
      </c>
      <c r="D33" s="67" t="s">
        <v>2011</v>
      </c>
      <c r="E33" s="67">
        <v>2</v>
      </c>
      <c r="F33" s="67" t="s">
        <v>517</v>
      </c>
      <c r="G33" s="67" t="s">
        <v>1186</v>
      </c>
      <c r="H33" s="67" t="s">
        <v>19</v>
      </c>
      <c r="I33" s="67" t="s">
        <v>19</v>
      </c>
      <c r="J33" s="67" t="s">
        <v>19</v>
      </c>
      <c r="K33" s="67" t="s">
        <v>19</v>
      </c>
      <c r="L33" s="67" t="s">
        <v>19</v>
      </c>
      <c r="M33" s="67" t="s">
        <v>19</v>
      </c>
      <c r="N33" s="67" t="s">
        <v>19</v>
      </c>
      <c r="O33" s="67" t="s">
        <v>19</v>
      </c>
      <c r="P33" s="67" t="s">
        <v>309</v>
      </c>
      <c r="Q33" s="67">
        <v>20</v>
      </c>
      <c r="R33" s="67">
        <v>1</v>
      </c>
      <c r="S33" s="67" t="s">
        <v>515</v>
      </c>
      <c r="T33" s="67" t="s">
        <v>1187</v>
      </c>
      <c r="U33" s="155">
        <v>45672</v>
      </c>
      <c r="V33" s="155">
        <v>45744</v>
      </c>
      <c r="W33" s="67" t="s">
        <v>1145</v>
      </c>
      <c r="X33" s="67">
        <v>4</v>
      </c>
      <c r="Y33" s="67">
        <v>100</v>
      </c>
      <c r="Z33" s="67" t="s">
        <v>2014</v>
      </c>
      <c r="AA33" s="450">
        <v>45687</v>
      </c>
      <c r="AB33" s="67">
        <v>100</v>
      </c>
      <c r="AC33" s="67" t="s">
        <v>2015</v>
      </c>
      <c r="AD33" s="450">
        <v>45744</v>
      </c>
      <c r="AE33" s="67">
        <v>100</v>
      </c>
      <c r="AF33" s="457">
        <v>4</v>
      </c>
      <c r="AG33" s="35">
        <f t="shared" si="2"/>
        <v>0</v>
      </c>
      <c r="AH33" s="35" t="str">
        <f t="shared" si="3"/>
        <v>30</v>
      </c>
      <c r="AI33" s="445" t="str">
        <f t="shared" si="0"/>
        <v>Actividad propia</v>
      </c>
      <c r="AJ33" s="35">
        <f t="shared" si="4"/>
        <v>4</v>
      </c>
      <c r="AK33" s="35">
        <f t="shared" si="5"/>
        <v>4</v>
      </c>
      <c r="AL33" s="445">
        <f t="shared" si="1"/>
        <v>100</v>
      </c>
    </row>
    <row r="34" spans="1:38" ht="53.25" customHeight="1" x14ac:dyDescent="0.25">
      <c r="A34" s="456" t="s">
        <v>1898</v>
      </c>
      <c r="B34" s="67" t="s">
        <v>2010</v>
      </c>
      <c r="C34" s="67" t="s">
        <v>1900</v>
      </c>
      <c r="D34" s="67" t="s">
        <v>2011</v>
      </c>
      <c r="E34" s="67">
        <v>2</v>
      </c>
      <c r="F34" s="67" t="s">
        <v>517</v>
      </c>
      <c r="G34" s="67" t="s">
        <v>1188</v>
      </c>
      <c r="H34" s="67" t="s">
        <v>19</v>
      </c>
      <c r="I34" s="67" t="s">
        <v>19</v>
      </c>
      <c r="J34" s="67" t="s">
        <v>19</v>
      </c>
      <c r="K34" s="67" t="s">
        <v>19</v>
      </c>
      <c r="L34" s="67" t="s">
        <v>19</v>
      </c>
      <c r="M34" s="67" t="s">
        <v>19</v>
      </c>
      <c r="N34" s="67" t="s">
        <v>19</v>
      </c>
      <c r="O34" s="67" t="s">
        <v>19</v>
      </c>
      <c r="P34" s="67" t="s">
        <v>310</v>
      </c>
      <c r="Q34" s="67">
        <v>80</v>
      </c>
      <c r="R34" s="67">
        <v>100</v>
      </c>
      <c r="S34" s="67" t="s">
        <v>546</v>
      </c>
      <c r="T34" s="67" t="s">
        <v>1189</v>
      </c>
      <c r="U34" s="155">
        <v>45744</v>
      </c>
      <c r="V34" s="155">
        <v>46013</v>
      </c>
      <c r="W34" s="67" t="s">
        <v>1145</v>
      </c>
      <c r="X34" s="67">
        <v>16</v>
      </c>
      <c r="Y34" s="451">
        <v>25</v>
      </c>
      <c r="Z34" s="451" t="s">
        <v>2016</v>
      </c>
      <c r="AA34" s="452"/>
      <c r="AB34" s="451">
        <v>100</v>
      </c>
      <c r="AC34" s="451" t="s">
        <v>2017</v>
      </c>
      <c r="AD34" s="450"/>
      <c r="AE34" s="67"/>
      <c r="AF34" s="457">
        <v>16</v>
      </c>
      <c r="AG34" s="35">
        <f t="shared" si="2"/>
        <v>75</v>
      </c>
      <c r="AH34" s="35" t="str">
        <f t="shared" si="3"/>
        <v>30</v>
      </c>
      <c r="AI34" s="445" t="str">
        <f t="shared" si="0"/>
        <v>Actividad propia</v>
      </c>
      <c r="AJ34" s="35">
        <f t="shared" si="4"/>
        <v>16</v>
      </c>
      <c r="AK34" s="35">
        <f t="shared" si="5"/>
        <v>16</v>
      </c>
      <c r="AL34" s="445">
        <f t="shared" si="1"/>
        <v>0</v>
      </c>
    </row>
    <row r="35" spans="1:38" ht="32.25" customHeight="1" x14ac:dyDescent="0.25">
      <c r="A35" s="456" t="s">
        <v>1898</v>
      </c>
      <c r="B35" s="67" t="s">
        <v>2010</v>
      </c>
      <c r="C35" s="67" t="s">
        <v>1900</v>
      </c>
      <c r="D35" s="67" t="s">
        <v>2011</v>
      </c>
      <c r="E35" s="67">
        <v>2</v>
      </c>
      <c r="F35" s="67" t="s">
        <v>509</v>
      </c>
      <c r="G35" s="67" t="s">
        <v>1190</v>
      </c>
      <c r="H35" s="67" t="s">
        <v>511</v>
      </c>
      <c r="I35" s="67" t="s">
        <v>1591</v>
      </c>
      <c r="J35" s="67" t="s">
        <v>1592</v>
      </c>
      <c r="K35" s="67" t="s">
        <v>1593</v>
      </c>
      <c r="L35" s="67" t="s">
        <v>19</v>
      </c>
      <c r="M35" s="67" t="s">
        <v>19</v>
      </c>
      <c r="N35" s="67" t="s">
        <v>1191</v>
      </c>
      <c r="O35" s="67" t="s">
        <v>1184</v>
      </c>
      <c r="P35" s="67" t="s">
        <v>93</v>
      </c>
      <c r="Q35" s="67">
        <v>20</v>
      </c>
      <c r="R35" s="67">
        <v>100</v>
      </c>
      <c r="S35" s="67" t="s">
        <v>546</v>
      </c>
      <c r="T35" s="67" t="s">
        <v>1185</v>
      </c>
      <c r="U35" s="155">
        <v>45672</v>
      </c>
      <c r="V35" s="155">
        <v>46013</v>
      </c>
      <c r="W35" s="67" t="s">
        <v>1192</v>
      </c>
      <c r="X35" s="67">
        <v>20</v>
      </c>
      <c r="Y35" s="67"/>
      <c r="Z35" s="67"/>
      <c r="AA35" s="450"/>
      <c r="AB35" s="67"/>
      <c r="AC35" s="67"/>
      <c r="AD35" s="450"/>
      <c r="AE35" s="67"/>
      <c r="AF35" s="457"/>
      <c r="AG35" s="35">
        <f t="shared" si="2"/>
        <v>0</v>
      </c>
      <c r="AH35" s="35" t="str">
        <f t="shared" si="3"/>
        <v>30</v>
      </c>
      <c r="AI35" s="445" t="str">
        <f t="shared" si="0"/>
        <v>Producto</v>
      </c>
      <c r="AJ35" s="35">
        <f t="shared" si="4"/>
        <v>20</v>
      </c>
      <c r="AK35" s="35">
        <f t="shared" si="5"/>
        <v>0</v>
      </c>
      <c r="AL35" s="445">
        <f t="shared" si="1"/>
        <v>0</v>
      </c>
    </row>
    <row r="36" spans="1:38" ht="32.25" customHeight="1" x14ac:dyDescent="0.25">
      <c r="A36" s="456" t="s">
        <v>1906</v>
      </c>
      <c r="B36" s="67" t="s">
        <v>2010</v>
      </c>
      <c r="C36" s="67" t="s">
        <v>1907</v>
      </c>
      <c r="D36" s="67" t="s">
        <v>2011</v>
      </c>
      <c r="E36" s="67">
        <v>2</v>
      </c>
      <c r="F36" s="67" t="s">
        <v>517</v>
      </c>
      <c r="G36" s="67" t="s">
        <v>1193</v>
      </c>
      <c r="H36" s="67" t="s">
        <v>19</v>
      </c>
      <c r="I36" s="67" t="s">
        <v>19</v>
      </c>
      <c r="J36" s="67" t="s">
        <v>19</v>
      </c>
      <c r="K36" s="67" t="s">
        <v>19</v>
      </c>
      <c r="L36" s="67" t="s">
        <v>19</v>
      </c>
      <c r="M36" s="67" t="s">
        <v>19</v>
      </c>
      <c r="N36" s="67" t="s">
        <v>19</v>
      </c>
      <c r="O36" s="67" t="s">
        <v>19</v>
      </c>
      <c r="P36" s="67" t="s">
        <v>59</v>
      </c>
      <c r="Q36" s="67">
        <v>20</v>
      </c>
      <c r="R36" s="67">
        <v>1</v>
      </c>
      <c r="S36" s="67" t="s">
        <v>515</v>
      </c>
      <c r="T36" s="67" t="s">
        <v>1187</v>
      </c>
      <c r="U36" s="155">
        <v>45672</v>
      </c>
      <c r="V36" s="155">
        <v>45703</v>
      </c>
      <c r="W36" s="67" t="s">
        <v>1192</v>
      </c>
      <c r="X36" s="67">
        <v>4</v>
      </c>
      <c r="Y36" s="67">
        <v>100</v>
      </c>
      <c r="Z36" s="67" t="s">
        <v>2018</v>
      </c>
      <c r="AA36" s="450">
        <v>45686</v>
      </c>
      <c r="AB36" s="67">
        <v>100</v>
      </c>
      <c r="AC36" s="67" t="s">
        <v>2019</v>
      </c>
      <c r="AD36" s="450">
        <v>45686</v>
      </c>
      <c r="AE36" s="67">
        <v>100</v>
      </c>
      <c r="AF36" s="457">
        <v>4</v>
      </c>
      <c r="AG36" s="35">
        <f t="shared" si="2"/>
        <v>0</v>
      </c>
      <c r="AH36" s="35" t="str">
        <f t="shared" si="3"/>
        <v>30</v>
      </c>
      <c r="AI36" s="445" t="str">
        <f t="shared" si="0"/>
        <v>Actividad propia</v>
      </c>
      <c r="AJ36" s="35">
        <f t="shared" si="4"/>
        <v>4</v>
      </c>
      <c r="AK36" s="35">
        <f t="shared" si="5"/>
        <v>4</v>
      </c>
      <c r="AL36" s="445">
        <f t="shared" si="1"/>
        <v>100</v>
      </c>
    </row>
    <row r="37" spans="1:38" ht="32.25" customHeight="1" x14ac:dyDescent="0.25">
      <c r="A37" s="456" t="s">
        <v>1898</v>
      </c>
      <c r="B37" s="67" t="s">
        <v>2010</v>
      </c>
      <c r="C37" s="67" t="s">
        <v>1900</v>
      </c>
      <c r="D37" s="67" t="s">
        <v>2011</v>
      </c>
      <c r="E37" s="67">
        <v>2</v>
      </c>
      <c r="F37" s="67" t="s">
        <v>517</v>
      </c>
      <c r="G37" s="67" t="s">
        <v>1194</v>
      </c>
      <c r="H37" s="67" t="s">
        <v>19</v>
      </c>
      <c r="I37" s="67" t="s">
        <v>19</v>
      </c>
      <c r="J37" s="67" t="s">
        <v>19</v>
      </c>
      <c r="K37" s="67" t="s">
        <v>19</v>
      </c>
      <c r="L37" s="67" t="s">
        <v>19</v>
      </c>
      <c r="M37" s="67" t="s">
        <v>19</v>
      </c>
      <c r="N37" s="67" t="s">
        <v>19</v>
      </c>
      <c r="O37" s="67" t="s">
        <v>19</v>
      </c>
      <c r="P37" s="67" t="s">
        <v>60</v>
      </c>
      <c r="Q37" s="67">
        <v>80</v>
      </c>
      <c r="R37" s="67">
        <v>100</v>
      </c>
      <c r="S37" s="67" t="s">
        <v>546</v>
      </c>
      <c r="T37" s="67" t="s">
        <v>1189</v>
      </c>
      <c r="U37" s="155">
        <v>45688</v>
      </c>
      <c r="V37" s="155">
        <v>46013</v>
      </c>
      <c r="W37" s="67" t="s">
        <v>1192</v>
      </c>
      <c r="X37" s="67">
        <v>16</v>
      </c>
      <c r="Y37" s="67"/>
      <c r="Z37" s="67"/>
      <c r="AA37" s="450"/>
      <c r="AB37" s="67"/>
      <c r="AC37" s="67"/>
      <c r="AD37" s="450"/>
      <c r="AE37" s="67"/>
      <c r="AF37" s="457"/>
      <c r="AG37" s="35">
        <f t="shared" si="2"/>
        <v>0</v>
      </c>
      <c r="AH37" s="35" t="str">
        <f t="shared" si="3"/>
        <v>30</v>
      </c>
      <c r="AI37" s="445" t="str">
        <f t="shared" si="0"/>
        <v>Actividad propia</v>
      </c>
      <c r="AJ37" s="35">
        <f t="shared" si="4"/>
        <v>16</v>
      </c>
      <c r="AK37" s="35">
        <f t="shared" si="5"/>
        <v>0</v>
      </c>
      <c r="AL37" s="445">
        <f t="shared" si="1"/>
        <v>0</v>
      </c>
    </row>
    <row r="38" spans="1:38" ht="32.25" customHeight="1" x14ac:dyDescent="0.25">
      <c r="A38" s="456" t="s">
        <v>1916</v>
      </c>
      <c r="B38" s="67" t="s">
        <v>1917</v>
      </c>
      <c r="C38" s="67" t="s">
        <v>1900</v>
      </c>
      <c r="D38" s="67" t="s">
        <v>1918</v>
      </c>
      <c r="E38" s="67">
        <v>0</v>
      </c>
      <c r="F38" s="67" t="s">
        <v>509</v>
      </c>
      <c r="G38" s="67" t="s">
        <v>695</v>
      </c>
      <c r="H38" s="67" t="s">
        <v>511</v>
      </c>
      <c r="I38" s="67" t="s">
        <v>1600</v>
      </c>
      <c r="J38" s="67" t="s">
        <v>1601</v>
      </c>
      <c r="K38" s="67" t="s">
        <v>1602</v>
      </c>
      <c r="L38" s="67" t="s">
        <v>587</v>
      </c>
      <c r="M38" s="67" t="s">
        <v>20</v>
      </c>
      <c r="N38" s="67" t="s">
        <v>680</v>
      </c>
      <c r="O38" s="67" t="s">
        <v>696</v>
      </c>
      <c r="P38" s="67" t="s">
        <v>284</v>
      </c>
      <c r="Q38" s="67">
        <v>40</v>
      </c>
      <c r="R38" s="67">
        <v>80</v>
      </c>
      <c r="S38" s="67" t="s">
        <v>515</v>
      </c>
      <c r="T38" s="67" t="s">
        <v>697</v>
      </c>
      <c r="U38" s="155">
        <v>45706</v>
      </c>
      <c r="V38" s="155">
        <v>45989</v>
      </c>
      <c r="W38" s="67" t="s">
        <v>694</v>
      </c>
      <c r="X38" s="67">
        <v>40</v>
      </c>
      <c r="Y38" s="67"/>
      <c r="Z38" s="67"/>
      <c r="AA38" s="450"/>
      <c r="AB38" s="67"/>
      <c r="AC38" s="67"/>
      <c r="AD38" s="450"/>
      <c r="AE38" s="67"/>
      <c r="AF38" s="457"/>
      <c r="AG38" s="35">
        <f t="shared" si="2"/>
        <v>0</v>
      </c>
      <c r="AH38" s="35" t="str">
        <f t="shared" si="3"/>
        <v>3100</v>
      </c>
      <c r="AI38" s="445" t="str">
        <f t="shared" si="0"/>
        <v>Producto</v>
      </c>
      <c r="AJ38" s="35">
        <f t="shared" si="4"/>
        <v>40</v>
      </c>
      <c r="AK38" s="35">
        <f t="shared" si="5"/>
        <v>0</v>
      </c>
      <c r="AL38" s="445">
        <f t="shared" si="1"/>
        <v>0</v>
      </c>
    </row>
    <row r="39" spans="1:38" ht="32.25" customHeight="1" x14ac:dyDescent="0.25">
      <c r="A39" s="456" t="s">
        <v>1906</v>
      </c>
      <c r="B39" s="67" t="s">
        <v>1917</v>
      </c>
      <c r="C39" s="67" t="s">
        <v>1907</v>
      </c>
      <c r="D39" s="67" t="s">
        <v>1918</v>
      </c>
      <c r="E39" s="67">
        <v>0</v>
      </c>
      <c r="F39" s="67" t="s">
        <v>517</v>
      </c>
      <c r="G39" s="67" t="s">
        <v>698</v>
      </c>
      <c r="H39" s="67" t="s">
        <v>19</v>
      </c>
      <c r="I39" s="67" t="s">
        <v>19</v>
      </c>
      <c r="J39" s="67" t="s">
        <v>19</v>
      </c>
      <c r="K39" s="67" t="s">
        <v>19</v>
      </c>
      <c r="L39" s="67" t="s">
        <v>19</v>
      </c>
      <c r="M39" s="67" t="s">
        <v>19</v>
      </c>
      <c r="N39" s="67" t="s">
        <v>19</v>
      </c>
      <c r="O39" s="67" t="s">
        <v>19</v>
      </c>
      <c r="P39" s="67" t="s">
        <v>27</v>
      </c>
      <c r="Q39" s="67">
        <v>15</v>
      </c>
      <c r="R39" s="67">
        <v>1</v>
      </c>
      <c r="S39" s="67" t="s">
        <v>515</v>
      </c>
      <c r="T39" s="67" t="s">
        <v>699</v>
      </c>
      <c r="U39" s="155">
        <v>45706</v>
      </c>
      <c r="V39" s="155">
        <v>45747</v>
      </c>
      <c r="W39" s="67" t="s">
        <v>694</v>
      </c>
      <c r="X39" s="67">
        <v>6</v>
      </c>
      <c r="Y39" s="67">
        <v>100</v>
      </c>
      <c r="Z39" s="67" t="s">
        <v>1919</v>
      </c>
      <c r="AA39" s="450">
        <v>45743</v>
      </c>
      <c r="AB39" s="67">
        <v>100</v>
      </c>
      <c r="AC39" s="67" t="s">
        <v>1920</v>
      </c>
      <c r="AD39" s="450">
        <v>45743</v>
      </c>
      <c r="AE39" s="67">
        <v>100</v>
      </c>
      <c r="AF39" s="457">
        <v>6</v>
      </c>
      <c r="AG39" s="35">
        <f t="shared" si="2"/>
        <v>0</v>
      </c>
      <c r="AH39" s="35" t="str">
        <f t="shared" si="3"/>
        <v>3100</v>
      </c>
      <c r="AI39" s="445" t="str">
        <f t="shared" si="0"/>
        <v>Actividad propia</v>
      </c>
      <c r="AJ39" s="35">
        <f t="shared" si="4"/>
        <v>6</v>
      </c>
      <c r="AK39" s="35">
        <f t="shared" si="5"/>
        <v>6</v>
      </c>
      <c r="AL39" s="445">
        <f t="shared" si="1"/>
        <v>100</v>
      </c>
    </row>
    <row r="40" spans="1:38" ht="32.25" customHeight="1" x14ac:dyDescent="0.25">
      <c r="A40" s="456" t="s">
        <v>1902</v>
      </c>
      <c r="B40" s="67" t="s">
        <v>1917</v>
      </c>
      <c r="C40" s="67" t="s">
        <v>1907</v>
      </c>
      <c r="D40" s="67" t="s">
        <v>1918</v>
      </c>
      <c r="E40" s="67">
        <v>0</v>
      </c>
      <c r="F40" s="67" t="s">
        <v>517</v>
      </c>
      <c r="G40" s="67" t="s">
        <v>700</v>
      </c>
      <c r="H40" s="67" t="s">
        <v>19</v>
      </c>
      <c r="I40" s="67" t="s">
        <v>19</v>
      </c>
      <c r="J40" s="67" t="s">
        <v>19</v>
      </c>
      <c r="K40" s="67" t="s">
        <v>19</v>
      </c>
      <c r="L40" s="67" t="s">
        <v>19</v>
      </c>
      <c r="M40" s="67" t="s">
        <v>19</v>
      </c>
      <c r="N40" s="67" t="s">
        <v>19</v>
      </c>
      <c r="O40" s="67" t="s">
        <v>19</v>
      </c>
      <c r="P40" s="67" t="s">
        <v>285</v>
      </c>
      <c r="Q40" s="67">
        <v>25</v>
      </c>
      <c r="R40" s="67">
        <v>1</v>
      </c>
      <c r="S40" s="67" t="s">
        <v>515</v>
      </c>
      <c r="T40" s="67" t="s">
        <v>701</v>
      </c>
      <c r="U40" s="155">
        <v>45748</v>
      </c>
      <c r="V40" s="155">
        <v>45777</v>
      </c>
      <c r="W40" s="67" t="s">
        <v>694</v>
      </c>
      <c r="X40" s="67">
        <v>10</v>
      </c>
      <c r="Y40" s="67">
        <v>100</v>
      </c>
      <c r="Z40" s="67" t="s">
        <v>2331</v>
      </c>
      <c r="AA40" s="450">
        <v>45777</v>
      </c>
      <c r="AB40" s="67">
        <v>100</v>
      </c>
      <c r="AC40" s="67" t="s">
        <v>2332</v>
      </c>
      <c r="AD40" s="450">
        <v>45777</v>
      </c>
      <c r="AE40" s="67">
        <v>100</v>
      </c>
      <c r="AF40" s="457">
        <v>10</v>
      </c>
      <c r="AG40" s="35">
        <f t="shared" si="2"/>
        <v>0</v>
      </c>
      <c r="AH40" s="35" t="str">
        <f t="shared" si="3"/>
        <v>3100</v>
      </c>
      <c r="AI40" s="445" t="str">
        <f t="shared" si="0"/>
        <v>Actividad propia</v>
      </c>
      <c r="AJ40" s="35">
        <f t="shared" si="4"/>
        <v>10</v>
      </c>
      <c r="AK40" s="35">
        <f t="shared" si="5"/>
        <v>10</v>
      </c>
      <c r="AL40" s="445">
        <f t="shared" si="1"/>
        <v>100</v>
      </c>
    </row>
    <row r="41" spans="1:38" ht="32.25" customHeight="1" x14ac:dyDescent="0.25">
      <c r="A41" s="456" t="s">
        <v>1916</v>
      </c>
      <c r="B41" s="67" t="s">
        <v>1917</v>
      </c>
      <c r="C41" s="67" t="s">
        <v>1900</v>
      </c>
      <c r="D41" s="67" t="s">
        <v>1918</v>
      </c>
      <c r="E41" s="67">
        <v>0</v>
      </c>
      <c r="F41" s="67" t="s">
        <v>517</v>
      </c>
      <c r="G41" s="67" t="s">
        <v>702</v>
      </c>
      <c r="H41" s="67" t="s">
        <v>19</v>
      </c>
      <c r="I41" s="67" t="s">
        <v>19</v>
      </c>
      <c r="J41" s="67" t="s">
        <v>19</v>
      </c>
      <c r="K41" s="67" t="s">
        <v>19</v>
      </c>
      <c r="L41" s="67" t="s">
        <v>19</v>
      </c>
      <c r="M41" s="67" t="s">
        <v>19</v>
      </c>
      <c r="N41" s="67" t="s">
        <v>19</v>
      </c>
      <c r="O41" s="67" t="s">
        <v>19</v>
      </c>
      <c r="P41" s="67" t="s">
        <v>28</v>
      </c>
      <c r="Q41" s="67">
        <v>60</v>
      </c>
      <c r="R41" s="67">
        <v>80</v>
      </c>
      <c r="S41" s="67" t="s">
        <v>515</v>
      </c>
      <c r="T41" s="67" t="s">
        <v>697</v>
      </c>
      <c r="U41" s="155">
        <v>45755</v>
      </c>
      <c r="V41" s="155">
        <v>45989</v>
      </c>
      <c r="W41" s="67" t="s">
        <v>694</v>
      </c>
      <c r="X41" s="67">
        <v>24</v>
      </c>
      <c r="Y41" s="67"/>
      <c r="Z41" s="67"/>
      <c r="AA41" s="450"/>
      <c r="AB41" s="67"/>
      <c r="AC41" s="67"/>
      <c r="AD41" s="450"/>
      <c r="AE41" s="67"/>
      <c r="AF41" s="457"/>
      <c r="AG41" s="35">
        <f t="shared" si="2"/>
        <v>0</v>
      </c>
      <c r="AH41" s="35" t="str">
        <f t="shared" si="3"/>
        <v>3100</v>
      </c>
      <c r="AI41" s="445" t="str">
        <f t="shared" si="0"/>
        <v>Actividad propia</v>
      </c>
      <c r="AJ41" s="35">
        <f t="shared" si="4"/>
        <v>24</v>
      </c>
      <c r="AK41" s="35">
        <f t="shared" si="5"/>
        <v>0</v>
      </c>
      <c r="AL41" s="445">
        <f t="shared" si="1"/>
        <v>0</v>
      </c>
    </row>
    <row r="42" spans="1:38" ht="32.25" customHeight="1" x14ac:dyDescent="0.25">
      <c r="A42" s="456" t="s">
        <v>1916</v>
      </c>
      <c r="B42" s="67" t="s">
        <v>1917</v>
      </c>
      <c r="C42" s="67" t="s">
        <v>1900</v>
      </c>
      <c r="D42" s="67" t="s">
        <v>1918</v>
      </c>
      <c r="E42" s="67">
        <v>0</v>
      </c>
      <c r="F42" s="67" t="s">
        <v>509</v>
      </c>
      <c r="G42" s="67" t="s">
        <v>703</v>
      </c>
      <c r="H42" s="67" t="s">
        <v>511</v>
      </c>
      <c r="I42" s="67" t="s">
        <v>1600</v>
      </c>
      <c r="J42" s="67" t="s">
        <v>1601</v>
      </c>
      <c r="K42" s="67" t="s">
        <v>1602</v>
      </c>
      <c r="L42" s="67" t="s">
        <v>638</v>
      </c>
      <c r="M42" s="67" t="s">
        <v>29</v>
      </c>
      <c r="N42" s="67" t="s">
        <v>680</v>
      </c>
      <c r="O42" s="67" t="s">
        <v>704</v>
      </c>
      <c r="P42" s="67" t="s">
        <v>286</v>
      </c>
      <c r="Q42" s="67">
        <v>40</v>
      </c>
      <c r="R42" s="67">
        <v>40</v>
      </c>
      <c r="S42" s="67" t="s">
        <v>515</v>
      </c>
      <c r="T42" s="67" t="s">
        <v>705</v>
      </c>
      <c r="U42" s="155">
        <v>45671</v>
      </c>
      <c r="V42" s="155">
        <v>45989</v>
      </c>
      <c r="W42" s="67" t="s">
        <v>694</v>
      </c>
      <c r="X42" s="67">
        <v>40</v>
      </c>
      <c r="Y42" s="67"/>
      <c r="Z42" s="67"/>
      <c r="AA42" s="450"/>
      <c r="AB42" s="67"/>
      <c r="AC42" s="67"/>
      <c r="AD42" s="450"/>
      <c r="AE42" s="67"/>
      <c r="AF42" s="457"/>
      <c r="AG42" s="35">
        <f t="shared" si="2"/>
        <v>0</v>
      </c>
      <c r="AH42" s="35" t="str">
        <f t="shared" si="3"/>
        <v>3100</v>
      </c>
      <c r="AI42" s="445" t="str">
        <f t="shared" si="0"/>
        <v>Producto</v>
      </c>
      <c r="AJ42" s="35">
        <f t="shared" si="4"/>
        <v>40</v>
      </c>
      <c r="AK42" s="35">
        <f t="shared" si="5"/>
        <v>0</v>
      </c>
      <c r="AL42" s="445">
        <f t="shared" si="1"/>
        <v>0</v>
      </c>
    </row>
    <row r="43" spans="1:38" ht="32.25" customHeight="1" x14ac:dyDescent="0.25">
      <c r="A43" s="456" t="s">
        <v>1906</v>
      </c>
      <c r="B43" s="67" t="s">
        <v>1917</v>
      </c>
      <c r="C43" s="67" t="s">
        <v>1907</v>
      </c>
      <c r="D43" s="67" t="s">
        <v>1918</v>
      </c>
      <c r="E43" s="67">
        <v>0</v>
      </c>
      <c r="F43" s="67" t="s">
        <v>517</v>
      </c>
      <c r="G43" s="67" t="s">
        <v>706</v>
      </c>
      <c r="H43" s="67" t="s">
        <v>19</v>
      </c>
      <c r="I43" s="67" t="s">
        <v>19</v>
      </c>
      <c r="J43" s="67" t="s">
        <v>19</v>
      </c>
      <c r="K43" s="67" t="s">
        <v>19</v>
      </c>
      <c r="L43" s="67" t="s">
        <v>19</v>
      </c>
      <c r="M43" s="67" t="s">
        <v>19</v>
      </c>
      <c r="N43" s="67" t="s">
        <v>19</v>
      </c>
      <c r="O43" s="67" t="s">
        <v>19</v>
      </c>
      <c r="P43" s="67" t="s">
        <v>287</v>
      </c>
      <c r="Q43" s="67">
        <v>15</v>
      </c>
      <c r="R43" s="67">
        <v>1</v>
      </c>
      <c r="S43" s="67" t="s">
        <v>515</v>
      </c>
      <c r="T43" s="67" t="s">
        <v>707</v>
      </c>
      <c r="U43" s="155">
        <v>45671</v>
      </c>
      <c r="V43" s="155">
        <v>45695</v>
      </c>
      <c r="W43" s="67" t="s">
        <v>694</v>
      </c>
      <c r="X43" s="67">
        <v>6</v>
      </c>
      <c r="Y43" s="67">
        <v>100</v>
      </c>
      <c r="Z43" s="67" t="s">
        <v>1921</v>
      </c>
      <c r="AA43" s="450">
        <v>45673</v>
      </c>
      <c r="AB43" s="67">
        <v>100</v>
      </c>
      <c r="AC43" s="67" t="s">
        <v>1922</v>
      </c>
      <c r="AD43" s="450">
        <v>45673</v>
      </c>
      <c r="AE43" s="67">
        <v>100</v>
      </c>
      <c r="AF43" s="457">
        <v>6</v>
      </c>
      <c r="AG43" s="35">
        <f t="shared" si="2"/>
        <v>0</v>
      </c>
      <c r="AH43" s="35" t="str">
        <f t="shared" si="3"/>
        <v>3100</v>
      </c>
      <c r="AI43" s="445" t="str">
        <f t="shared" si="0"/>
        <v>Actividad propia</v>
      </c>
      <c r="AJ43" s="35">
        <f t="shared" si="4"/>
        <v>6</v>
      </c>
      <c r="AK43" s="35">
        <f t="shared" si="5"/>
        <v>6</v>
      </c>
      <c r="AL43" s="445">
        <f t="shared" si="1"/>
        <v>100</v>
      </c>
    </row>
    <row r="44" spans="1:38" ht="32.25" customHeight="1" x14ac:dyDescent="0.25">
      <c r="A44" s="456" t="s">
        <v>1923</v>
      </c>
      <c r="B44" s="67" t="s">
        <v>1917</v>
      </c>
      <c r="C44" s="67" t="s">
        <v>1900</v>
      </c>
      <c r="D44" s="67" t="s">
        <v>1918</v>
      </c>
      <c r="E44" s="67">
        <v>0</v>
      </c>
      <c r="F44" s="67" t="s">
        <v>517</v>
      </c>
      <c r="G44" s="67" t="s">
        <v>708</v>
      </c>
      <c r="H44" s="67" t="s">
        <v>19</v>
      </c>
      <c r="I44" s="67" t="s">
        <v>19</v>
      </c>
      <c r="J44" s="67" t="s">
        <v>19</v>
      </c>
      <c r="K44" s="67" t="s">
        <v>19</v>
      </c>
      <c r="L44" s="67" t="s">
        <v>19</v>
      </c>
      <c r="M44" s="67" t="s">
        <v>19</v>
      </c>
      <c r="N44" s="67" t="s">
        <v>19</v>
      </c>
      <c r="O44" s="67" t="s">
        <v>19</v>
      </c>
      <c r="P44" s="67" t="s">
        <v>30</v>
      </c>
      <c r="Q44" s="67">
        <v>15</v>
      </c>
      <c r="R44" s="67">
        <v>4</v>
      </c>
      <c r="S44" s="67" t="s">
        <v>515</v>
      </c>
      <c r="T44" s="67" t="s">
        <v>709</v>
      </c>
      <c r="U44" s="155">
        <v>45671</v>
      </c>
      <c r="V44" s="155">
        <v>45961</v>
      </c>
      <c r="W44" s="67" t="s">
        <v>694</v>
      </c>
      <c r="X44" s="67">
        <v>6</v>
      </c>
      <c r="Y44" s="67">
        <v>25</v>
      </c>
      <c r="Z44" s="67" t="s">
        <v>1924</v>
      </c>
      <c r="AA44" s="450"/>
      <c r="AB44" s="67">
        <v>25</v>
      </c>
      <c r="AC44" s="67" t="s">
        <v>1925</v>
      </c>
      <c r="AD44" s="450"/>
      <c r="AE44" s="67"/>
      <c r="AF44" s="457">
        <v>1.5</v>
      </c>
      <c r="AG44" s="35">
        <f t="shared" si="2"/>
        <v>0</v>
      </c>
      <c r="AH44" s="35" t="str">
        <f t="shared" si="3"/>
        <v>3100</v>
      </c>
      <c r="AI44" s="445" t="str">
        <f t="shared" si="0"/>
        <v>Actividad propia</v>
      </c>
      <c r="AJ44" s="35">
        <f t="shared" si="4"/>
        <v>6</v>
      </c>
      <c r="AK44" s="35">
        <f t="shared" si="5"/>
        <v>1.5</v>
      </c>
      <c r="AL44" s="445">
        <f t="shared" si="1"/>
        <v>0</v>
      </c>
    </row>
    <row r="45" spans="1:38" ht="32.25" customHeight="1" x14ac:dyDescent="0.25">
      <c r="A45" s="456" t="s">
        <v>1916</v>
      </c>
      <c r="B45" s="67" t="s">
        <v>1917</v>
      </c>
      <c r="C45" s="67" t="s">
        <v>1900</v>
      </c>
      <c r="D45" s="67" t="s">
        <v>1918</v>
      </c>
      <c r="E45" s="67">
        <v>0</v>
      </c>
      <c r="F45" s="67" t="s">
        <v>517</v>
      </c>
      <c r="G45" s="67" t="s">
        <v>710</v>
      </c>
      <c r="H45" s="67" t="s">
        <v>19</v>
      </c>
      <c r="I45" s="67" t="s">
        <v>19</v>
      </c>
      <c r="J45" s="67" t="s">
        <v>19</v>
      </c>
      <c r="K45" s="67" t="s">
        <v>19</v>
      </c>
      <c r="L45" s="67" t="s">
        <v>19</v>
      </c>
      <c r="M45" s="67" t="s">
        <v>19</v>
      </c>
      <c r="N45" s="67" t="s">
        <v>19</v>
      </c>
      <c r="O45" s="67" t="s">
        <v>19</v>
      </c>
      <c r="P45" s="67" t="s">
        <v>288</v>
      </c>
      <c r="Q45" s="67">
        <v>70</v>
      </c>
      <c r="R45" s="67">
        <v>40</v>
      </c>
      <c r="S45" s="67" t="s">
        <v>515</v>
      </c>
      <c r="T45" s="67" t="s">
        <v>705</v>
      </c>
      <c r="U45" s="155">
        <v>45695</v>
      </c>
      <c r="V45" s="155">
        <v>45989</v>
      </c>
      <c r="W45" s="67" t="s">
        <v>694</v>
      </c>
      <c r="X45" s="67">
        <v>28</v>
      </c>
      <c r="Y45" s="67"/>
      <c r="Z45" s="67"/>
      <c r="AA45" s="450"/>
      <c r="AB45" s="67"/>
      <c r="AC45" s="67"/>
      <c r="AD45" s="450"/>
      <c r="AE45" s="67"/>
      <c r="AF45" s="457"/>
      <c r="AG45" s="35">
        <f t="shared" si="2"/>
        <v>0</v>
      </c>
      <c r="AH45" s="35" t="str">
        <f t="shared" si="3"/>
        <v>3100</v>
      </c>
      <c r="AI45" s="445" t="str">
        <f t="shared" si="0"/>
        <v>Actividad propia</v>
      </c>
      <c r="AJ45" s="35">
        <f t="shared" si="4"/>
        <v>28</v>
      </c>
      <c r="AK45" s="35">
        <f t="shared" si="5"/>
        <v>0</v>
      </c>
      <c r="AL45" s="445">
        <f t="shared" si="1"/>
        <v>0</v>
      </c>
    </row>
    <row r="46" spans="1:38" ht="32.25" customHeight="1" x14ac:dyDescent="0.25">
      <c r="A46" s="456" t="s">
        <v>1898</v>
      </c>
      <c r="B46" s="67" t="s">
        <v>1917</v>
      </c>
      <c r="C46" s="67" t="s">
        <v>1900</v>
      </c>
      <c r="D46" s="67" t="s">
        <v>1918</v>
      </c>
      <c r="E46" s="67">
        <v>0</v>
      </c>
      <c r="F46" s="67" t="s">
        <v>509</v>
      </c>
      <c r="G46" s="67" t="s">
        <v>711</v>
      </c>
      <c r="H46" s="67" t="s">
        <v>511</v>
      </c>
      <c r="I46" s="67" t="s">
        <v>1600</v>
      </c>
      <c r="J46" s="67" t="s">
        <v>1601</v>
      </c>
      <c r="K46" s="67" t="s">
        <v>1602</v>
      </c>
      <c r="L46" s="67" t="s">
        <v>19</v>
      </c>
      <c r="M46" s="67" t="s">
        <v>20</v>
      </c>
      <c r="N46" s="67" t="s">
        <v>680</v>
      </c>
      <c r="O46" s="67" t="s">
        <v>712</v>
      </c>
      <c r="P46" s="67" t="s">
        <v>289</v>
      </c>
      <c r="Q46" s="67">
        <v>20</v>
      </c>
      <c r="R46" s="67">
        <v>80</v>
      </c>
      <c r="S46" s="67" t="s">
        <v>546</v>
      </c>
      <c r="T46" s="67" t="s">
        <v>713</v>
      </c>
      <c r="U46" s="155">
        <v>45659</v>
      </c>
      <c r="V46" s="155">
        <v>46022</v>
      </c>
      <c r="W46" s="67" t="s">
        <v>694</v>
      </c>
      <c r="X46" s="67">
        <v>20</v>
      </c>
      <c r="Y46" s="67"/>
      <c r="Z46" s="67"/>
      <c r="AA46" s="450"/>
      <c r="AB46" s="67"/>
      <c r="AC46" s="67"/>
      <c r="AD46" s="450"/>
      <c r="AE46" s="67"/>
      <c r="AF46" s="457"/>
      <c r="AG46" s="35">
        <f t="shared" si="2"/>
        <v>0</v>
      </c>
      <c r="AH46" s="35" t="str">
        <f t="shared" si="3"/>
        <v>3100</v>
      </c>
      <c r="AI46" s="445" t="str">
        <f t="shared" si="0"/>
        <v>Producto</v>
      </c>
      <c r="AJ46" s="35">
        <f t="shared" si="4"/>
        <v>20</v>
      </c>
      <c r="AK46" s="35">
        <f t="shared" si="5"/>
        <v>0</v>
      </c>
      <c r="AL46" s="445">
        <f t="shared" si="1"/>
        <v>0</v>
      </c>
    </row>
    <row r="47" spans="1:38" ht="32.25" customHeight="1" x14ac:dyDescent="0.25">
      <c r="A47" s="456" t="s">
        <v>1898</v>
      </c>
      <c r="B47" s="67" t="s">
        <v>1917</v>
      </c>
      <c r="C47" s="67" t="s">
        <v>2330</v>
      </c>
      <c r="D47" s="67" t="s">
        <v>1918</v>
      </c>
      <c r="E47" s="67">
        <v>0</v>
      </c>
      <c r="F47" s="67" t="s">
        <v>517</v>
      </c>
      <c r="G47" s="67" t="s">
        <v>714</v>
      </c>
      <c r="H47" s="67" t="s">
        <v>19</v>
      </c>
      <c r="I47" s="67" t="s">
        <v>19</v>
      </c>
      <c r="J47" s="67" t="s">
        <v>19</v>
      </c>
      <c r="K47" s="67" t="s">
        <v>19</v>
      </c>
      <c r="L47" s="67" t="s">
        <v>19</v>
      </c>
      <c r="M47" s="67" t="s">
        <v>19</v>
      </c>
      <c r="N47" s="67" t="s">
        <v>19</v>
      </c>
      <c r="O47" s="67" t="s">
        <v>19</v>
      </c>
      <c r="P47" s="67" t="s">
        <v>290</v>
      </c>
      <c r="Q47" s="67">
        <v>30</v>
      </c>
      <c r="R47" s="67">
        <v>1</v>
      </c>
      <c r="S47" s="67" t="s">
        <v>515</v>
      </c>
      <c r="T47" s="67" t="s">
        <v>715</v>
      </c>
      <c r="U47" s="155">
        <v>45659</v>
      </c>
      <c r="V47" s="155">
        <v>46022</v>
      </c>
      <c r="W47" s="67" t="s">
        <v>694</v>
      </c>
      <c r="X47" s="67">
        <v>6</v>
      </c>
      <c r="Y47" s="67">
        <v>8.33</v>
      </c>
      <c r="Z47" s="67" t="s">
        <v>1926</v>
      </c>
      <c r="AA47" s="450"/>
      <c r="AB47" s="67">
        <v>0</v>
      </c>
      <c r="AC47" s="67" t="s">
        <v>1927</v>
      </c>
      <c r="AD47" s="450"/>
      <c r="AE47" s="67"/>
      <c r="AF47" s="457">
        <v>0</v>
      </c>
      <c r="AG47" s="35">
        <f t="shared" si="2"/>
        <v>-8.33</v>
      </c>
      <c r="AH47" s="35" t="str">
        <f t="shared" si="3"/>
        <v>3100</v>
      </c>
      <c r="AI47" s="445" t="str">
        <f t="shared" si="0"/>
        <v>Actividad propia</v>
      </c>
      <c r="AJ47" s="35">
        <f t="shared" si="4"/>
        <v>6</v>
      </c>
      <c r="AK47" s="35">
        <f t="shared" si="5"/>
        <v>0</v>
      </c>
      <c r="AL47" s="445">
        <f t="shared" si="1"/>
        <v>0</v>
      </c>
    </row>
    <row r="48" spans="1:38" ht="32.25" customHeight="1" x14ac:dyDescent="0.25">
      <c r="A48" s="456" t="s">
        <v>1898</v>
      </c>
      <c r="B48" s="67" t="s">
        <v>1917</v>
      </c>
      <c r="C48" s="67" t="s">
        <v>1900</v>
      </c>
      <c r="D48" s="67" t="s">
        <v>1918</v>
      </c>
      <c r="E48" s="67">
        <v>0</v>
      </c>
      <c r="F48" s="67" t="s">
        <v>517</v>
      </c>
      <c r="G48" s="67" t="s">
        <v>716</v>
      </c>
      <c r="H48" s="67" t="s">
        <v>19</v>
      </c>
      <c r="I48" s="67" t="s">
        <v>19</v>
      </c>
      <c r="J48" s="67" t="s">
        <v>19</v>
      </c>
      <c r="K48" s="67" t="s">
        <v>19</v>
      </c>
      <c r="L48" s="67" t="s">
        <v>19</v>
      </c>
      <c r="M48" s="67" t="s">
        <v>19</v>
      </c>
      <c r="N48" s="67" t="s">
        <v>19</v>
      </c>
      <c r="O48" s="67" t="s">
        <v>19</v>
      </c>
      <c r="P48" s="67" t="s">
        <v>291</v>
      </c>
      <c r="Q48" s="67">
        <v>70</v>
      </c>
      <c r="R48" s="67">
        <v>80</v>
      </c>
      <c r="S48" s="67" t="s">
        <v>546</v>
      </c>
      <c r="T48" s="67" t="s">
        <v>713</v>
      </c>
      <c r="U48" s="155">
        <v>45659</v>
      </c>
      <c r="V48" s="155">
        <v>46022</v>
      </c>
      <c r="W48" s="67" t="s">
        <v>694</v>
      </c>
      <c r="X48" s="67">
        <v>14</v>
      </c>
      <c r="Y48" s="67"/>
      <c r="Z48" s="67"/>
      <c r="AA48" s="450"/>
      <c r="AB48" s="67"/>
      <c r="AC48" s="67"/>
      <c r="AD48" s="450"/>
      <c r="AE48" s="67"/>
      <c r="AF48" s="457"/>
      <c r="AG48" s="35">
        <f t="shared" si="2"/>
        <v>0</v>
      </c>
      <c r="AH48" s="35" t="str">
        <f t="shared" si="3"/>
        <v>3100</v>
      </c>
      <c r="AI48" s="445" t="str">
        <f t="shared" si="0"/>
        <v>Actividad propia</v>
      </c>
      <c r="AJ48" s="35">
        <f t="shared" si="4"/>
        <v>14</v>
      </c>
      <c r="AK48" s="35">
        <f t="shared" si="5"/>
        <v>0</v>
      </c>
      <c r="AL48" s="445">
        <f t="shared" si="1"/>
        <v>0</v>
      </c>
    </row>
    <row r="49" spans="1:38" ht="32.25" customHeight="1" x14ac:dyDescent="0.25">
      <c r="A49" s="456" t="s">
        <v>1898</v>
      </c>
      <c r="B49" s="67" t="s">
        <v>1928</v>
      </c>
      <c r="C49" s="67" t="s">
        <v>1900</v>
      </c>
      <c r="D49" s="67" t="s">
        <v>1929</v>
      </c>
      <c r="E49" s="67">
        <v>1</v>
      </c>
      <c r="F49" s="67" t="s">
        <v>509</v>
      </c>
      <c r="G49" s="67" t="s">
        <v>543</v>
      </c>
      <c r="H49" s="67" t="s">
        <v>511</v>
      </c>
      <c r="I49" s="67" t="s">
        <v>1591</v>
      </c>
      <c r="J49" s="67" t="s">
        <v>1592</v>
      </c>
      <c r="K49" s="67" t="s">
        <v>1593</v>
      </c>
      <c r="L49" s="67" t="s">
        <v>19</v>
      </c>
      <c r="M49" s="67" t="s">
        <v>19</v>
      </c>
      <c r="N49" s="67" t="s">
        <v>544</v>
      </c>
      <c r="O49" s="67" t="s">
        <v>545</v>
      </c>
      <c r="P49" s="67" t="s">
        <v>155</v>
      </c>
      <c r="Q49" s="67">
        <v>50</v>
      </c>
      <c r="R49" s="67">
        <v>100</v>
      </c>
      <c r="S49" s="67" t="s">
        <v>546</v>
      </c>
      <c r="T49" s="67" t="s">
        <v>547</v>
      </c>
      <c r="U49" s="155">
        <v>45659</v>
      </c>
      <c r="V49" s="155">
        <v>46022</v>
      </c>
      <c r="W49" s="67" t="s">
        <v>542</v>
      </c>
      <c r="X49" s="67">
        <v>50</v>
      </c>
      <c r="Y49" s="67"/>
      <c r="Z49" s="67"/>
      <c r="AA49" s="450"/>
      <c r="AB49" s="67"/>
      <c r="AC49" s="67"/>
      <c r="AD49" s="450"/>
      <c r="AE49" s="67"/>
      <c r="AF49" s="457"/>
      <c r="AG49" s="35">
        <f t="shared" si="2"/>
        <v>0</v>
      </c>
      <c r="AH49" s="35" t="str">
        <f t="shared" si="3"/>
        <v>50</v>
      </c>
      <c r="AI49" s="445" t="str">
        <f t="shared" si="0"/>
        <v>Producto</v>
      </c>
      <c r="AJ49" s="35">
        <f t="shared" si="4"/>
        <v>50</v>
      </c>
      <c r="AK49" s="35">
        <f t="shared" si="5"/>
        <v>0</v>
      </c>
      <c r="AL49" s="445">
        <f t="shared" si="1"/>
        <v>0</v>
      </c>
    </row>
    <row r="50" spans="1:38" ht="32.25" customHeight="1" x14ac:dyDescent="0.25">
      <c r="A50" s="456" t="s">
        <v>1898</v>
      </c>
      <c r="B50" s="67" t="s">
        <v>1928</v>
      </c>
      <c r="C50" s="67" t="s">
        <v>1900</v>
      </c>
      <c r="D50" s="67" t="s">
        <v>1929</v>
      </c>
      <c r="E50" s="67">
        <v>1</v>
      </c>
      <c r="F50" s="67" t="s">
        <v>517</v>
      </c>
      <c r="G50" s="67" t="s">
        <v>548</v>
      </c>
      <c r="H50" s="67" t="s">
        <v>19</v>
      </c>
      <c r="I50" s="67" t="s">
        <v>19</v>
      </c>
      <c r="J50" s="67" t="s">
        <v>19</v>
      </c>
      <c r="K50" s="67" t="s">
        <v>19</v>
      </c>
      <c r="L50" s="67" t="s">
        <v>19</v>
      </c>
      <c r="M50" s="67" t="s">
        <v>19</v>
      </c>
      <c r="N50" s="67" t="s">
        <v>19</v>
      </c>
      <c r="O50" s="67" t="s">
        <v>19</v>
      </c>
      <c r="P50" s="67" t="s">
        <v>156</v>
      </c>
      <c r="Q50" s="67">
        <v>80</v>
      </c>
      <c r="R50" s="67">
        <v>100</v>
      </c>
      <c r="S50" s="67" t="s">
        <v>546</v>
      </c>
      <c r="T50" s="67" t="s">
        <v>547</v>
      </c>
      <c r="U50" s="155">
        <v>45659</v>
      </c>
      <c r="V50" s="155">
        <v>46022</v>
      </c>
      <c r="W50" s="67" t="s">
        <v>542</v>
      </c>
      <c r="X50" s="67">
        <v>40</v>
      </c>
      <c r="Y50" s="67">
        <v>24</v>
      </c>
      <c r="Z50" s="67" t="s">
        <v>1930</v>
      </c>
      <c r="AA50" s="450"/>
      <c r="AB50" s="67">
        <v>24</v>
      </c>
      <c r="AC50" s="67" t="s">
        <v>1931</v>
      </c>
      <c r="AD50" s="450"/>
      <c r="AE50" s="67"/>
      <c r="AF50" s="457">
        <v>9.6</v>
      </c>
      <c r="AG50" s="35">
        <f t="shared" si="2"/>
        <v>0</v>
      </c>
      <c r="AH50" s="35" t="str">
        <f t="shared" si="3"/>
        <v>50</v>
      </c>
      <c r="AI50" s="445" t="str">
        <f t="shared" si="0"/>
        <v>Actividad propia</v>
      </c>
      <c r="AJ50" s="35">
        <f t="shared" si="4"/>
        <v>40</v>
      </c>
      <c r="AK50" s="35">
        <f t="shared" si="5"/>
        <v>9.6</v>
      </c>
      <c r="AL50" s="445">
        <f t="shared" si="1"/>
        <v>0</v>
      </c>
    </row>
    <row r="51" spans="1:38" ht="32.25" customHeight="1" x14ac:dyDescent="0.25">
      <c r="A51" s="456" t="s">
        <v>1898</v>
      </c>
      <c r="B51" s="67" t="s">
        <v>1928</v>
      </c>
      <c r="C51" s="67" t="s">
        <v>1900</v>
      </c>
      <c r="D51" s="67" t="s">
        <v>1929</v>
      </c>
      <c r="E51" s="67">
        <v>1</v>
      </c>
      <c r="F51" s="67" t="s">
        <v>517</v>
      </c>
      <c r="G51" s="67" t="s">
        <v>549</v>
      </c>
      <c r="H51" s="67" t="s">
        <v>19</v>
      </c>
      <c r="I51" s="67" t="s">
        <v>19</v>
      </c>
      <c r="J51" s="67" t="s">
        <v>19</v>
      </c>
      <c r="K51" s="67" t="s">
        <v>19</v>
      </c>
      <c r="L51" s="67" t="s">
        <v>19</v>
      </c>
      <c r="M51" s="67" t="s">
        <v>19</v>
      </c>
      <c r="N51" s="67" t="s">
        <v>19</v>
      </c>
      <c r="O51" s="67" t="s">
        <v>19</v>
      </c>
      <c r="P51" s="67" t="s">
        <v>157</v>
      </c>
      <c r="Q51" s="67">
        <v>20</v>
      </c>
      <c r="R51" s="67">
        <v>2</v>
      </c>
      <c r="S51" s="67" t="s">
        <v>515</v>
      </c>
      <c r="T51" s="67" t="s">
        <v>550</v>
      </c>
      <c r="U51" s="155">
        <v>45811</v>
      </c>
      <c r="V51" s="155">
        <v>46022</v>
      </c>
      <c r="W51" s="67" t="s">
        <v>542</v>
      </c>
      <c r="X51" s="67">
        <v>10</v>
      </c>
      <c r="Y51" s="67"/>
      <c r="Z51" s="67"/>
      <c r="AA51" s="450"/>
      <c r="AB51" s="67"/>
      <c r="AC51" s="67"/>
      <c r="AD51" s="450"/>
      <c r="AE51" s="67"/>
      <c r="AF51" s="457"/>
      <c r="AG51" s="35">
        <f t="shared" si="2"/>
        <v>0</v>
      </c>
      <c r="AH51" s="35" t="str">
        <f t="shared" si="3"/>
        <v>50</v>
      </c>
      <c r="AI51" s="445" t="str">
        <f t="shared" si="0"/>
        <v>Actividad propia</v>
      </c>
      <c r="AJ51" s="35">
        <f t="shared" si="4"/>
        <v>10</v>
      </c>
      <c r="AK51" s="35">
        <f t="shared" si="5"/>
        <v>0</v>
      </c>
      <c r="AL51" s="445">
        <f t="shared" si="1"/>
        <v>0</v>
      </c>
    </row>
    <row r="52" spans="1:38" ht="32.25" customHeight="1" x14ac:dyDescent="0.25">
      <c r="A52" s="456" t="s">
        <v>1916</v>
      </c>
      <c r="B52" s="67" t="s">
        <v>1928</v>
      </c>
      <c r="C52" s="67" t="s">
        <v>1900</v>
      </c>
      <c r="D52" s="67" t="s">
        <v>1929</v>
      </c>
      <c r="E52" s="67">
        <v>1</v>
      </c>
      <c r="F52" s="67" t="s">
        <v>509</v>
      </c>
      <c r="G52" s="67" t="s">
        <v>551</v>
      </c>
      <c r="H52" s="67" t="s">
        <v>19</v>
      </c>
      <c r="I52" s="67" t="s">
        <v>1591</v>
      </c>
      <c r="J52" s="67" t="s">
        <v>1592</v>
      </c>
      <c r="K52" s="67" t="s">
        <v>1593</v>
      </c>
      <c r="L52" s="67" t="s">
        <v>552</v>
      </c>
      <c r="M52" s="67" t="s">
        <v>19</v>
      </c>
      <c r="N52" s="67" t="s">
        <v>544</v>
      </c>
      <c r="O52" s="67" t="s">
        <v>545</v>
      </c>
      <c r="P52" s="67" t="s">
        <v>115</v>
      </c>
      <c r="Q52" s="67">
        <v>25</v>
      </c>
      <c r="R52" s="67">
        <v>3</v>
      </c>
      <c r="S52" s="67" t="s">
        <v>515</v>
      </c>
      <c r="T52" s="67" t="s">
        <v>554</v>
      </c>
      <c r="U52" s="155">
        <v>45748</v>
      </c>
      <c r="V52" s="155">
        <v>45989</v>
      </c>
      <c r="W52" s="67" t="s">
        <v>542</v>
      </c>
      <c r="X52" s="67">
        <v>25</v>
      </c>
      <c r="Y52" s="67"/>
      <c r="Z52" s="67"/>
      <c r="AA52" s="450"/>
      <c r="AB52" s="67"/>
      <c r="AC52" s="67"/>
      <c r="AD52" s="450"/>
      <c r="AE52" s="67"/>
      <c r="AF52" s="457"/>
      <c r="AG52" s="35">
        <f t="shared" si="2"/>
        <v>0</v>
      </c>
      <c r="AH52" s="35" t="str">
        <f t="shared" si="3"/>
        <v>50</v>
      </c>
      <c r="AI52" s="445" t="str">
        <f t="shared" si="0"/>
        <v>Producto</v>
      </c>
      <c r="AJ52" s="35">
        <f t="shared" si="4"/>
        <v>25</v>
      </c>
      <c r="AK52" s="35">
        <f t="shared" si="5"/>
        <v>0</v>
      </c>
      <c r="AL52" s="445">
        <f t="shared" si="1"/>
        <v>0</v>
      </c>
    </row>
    <row r="53" spans="1:38" ht="32.25" customHeight="1" x14ac:dyDescent="0.25">
      <c r="A53" s="456" t="s">
        <v>1916</v>
      </c>
      <c r="B53" s="67" t="s">
        <v>1928</v>
      </c>
      <c r="C53" s="67" t="s">
        <v>1900</v>
      </c>
      <c r="D53" s="67" t="s">
        <v>1929</v>
      </c>
      <c r="E53" s="67">
        <v>1</v>
      </c>
      <c r="F53" s="67" t="s">
        <v>517</v>
      </c>
      <c r="G53" s="67" t="s">
        <v>555</v>
      </c>
      <c r="H53" s="67" t="s">
        <v>19</v>
      </c>
      <c r="I53" s="67" t="s">
        <v>19</v>
      </c>
      <c r="J53" s="67" t="s">
        <v>19</v>
      </c>
      <c r="K53" s="67" t="s">
        <v>19</v>
      </c>
      <c r="L53" s="67" t="s">
        <v>19</v>
      </c>
      <c r="M53" s="67" t="s">
        <v>19</v>
      </c>
      <c r="N53" s="67" t="s">
        <v>19</v>
      </c>
      <c r="O53" s="67" t="s">
        <v>19</v>
      </c>
      <c r="P53" s="67" t="s">
        <v>116</v>
      </c>
      <c r="Q53" s="67">
        <v>80</v>
      </c>
      <c r="R53" s="67">
        <v>3</v>
      </c>
      <c r="S53" s="67" t="s">
        <v>515</v>
      </c>
      <c r="T53" s="67" t="s">
        <v>556</v>
      </c>
      <c r="U53" s="155">
        <v>45748</v>
      </c>
      <c r="V53" s="155">
        <v>45989</v>
      </c>
      <c r="W53" s="67" t="s">
        <v>542</v>
      </c>
      <c r="X53" s="67">
        <v>20</v>
      </c>
      <c r="Y53" s="67"/>
      <c r="Z53" s="67"/>
      <c r="AA53" s="450"/>
      <c r="AB53" s="67"/>
      <c r="AC53" s="67"/>
      <c r="AD53" s="450"/>
      <c r="AE53" s="67"/>
      <c r="AF53" s="457"/>
      <c r="AG53" s="35">
        <f t="shared" si="2"/>
        <v>0</v>
      </c>
      <c r="AH53" s="35" t="str">
        <f t="shared" si="3"/>
        <v>50</v>
      </c>
      <c r="AI53" s="445" t="str">
        <f t="shared" si="0"/>
        <v>Actividad propia</v>
      </c>
      <c r="AJ53" s="35">
        <f t="shared" si="4"/>
        <v>20</v>
      </c>
      <c r="AK53" s="35">
        <f t="shared" si="5"/>
        <v>0</v>
      </c>
      <c r="AL53" s="445">
        <f t="shared" si="1"/>
        <v>0</v>
      </c>
    </row>
    <row r="54" spans="1:38" ht="32.25" customHeight="1" x14ac:dyDescent="0.25">
      <c r="A54" s="456" t="s">
        <v>1916</v>
      </c>
      <c r="B54" s="67" t="s">
        <v>1928</v>
      </c>
      <c r="C54" s="67" t="s">
        <v>1900</v>
      </c>
      <c r="D54" s="67" t="s">
        <v>1929</v>
      </c>
      <c r="E54" s="67">
        <v>1</v>
      </c>
      <c r="F54" s="67" t="s">
        <v>517</v>
      </c>
      <c r="G54" s="67" t="s">
        <v>557</v>
      </c>
      <c r="H54" s="67" t="s">
        <v>19</v>
      </c>
      <c r="I54" s="67" t="s">
        <v>19</v>
      </c>
      <c r="J54" s="67" t="s">
        <v>19</v>
      </c>
      <c r="K54" s="67" t="s">
        <v>19</v>
      </c>
      <c r="L54" s="67" t="s">
        <v>19</v>
      </c>
      <c r="M54" s="67" t="s">
        <v>19</v>
      </c>
      <c r="N54" s="67" t="s">
        <v>19</v>
      </c>
      <c r="O54" s="67" t="s">
        <v>19</v>
      </c>
      <c r="P54" s="67" t="s">
        <v>117</v>
      </c>
      <c r="Q54" s="67">
        <v>20</v>
      </c>
      <c r="R54" s="67">
        <v>3</v>
      </c>
      <c r="S54" s="67" t="s">
        <v>515</v>
      </c>
      <c r="T54" s="67" t="s">
        <v>558</v>
      </c>
      <c r="U54" s="155">
        <v>45748</v>
      </c>
      <c r="V54" s="155">
        <v>45989</v>
      </c>
      <c r="W54" s="67" t="s">
        <v>542</v>
      </c>
      <c r="X54" s="67">
        <v>5</v>
      </c>
      <c r="Y54" s="67"/>
      <c r="Z54" s="67"/>
      <c r="AA54" s="450"/>
      <c r="AB54" s="67"/>
      <c r="AC54" s="67"/>
      <c r="AD54" s="450"/>
      <c r="AE54" s="67"/>
      <c r="AF54" s="457"/>
      <c r="AG54" s="35">
        <f t="shared" si="2"/>
        <v>0</v>
      </c>
      <c r="AH54" s="35" t="str">
        <f t="shared" si="3"/>
        <v>50</v>
      </c>
      <c r="AI54" s="445" t="str">
        <f t="shared" si="0"/>
        <v>Actividad propia</v>
      </c>
      <c r="AJ54" s="35">
        <f t="shared" si="4"/>
        <v>5</v>
      </c>
      <c r="AK54" s="35">
        <f t="shared" si="5"/>
        <v>0</v>
      </c>
      <c r="AL54" s="445">
        <f t="shared" si="1"/>
        <v>0</v>
      </c>
    </row>
    <row r="55" spans="1:38" ht="32.25" customHeight="1" x14ac:dyDescent="0.25">
      <c r="A55" s="456" t="s">
        <v>1898</v>
      </c>
      <c r="B55" s="67" t="s">
        <v>1928</v>
      </c>
      <c r="C55" s="67" t="s">
        <v>1900</v>
      </c>
      <c r="D55" s="67" t="s">
        <v>1929</v>
      </c>
      <c r="E55" s="67">
        <v>1</v>
      </c>
      <c r="F55" s="67" t="s">
        <v>509</v>
      </c>
      <c r="G55" s="67" t="s">
        <v>559</v>
      </c>
      <c r="H55" s="67" t="s">
        <v>511</v>
      </c>
      <c r="I55" s="67" t="s">
        <v>1591</v>
      </c>
      <c r="J55" s="67" t="s">
        <v>1592</v>
      </c>
      <c r="K55" s="67" t="s">
        <v>1593</v>
      </c>
      <c r="L55" s="67" t="s">
        <v>531</v>
      </c>
      <c r="M55" s="67" t="s">
        <v>19</v>
      </c>
      <c r="N55" s="67" t="s">
        <v>544</v>
      </c>
      <c r="O55" s="67" t="s">
        <v>545</v>
      </c>
      <c r="P55" s="67" t="s">
        <v>118</v>
      </c>
      <c r="Q55" s="67">
        <v>25</v>
      </c>
      <c r="R55" s="67">
        <v>1</v>
      </c>
      <c r="S55" s="67" t="s">
        <v>515</v>
      </c>
      <c r="T55" s="67" t="s">
        <v>560</v>
      </c>
      <c r="U55" s="155">
        <v>45707</v>
      </c>
      <c r="V55" s="155">
        <v>46010</v>
      </c>
      <c r="W55" s="67" t="s">
        <v>542</v>
      </c>
      <c r="X55" s="67">
        <v>25</v>
      </c>
      <c r="Y55" s="67"/>
      <c r="Z55" s="67"/>
      <c r="AA55" s="450"/>
      <c r="AB55" s="67"/>
      <c r="AC55" s="67"/>
      <c r="AD55" s="450"/>
      <c r="AE55" s="67"/>
      <c r="AF55" s="457"/>
      <c r="AG55" s="35">
        <f t="shared" si="2"/>
        <v>0</v>
      </c>
      <c r="AH55" s="35" t="str">
        <f t="shared" si="3"/>
        <v>50</v>
      </c>
      <c r="AI55" s="445" t="str">
        <f t="shared" si="0"/>
        <v>Producto</v>
      </c>
      <c r="AJ55" s="35">
        <f t="shared" si="4"/>
        <v>25</v>
      </c>
      <c r="AK55" s="35">
        <f t="shared" si="5"/>
        <v>0</v>
      </c>
      <c r="AL55" s="445">
        <f t="shared" si="1"/>
        <v>0</v>
      </c>
    </row>
    <row r="56" spans="1:38" ht="32.25" customHeight="1" x14ac:dyDescent="0.25">
      <c r="A56" s="456" t="s">
        <v>1898</v>
      </c>
      <c r="B56" s="67" t="s">
        <v>1928</v>
      </c>
      <c r="C56" s="67" t="s">
        <v>1900</v>
      </c>
      <c r="D56" s="67" t="s">
        <v>1929</v>
      </c>
      <c r="E56" s="67">
        <v>1</v>
      </c>
      <c r="F56" s="67" t="s">
        <v>517</v>
      </c>
      <c r="G56" s="67" t="s">
        <v>561</v>
      </c>
      <c r="H56" s="67" t="s">
        <v>19</v>
      </c>
      <c r="I56" s="67" t="s">
        <v>19</v>
      </c>
      <c r="J56" s="67" t="s">
        <v>19</v>
      </c>
      <c r="K56" s="67" t="s">
        <v>19</v>
      </c>
      <c r="L56" s="67" t="s">
        <v>19</v>
      </c>
      <c r="M56" s="67" t="s">
        <v>19</v>
      </c>
      <c r="N56" s="67" t="s">
        <v>19</v>
      </c>
      <c r="O56" s="67" t="s">
        <v>19</v>
      </c>
      <c r="P56" s="67" t="s">
        <v>119</v>
      </c>
      <c r="Q56" s="67">
        <v>40</v>
      </c>
      <c r="R56" s="67">
        <v>1</v>
      </c>
      <c r="S56" s="67" t="s">
        <v>515</v>
      </c>
      <c r="T56" s="67" t="s">
        <v>562</v>
      </c>
      <c r="U56" s="155">
        <v>45707</v>
      </c>
      <c r="V56" s="155">
        <v>46010</v>
      </c>
      <c r="W56" s="67" t="s">
        <v>542</v>
      </c>
      <c r="X56" s="67">
        <v>10</v>
      </c>
      <c r="Y56" s="67"/>
      <c r="Z56" s="67"/>
      <c r="AA56" s="450"/>
      <c r="AB56" s="67"/>
      <c r="AC56" s="67"/>
      <c r="AD56" s="450"/>
      <c r="AE56" s="67"/>
      <c r="AF56" s="457"/>
      <c r="AG56" s="35">
        <f t="shared" si="2"/>
        <v>0</v>
      </c>
      <c r="AH56" s="35" t="str">
        <f t="shared" si="3"/>
        <v>50</v>
      </c>
      <c r="AI56" s="445" t="str">
        <f t="shared" si="0"/>
        <v>Actividad propia</v>
      </c>
      <c r="AJ56" s="35">
        <f t="shared" si="4"/>
        <v>10</v>
      </c>
      <c r="AK56" s="35">
        <f t="shared" si="5"/>
        <v>0</v>
      </c>
      <c r="AL56" s="445">
        <f t="shared" si="1"/>
        <v>0</v>
      </c>
    </row>
    <row r="57" spans="1:38" ht="32.25" customHeight="1" x14ac:dyDescent="0.25">
      <c r="A57" s="456" t="s">
        <v>1898</v>
      </c>
      <c r="B57" s="67" t="s">
        <v>1928</v>
      </c>
      <c r="C57" s="67" t="s">
        <v>1900</v>
      </c>
      <c r="D57" s="67" t="s">
        <v>1929</v>
      </c>
      <c r="E57" s="67">
        <v>1</v>
      </c>
      <c r="F57" s="67" t="s">
        <v>517</v>
      </c>
      <c r="G57" s="67" t="s">
        <v>563</v>
      </c>
      <c r="H57" s="67" t="s">
        <v>19</v>
      </c>
      <c r="I57" s="67" t="s">
        <v>19</v>
      </c>
      <c r="J57" s="67" t="s">
        <v>19</v>
      </c>
      <c r="K57" s="67" t="s">
        <v>19</v>
      </c>
      <c r="L57" s="67" t="s">
        <v>19</v>
      </c>
      <c r="M57" s="67" t="s">
        <v>19</v>
      </c>
      <c r="N57" s="67" t="s">
        <v>19</v>
      </c>
      <c r="O57" s="67" t="s">
        <v>19</v>
      </c>
      <c r="P57" s="67" t="s">
        <v>120</v>
      </c>
      <c r="Q57" s="67">
        <v>40</v>
      </c>
      <c r="R57" s="67">
        <v>1</v>
      </c>
      <c r="S57" s="67" t="s">
        <v>515</v>
      </c>
      <c r="T57" s="67" t="s">
        <v>562</v>
      </c>
      <c r="U57" s="155">
        <v>45707</v>
      </c>
      <c r="V57" s="155">
        <v>46010</v>
      </c>
      <c r="W57" s="67" t="s">
        <v>542</v>
      </c>
      <c r="X57" s="67">
        <v>10</v>
      </c>
      <c r="Y57" s="67"/>
      <c r="Z57" s="67"/>
      <c r="AA57" s="450"/>
      <c r="AB57" s="67"/>
      <c r="AC57" s="67"/>
      <c r="AD57" s="450"/>
      <c r="AE57" s="67"/>
      <c r="AF57" s="457"/>
      <c r="AG57" s="35">
        <f t="shared" si="2"/>
        <v>0</v>
      </c>
      <c r="AH57" s="35" t="str">
        <f t="shared" si="3"/>
        <v>50</v>
      </c>
      <c r="AI57" s="445" t="str">
        <f t="shared" si="0"/>
        <v>Actividad propia</v>
      </c>
      <c r="AJ57" s="35">
        <f t="shared" si="4"/>
        <v>10</v>
      </c>
      <c r="AK57" s="35">
        <f t="shared" si="5"/>
        <v>0</v>
      </c>
      <c r="AL57" s="445">
        <f t="shared" si="1"/>
        <v>0</v>
      </c>
    </row>
    <row r="58" spans="1:38" ht="32.25" customHeight="1" x14ac:dyDescent="0.25">
      <c r="A58" s="456" t="s">
        <v>1898</v>
      </c>
      <c r="B58" s="67" t="s">
        <v>1928</v>
      </c>
      <c r="C58" s="67" t="s">
        <v>1900</v>
      </c>
      <c r="D58" s="67" t="s">
        <v>1929</v>
      </c>
      <c r="E58" s="67">
        <v>1</v>
      </c>
      <c r="F58" s="67" t="s">
        <v>517</v>
      </c>
      <c r="G58" s="67" t="s">
        <v>564</v>
      </c>
      <c r="H58" s="67" t="s">
        <v>19</v>
      </c>
      <c r="I58" s="67" t="s">
        <v>19</v>
      </c>
      <c r="J58" s="67" t="s">
        <v>19</v>
      </c>
      <c r="K58" s="67" t="s">
        <v>19</v>
      </c>
      <c r="L58" s="67" t="s">
        <v>19</v>
      </c>
      <c r="M58" s="67" t="s">
        <v>19</v>
      </c>
      <c r="N58" s="67" t="s">
        <v>19</v>
      </c>
      <c r="O58" s="67" t="s">
        <v>19</v>
      </c>
      <c r="P58" s="67" t="s">
        <v>47</v>
      </c>
      <c r="Q58" s="67">
        <v>20</v>
      </c>
      <c r="R58" s="67">
        <v>1</v>
      </c>
      <c r="S58" s="67" t="s">
        <v>515</v>
      </c>
      <c r="T58" s="67" t="s">
        <v>560</v>
      </c>
      <c r="U58" s="155">
        <v>45707</v>
      </c>
      <c r="V58" s="155">
        <v>46010</v>
      </c>
      <c r="W58" s="67" t="s">
        <v>542</v>
      </c>
      <c r="X58" s="67">
        <v>5</v>
      </c>
      <c r="Y58" s="67"/>
      <c r="Z58" s="67"/>
      <c r="AA58" s="450"/>
      <c r="AB58" s="67"/>
      <c r="AC58" s="67"/>
      <c r="AD58" s="450"/>
      <c r="AE58" s="67"/>
      <c r="AF58" s="457"/>
      <c r="AG58" s="35">
        <f t="shared" si="2"/>
        <v>0</v>
      </c>
      <c r="AH58" s="35" t="str">
        <f t="shared" si="3"/>
        <v>50</v>
      </c>
      <c r="AI58" s="445" t="str">
        <f t="shared" si="0"/>
        <v>Actividad propia</v>
      </c>
      <c r="AJ58" s="35">
        <f t="shared" si="4"/>
        <v>5</v>
      </c>
      <c r="AK58" s="35">
        <f t="shared" si="5"/>
        <v>0</v>
      </c>
      <c r="AL58" s="445">
        <f t="shared" si="1"/>
        <v>0</v>
      </c>
    </row>
    <row r="59" spans="1:38" ht="32.25" customHeight="1" x14ac:dyDescent="0.25">
      <c r="A59" s="456" t="s">
        <v>1898</v>
      </c>
      <c r="B59" s="67" t="s">
        <v>1932</v>
      </c>
      <c r="C59" s="67" t="s">
        <v>1900</v>
      </c>
      <c r="D59" s="67" t="s">
        <v>1933</v>
      </c>
      <c r="E59" s="67">
        <v>0</v>
      </c>
      <c r="F59" s="67" t="s">
        <v>509</v>
      </c>
      <c r="G59" s="67" t="s">
        <v>1288</v>
      </c>
      <c r="H59" s="67" t="s">
        <v>530</v>
      </c>
      <c r="I59" s="67" t="s">
        <v>1600</v>
      </c>
      <c r="J59" s="67" t="s">
        <v>1601</v>
      </c>
      <c r="K59" s="67" t="s">
        <v>1602</v>
      </c>
      <c r="L59" s="67" t="s">
        <v>19</v>
      </c>
      <c r="M59" s="67" t="s">
        <v>39</v>
      </c>
      <c r="N59" s="67" t="s">
        <v>1610</v>
      </c>
      <c r="O59" s="67" t="s">
        <v>1197</v>
      </c>
      <c r="P59" s="67" t="s">
        <v>200</v>
      </c>
      <c r="Q59" s="67">
        <v>14</v>
      </c>
      <c r="R59" s="67">
        <v>4</v>
      </c>
      <c r="S59" s="67" t="s">
        <v>515</v>
      </c>
      <c r="T59" s="67" t="s">
        <v>1289</v>
      </c>
      <c r="U59" s="155">
        <v>45670</v>
      </c>
      <c r="V59" s="155">
        <v>46022</v>
      </c>
      <c r="W59" s="67" t="s">
        <v>1287</v>
      </c>
      <c r="X59" s="67">
        <v>14</v>
      </c>
      <c r="Y59" s="67"/>
      <c r="Z59" s="67"/>
      <c r="AA59" s="450"/>
      <c r="AB59" s="67"/>
      <c r="AC59" s="67"/>
      <c r="AD59" s="450"/>
      <c r="AE59" s="67"/>
      <c r="AF59" s="457"/>
      <c r="AG59" s="35">
        <f t="shared" si="2"/>
        <v>0</v>
      </c>
      <c r="AH59" s="35" t="str">
        <f t="shared" si="3"/>
        <v>6000</v>
      </c>
      <c r="AI59" s="445" t="str">
        <f t="shared" si="0"/>
        <v>Producto</v>
      </c>
      <c r="AJ59" s="35">
        <f t="shared" si="4"/>
        <v>14</v>
      </c>
      <c r="AK59" s="35">
        <f t="shared" si="5"/>
        <v>0</v>
      </c>
      <c r="AL59" s="445">
        <f t="shared" si="1"/>
        <v>0</v>
      </c>
    </row>
    <row r="60" spans="1:38" ht="32.25" customHeight="1" x14ac:dyDescent="0.25">
      <c r="A60" s="456" t="s">
        <v>1934</v>
      </c>
      <c r="B60" s="67" t="s">
        <v>1932</v>
      </c>
      <c r="C60" s="67" t="s">
        <v>1900</v>
      </c>
      <c r="D60" s="67" t="s">
        <v>1933</v>
      </c>
      <c r="E60" s="67">
        <v>0</v>
      </c>
      <c r="F60" s="67" t="s">
        <v>517</v>
      </c>
      <c r="G60" s="67" t="s">
        <v>1290</v>
      </c>
      <c r="H60" s="67" t="s">
        <v>19</v>
      </c>
      <c r="I60" s="67" t="s">
        <v>19</v>
      </c>
      <c r="J60" s="67" t="s">
        <v>19</v>
      </c>
      <c r="K60" s="67" t="s">
        <v>19</v>
      </c>
      <c r="L60" s="67" t="s">
        <v>19</v>
      </c>
      <c r="M60" s="67" t="s">
        <v>19</v>
      </c>
      <c r="N60" s="67" t="s">
        <v>19</v>
      </c>
      <c r="O60" s="67" t="s">
        <v>19</v>
      </c>
      <c r="P60" s="67" t="s">
        <v>201</v>
      </c>
      <c r="Q60" s="67">
        <v>20</v>
      </c>
      <c r="R60" s="67">
        <v>1</v>
      </c>
      <c r="S60" s="67" t="s">
        <v>515</v>
      </c>
      <c r="T60" s="67" t="s">
        <v>1291</v>
      </c>
      <c r="U60" s="155">
        <v>45670</v>
      </c>
      <c r="V60" s="155">
        <v>45897</v>
      </c>
      <c r="W60" s="67" t="s">
        <v>1287</v>
      </c>
      <c r="X60" s="67">
        <v>2.8</v>
      </c>
      <c r="Y60" s="67"/>
      <c r="Z60" s="67"/>
      <c r="AA60" s="450"/>
      <c r="AB60" s="67"/>
      <c r="AC60" s="67"/>
      <c r="AD60" s="450"/>
      <c r="AE60" s="67"/>
      <c r="AF60" s="457"/>
      <c r="AG60" s="35">
        <f t="shared" si="2"/>
        <v>0</v>
      </c>
      <c r="AH60" s="35" t="str">
        <f t="shared" si="3"/>
        <v>6000</v>
      </c>
      <c r="AI60" s="445" t="str">
        <f t="shared" si="0"/>
        <v>Actividad propia</v>
      </c>
      <c r="AJ60" s="35">
        <f t="shared" si="4"/>
        <v>2.8</v>
      </c>
      <c r="AK60" s="35">
        <f t="shared" si="5"/>
        <v>0</v>
      </c>
      <c r="AL60" s="445">
        <f t="shared" si="1"/>
        <v>0</v>
      </c>
    </row>
    <row r="61" spans="1:38" ht="32.25" customHeight="1" x14ac:dyDescent="0.25">
      <c r="A61" s="456" t="s">
        <v>1898</v>
      </c>
      <c r="B61" s="67" t="s">
        <v>1932</v>
      </c>
      <c r="C61" s="67" t="s">
        <v>1900</v>
      </c>
      <c r="D61" s="67" t="s">
        <v>1933</v>
      </c>
      <c r="E61" s="67">
        <v>0</v>
      </c>
      <c r="F61" s="67" t="s">
        <v>517</v>
      </c>
      <c r="G61" s="67" t="s">
        <v>1292</v>
      </c>
      <c r="H61" s="67" t="s">
        <v>19</v>
      </c>
      <c r="I61" s="67" t="s">
        <v>19</v>
      </c>
      <c r="J61" s="67" t="s">
        <v>19</v>
      </c>
      <c r="K61" s="67" t="s">
        <v>19</v>
      </c>
      <c r="L61" s="67" t="s">
        <v>19</v>
      </c>
      <c r="M61" s="67" t="s">
        <v>19</v>
      </c>
      <c r="N61" s="67" t="s">
        <v>19</v>
      </c>
      <c r="O61" s="67" t="s">
        <v>19</v>
      </c>
      <c r="P61" s="67" t="s">
        <v>202</v>
      </c>
      <c r="Q61" s="67">
        <v>20</v>
      </c>
      <c r="R61" s="67">
        <v>1</v>
      </c>
      <c r="S61" s="67" t="s">
        <v>515</v>
      </c>
      <c r="T61" s="67" t="s">
        <v>1293</v>
      </c>
      <c r="U61" s="155">
        <v>45670</v>
      </c>
      <c r="V61" s="155">
        <v>46022</v>
      </c>
      <c r="W61" s="67" t="s">
        <v>1287</v>
      </c>
      <c r="X61" s="67">
        <v>2.8</v>
      </c>
      <c r="Y61" s="67"/>
      <c r="Z61" s="67"/>
      <c r="AA61" s="450"/>
      <c r="AB61" s="67"/>
      <c r="AC61" s="67"/>
      <c r="AD61" s="450"/>
      <c r="AE61" s="67"/>
      <c r="AF61" s="457"/>
      <c r="AG61" s="35">
        <f t="shared" si="2"/>
        <v>0</v>
      </c>
      <c r="AH61" s="35" t="str">
        <f t="shared" si="3"/>
        <v>6000</v>
      </c>
      <c r="AI61" s="445" t="str">
        <f t="shared" si="0"/>
        <v>Actividad propia</v>
      </c>
      <c r="AJ61" s="35">
        <f t="shared" si="4"/>
        <v>2.8</v>
      </c>
      <c r="AK61" s="35">
        <f t="shared" si="5"/>
        <v>0</v>
      </c>
      <c r="AL61" s="445">
        <f t="shared" si="1"/>
        <v>0</v>
      </c>
    </row>
    <row r="62" spans="1:38" ht="32.25" customHeight="1" x14ac:dyDescent="0.25">
      <c r="A62" s="456" t="s">
        <v>1898</v>
      </c>
      <c r="B62" s="67" t="s">
        <v>1932</v>
      </c>
      <c r="C62" s="67" t="s">
        <v>1900</v>
      </c>
      <c r="D62" s="67" t="s">
        <v>1933</v>
      </c>
      <c r="E62" s="67">
        <v>0</v>
      </c>
      <c r="F62" s="67" t="s">
        <v>517</v>
      </c>
      <c r="G62" s="67" t="s">
        <v>1294</v>
      </c>
      <c r="H62" s="67" t="s">
        <v>19</v>
      </c>
      <c r="I62" s="67" t="s">
        <v>19</v>
      </c>
      <c r="J62" s="67" t="s">
        <v>19</v>
      </c>
      <c r="K62" s="67" t="s">
        <v>19</v>
      </c>
      <c r="L62" s="67" t="s">
        <v>19</v>
      </c>
      <c r="M62" s="67" t="s">
        <v>19</v>
      </c>
      <c r="N62" s="67" t="s">
        <v>19</v>
      </c>
      <c r="O62" s="67" t="s">
        <v>19</v>
      </c>
      <c r="P62" s="67" t="s">
        <v>203</v>
      </c>
      <c r="Q62" s="67">
        <v>30</v>
      </c>
      <c r="R62" s="67">
        <v>100</v>
      </c>
      <c r="S62" s="67" t="s">
        <v>546</v>
      </c>
      <c r="T62" s="67" t="s">
        <v>1295</v>
      </c>
      <c r="U62" s="155">
        <v>45670</v>
      </c>
      <c r="V62" s="155">
        <v>46022</v>
      </c>
      <c r="W62" s="67" t="s">
        <v>1287</v>
      </c>
      <c r="X62" s="67">
        <v>4.2</v>
      </c>
      <c r="Y62" s="67"/>
      <c r="Z62" s="67"/>
      <c r="AA62" s="450"/>
      <c r="AB62" s="67"/>
      <c r="AC62" s="67"/>
      <c r="AD62" s="450"/>
      <c r="AE62" s="67"/>
      <c r="AF62" s="457"/>
      <c r="AG62" s="35">
        <f t="shared" si="2"/>
        <v>0</v>
      </c>
      <c r="AH62" s="35" t="str">
        <f t="shared" si="3"/>
        <v>6000</v>
      </c>
      <c r="AI62" s="445" t="str">
        <f t="shared" si="0"/>
        <v>Actividad propia</v>
      </c>
      <c r="AJ62" s="35">
        <f t="shared" si="4"/>
        <v>4.2</v>
      </c>
      <c r="AK62" s="35">
        <f t="shared" si="5"/>
        <v>0</v>
      </c>
      <c r="AL62" s="445">
        <f t="shared" si="1"/>
        <v>0</v>
      </c>
    </row>
    <row r="63" spans="1:38" ht="32.25" customHeight="1" x14ac:dyDescent="0.25">
      <c r="A63" s="456" t="s">
        <v>1898</v>
      </c>
      <c r="B63" s="67" t="s">
        <v>1932</v>
      </c>
      <c r="C63" s="67" t="s">
        <v>1900</v>
      </c>
      <c r="D63" s="67" t="s">
        <v>1933</v>
      </c>
      <c r="E63" s="67">
        <v>0</v>
      </c>
      <c r="F63" s="67" t="s">
        <v>517</v>
      </c>
      <c r="G63" s="67" t="s">
        <v>1296</v>
      </c>
      <c r="H63" s="67" t="s">
        <v>19</v>
      </c>
      <c r="I63" s="67" t="s">
        <v>19</v>
      </c>
      <c r="J63" s="67" t="s">
        <v>19</v>
      </c>
      <c r="K63" s="67" t="s">
        <v>19</v>
      </c>
      <c r="L63" s="67" t="s">
        <v>19</v>
      </c>
      <c r="M63" s="67" t="s">
        <v>19</v>
      </c>
      <c r="N63" s="67" t="s">
        <v>19</v>
      </c>
      <c r="O63" s="67" t="s">
        <v>19</v>
      </c>
      <c r="P63" s="67" t="s">
        <v>204</v>
      </c>
      <c r="Q63" s="67">
        <v>30</v>
      </c>
      <c r="R63" s="67">
        <v>1</v>
      </c>
      <c r="S63" s="67" t="s">
        <v>515</v>
      </c>
      <c r="T63" s="67" t="s">
        <v>1297</v>
      </c>
      <c r="U63" s="155">
        <v>45670</v>
      </c>
      <c r="V63" s="155">
        <v>46022</v>
      </c>
      <c r="W63" s="67" t="s">
        <v>1287</v>
      </c>
      <c r="X63" s="67">
        <v>4.2</v>
      </c>
      <c r="Y63" s="67"/>
      <c r="Z63" s="67"/>
      <c r="AA63" s="450"/>
      <c r="AB63" s="67"/>
      <c r="AC63" s="67"/>
      <c r="AD63" s="450"/>
      <c r="AE63" s="67"/>
      <c r="AF63" s="457"/>
      <c r="AG63" s="35">
        <f t="shared" si="2"/>
        <v>0</v>
      </c>
      <c r="AH63" s="35" t="str">
        <f t="shared" si="3"/>
        <v>6000</v>
      </c>
      <c r="AI63" s="445" t="str">
        <f t="shared" si="0"/>
        <v>Actividad propia</v>
      </c>
      <c r="AJ63" s="35">
        <f t="shared" si="4"/>
        <v>4.2</v>
      </c>
      <c r="AK63" s="35">
        <f t="shared" si="5"/>
        <v>0</v>
      </c>
      <c r="AL63" s="445">
        <f t="shared" si="1"/>
        <v>0</v>
      </c>
    </row>
    <row r="64" spans="1:38" ht="32.25" customHeight="1" x14ac:dyDescent="0.25">
      <c r="A64" s="456" t="s">
        <v>1898</v>
      </c>
      <c r="B64" s="67" t="s">
        <v>1932</v>
      </c>
      <c r="C64" s="67" t="s">
        <v>1900</v>
      </c>
      <c r="D64" s="67" t="s">
        <v>1933</v>
      </c>
      <c r="E64" s="67">
        <v>0</v>
      </c>
      <c r="F64" s="67" t="s">
        <v>509</v>
      </c>
      <c r="G64" s="67" t="s">
        <v>1298</v>
      </c>
      <c r="H64" s="67" t="s">
        <v>530</v>
      </c>
      <c r="I64" s="67" t="s">
        <v>1600</v>
      </c>
      <c r="J64" s="67" t="s">
        <v>1601</v>
      </c>
      <c r="K64" s="67" t="s">
        <v>1602</v>
      </c>
      <c r="L64" s="67" t="s">
        <v>19</v>
      </c>
      <c r="M64" s="67" t="s">
        <v>39</v>
      </c>
      <c r="N64" s="67" t="s">
        <v>1066</v>
      </c>
      <c r="O64" s="67" t="s">
        <v>1197</v>
      </c>
      <c r="P64" s="67" t="s">
        <v>205</v>
      </c>
      <c r="Q64" s="67">
        <v>14</v>
      </c>
      <c r="R64" s="67">
        <v>4</v>
      </c>
      <c r="S64" s="67" t="s">
        <v>515</v>
      </c>
      <c r="T64" s="67" t="s">
        <v>1289</v>
      </c>
      <c r="U64" s="155">
        <v>45670</v>
      </c>
      <c r="V64" s="155">
        <v>46022</v>
      </c>
      <c r="W64" s="67" t="s">
        <v>1287</v>
      </c>
      <c r="X64" s="67">
        <v>14</v>
      </c>
      <c r="Y64" s="67"/>
      <c r="Z64" s="67"/>
      <c r="AA64" s="450"/>
      <c r="AB64" s="67"/>
      <c r="AC64" s="67"/>
      <c r="AD64" s="450"/>
      <c r="AE64" s="67"/>
      <c r="AF64" s="457"/>
      <c r="AG64" s="35">
        <f t="shared" si="2"/>
        <v>0</v>
      </c>
      <c r="AH64" s="35" t="str">
        <f t="shared" si="3"/>
        <v>6000</v>
      </c>
      <c r="AI64" s="445" t="str">
        <f t="shared" si="0"/>
        <v>Producto</v>
      </c>
      <c r="AJ64" s="35">
        <f t="shared" si="4"/>
        <v>14</v>
      </c>
      <c r="AK64" s="35">
        <f t="shared" si="5"/>
        <v>0</v>
      </c>
      <c r="AL64" s="445">
        <f t="shared" si="1"/>
        <v>0</v>
      </c>
    </row>
    <row r="65" spans="1:38" ht="32.25" customHeight="1" x14ac:dyDescent="0.25">
      <c r="A65" s="456" t="s">
        <v>1934</v>
      </c>
      <c r="B65" s="67" t="s">
        <v>1932</v>
      </c>
      <c r="C65" s="67" t="s">
        <v>1900</v>
      </c>
      <c r="D65" s="67" t="s">
        <v>1933</v>
      </c>
      <c r="E65" s="67">
        <v>0</v>
      </c>
      <c r="F65" s="67" t="s">
        <v>517</v>
      </c>
      <c r="G65" s="67" t="s">
        <v>1299</v>
      </c>
      <c r="H65" s="67" t="s">
        <v>19</v>
      </c>
      <c r="I65" s="67" t="s">
        <v>19</v>
      </c>
      <c r="J65" s="67" t="s">
        <v>19</v>
      </c>
      <c r="K65" s="67" t="s">
        <v>19</v>
      </c>
      <c r="L65" s="67" t="s">
        <v>19</v>
      </c>
      <c r="M65" s="67" t="s">
        <v>19</v>
      </c>
      <c r="N65" s="67" t="s">
        <v>19</v>
      </c>
      <c r="O65" s="67" t="s">
        <v>19</v>
      </c>
      <c r="P65" s="67" t="s">
        <v>201</v>
      </c>
      <c r="Q65" s="67">
        <v>20</v>
      </c>
      <c r="R65" s="67">
        <v>1</v>
      </c>
      <c r="S65" s="67" t="s">
        <v>515</v>
      </c>
      <c r="T65" s="67" t="s">
        <v>1291</v>
      </c>
      <c r="U65" s="155">
        <v>45670</v>
      </c>
      <c r="V65" s="155">
        <v>45897</v>
      </c>
      <c r="W65" s="67" t="s">
        <v>1287</v>
      </c>
      <c r="X65" s="67">
        <v>2.8</v>
      </c>
      <c r="Y65" s="67"/>
      <c r="Z65" s="67"/>
      <c r="AA65" s="450"/>
      <c r="AB65" s="67"/>
      <c r="AC65" s="67"/>
      <c r="AD65" s="450"/>
      <c r="AE65" s="67"/>
      <c r="AF65" s="457"/>
      <c r="AG65" s="35">
        <f t="shared" si="2"/>
        <v>0</v>
      </c>
      <c r="AH65" s="35" t="str">
        <f t="shared" si="3"/>
        <v>6000</v>
      </c>
      <c r="AI65" s="445" t="str">
        <f t="shared" si="0"/>
        <v>Actividad propia</v>
      </c>
      <c r="AJ65" s="35">
        <f t="shared" si="4"/>
        <v>2.8</v>
      </c>
      <c r="AK65" s="35">
        <f t="shared" si="5"/>
        <v>0</v>
      </c>
      <c r="AL65" s="445">
        <f t="shared" si="1"/>
        <v>0</v>
      </c>
    </row>
    <row r="66" spans="1:38" ht="32.25" customHeight="1" x14ac:dyDescent="0.25">
      <c r="A66" s="456" t="s">
        <v>1898</v>
      </c>
      <c r="B66" s="67" t="s">
        <v>1932</v>
      </c>
      <c r="C66" s="67" t="s">
        <v>1900</v>
      </c>
      <c r="D66" s="67" t="s">
        <v>1933</v>
      </c>
      <c r="E66" s="67">
        <v>0</v>
      </c>
      <c r="F66" s="67" t="s">
        <v>517</v>
      </c>
      <c r="G66" s="67" t="s">
        <v>1300</v>
      </c>
      <c r="H66" s="67" t="s">
        <v>19</v>
      </c>
      <c r="I66" s="67" t="s">
        <v>19</v>
      </c>
      <c r="J66" s="67" t="s">
        <v>19</v>
      </c>
      <c r="K66" s="67" t="s">
        <v>19</v>
      </c>
      <c r="L66" s="67" t="s">
        <v>19</v>
      </c>
      <c r="M66" s="67" t="s">
        <v>19</v>
      </c>
      <c r="N66" s="67" t="s">
        <v>19</v>
      </c>
      <c r="O66" s="67" t="s">
        <v>19</v>
      </c>
      <c r="P66" s="67" t="s">
        <v>202</v>
      </c>
      <c r="Q66" s="67">
        <v>20</v>
      </c>
      <c r="R66" s="67">
        <v>1</v>
      </c>
      <c r="S66" s="67" t="s">
        <v>515</v>
      </c>
      <c r="T66" s="67" t="s">
        <v>1293</v>
      </c>
      <c r="U66" s="155">
        <v>45670</v>
      </c>
      <c r="V66" s="155">
        <v>46022</v>
      </c>
      <c r="W66" s="67" t="s">
        <v>1287</v>
      </c>
      <c r="X66" s="67">
        <v>2.8</v>
      </c>
      <c r="Y66" s="67"/>
      <c r="Z66" s="67"/>
      <c r="AA66" s="450"/>
      <c r="AB66" s="67"/>
      <c r="AC66" s="67"/>
      <c r="AD66" s="450"/>
      <c r="AE66" s="67"/>
      <c r="AF66" s="457"/>
      <c r="AG66" s="35">
        <f t="shared" si="2"/>
        <v>0</v>
      </c>
      <c r="AH66" s="35" t="str">
        <f t="shared" si="3"/>
        <v>6000</v>
      </c>
      <c r="AI66" s="445" t="str">
        <f t="shared" si="0"/>
        <v>Actividad propia</v>
      </c>
      <c r="AJ66" s="35">
        <f t="shared" si="4"/>
        <v>2.8</v>
      </c>
      <c r="AK66" s="35">
        <f t="shared" si="5"/>
        <v>0</v>
      </c>
      <c r="AL66" s="445">
        <f t="shared" si="1"/>
        <v>0</v>
      </c>
    </row>
    <row r="67" spans="1:38" ht="32.25" customHeight="1" x14ac:dyDescent="0.25">
      <c r="A67" s="456" t="s">
        <v>1898</v>
      </c>
      <c r="B67" s="67" t="s">
        <v>1932</v>
      </c>
      <c r="C67" s="67" t="s">
        <v>1900</v>
      </c>
      <c r="D67" s="67" t="s">
        <v>1933</v>
      </c>
      <c r="E67" s="67">
        <v>0</v>
      </c>
      <c r="F67" s="67" t="s">
        <v>517</v>
      </c>
      <c r="G67" s="67" t="s">
        <v>1301</v>
      </c>
      <c r="H67" s="67" t="s">
        <v>19</v>
      </c>
      <c r="I67" s="67" t="s">
        <v>19</v>
      </c>
      <c r="J67" s="67" t="s">
        <v>19</v>
      </c>
      <c r="K67" s="67" t="s">
        <v>19</v>
      </c>
      <c r="L67" s="67" t="s">
        <v>19</v>
      </c>
      <c r="M67" s="67" t="s">
        <v>19</v>
      </c>
      <c r="N67" s="67" t="s">
        <v>19</v>
      </c>
      <c r="O67" s="67" t="s">
        <v>19</v>
      </c>
      <c r="P67" s="67" t="s">
        <v>203</v>
      </c>
      <c r="Q67" s="67">
        <v>30</v>
      </c>
      <c r="R67" s="67">
        <v>100</v>
      </c>
      <c r="S67" s="67" t="s">
        <v>546</v>
      </c>
      <c r="T67" s="67" t="s">
        <v>1295</v>
      </c>
      <c r="U67" s="155">
        <v>45670</v>
      </c>
      <c r="V67" s="155">
        <v>46022</v>
      </c>
      <c r="W67" s="67" t="s">
        <v>1287</v>
      </c>
      <c r="X67" s="67">
        <v>4.2</v>
      </c>
      <c r="Y67" s="67"/>
      <c r="Z67" s="67"/>
      <c r="AA67" s="450"/>
      <c r="AB67" s="67"/>
      <c r="AC67" s="67"/>
      <c r="AD67" s="450"/>
      <c r="AE67" s="67"/>
      <c r="AF67" s="457"/>
      <c r="AG67" s="35">
        <f t="shared" si="2"/>
        <v>0</v>
      </c>
      <c r="AH67" s="35" t="str">
        <f t="shared" si="3"/>
        <v>6000</v>
      </c>
      <c r="AI67" s="445" t="str">
        <f t="shared" si="0"/>
        <v>Actividad propia</v>
      </c>
      <c r="AJ67" s="35">
        <f t="shared" si="4"/>
        <v>4.2</v>
      </c>
      <c r="AK67" s="35">
        <f t="shared" si="5"/>
        <v>0</v>
      </c>
      <c r="AL67" s="445">
        <f t="shared" si="1"/>
        <v>0</v>
      </c>
    </row>
    <row r="68" spans="1:38" ht="32.25" customHeight="1" x14ac:dyDescent="0.25">
      <c r="A68" s="456" t="s">
        <v>1898</v>
      </c>
      <c r="B68" s="67" t="s">
        <v>1932</v>
      </c>
      <c r="C68" s="67" t="s">
        <v>1900</v>
      </c>
      <c r="D68" s="67" t="s">
        <v>1933</v>
      </c>
      <c r="E68" s="67">
        <v>0</v>
      </c>
      <c r="F68" s="67" t="s">
        <v>517</v>
      </c>
      <c r="G68" s="67" t="s">
        <v>1302</v>
      </c>
      <c r="H68" s="67" t="s">
        <v>19</v>
      </c>
      <c r="I68" s="67" t="s">
        <v>19</v>
      </c>
      <c r="J68" s="67" t="s">
        <v>19</v>
      </c>
      <c r="K68" s="67" t="s">
        <v>19</v>
      </c>
      <c r="L68" s="67" t="s">
        <v>19</v>
      </c>
      <c r="M68" s="67" t="s">
        <v>19</v>
      </c>
      <c r="N68" s="67" t="s">
        <v>19</v>
      </c>
      <c r="O68" s="67" t="s">
        <v>19</v>
      </c>
      <c r="P68" s="67" t="s">
        <v>204</v>
      </c>
      <c r="Q68" s="67">
        <v>30</v>
      </c>
      <c r="R68" s="67">
        <v>1</v>
      </c>
      <c r="S68" s="67" t="s">
        <v>515</v>
      </c>
      <c r="T68" s="67" t="s">
        <v>1297</v>
      </c>
      <c r="U68" s="155">
        <v>45670</v>
      </c>
      <c r="V68" s="155">
        <v>46022</v>
      </c>
      <c r="W68" s="67" t="s">
        <v>1287</v>
      </c>
      <c r="X68" s="67">
        <v>4.2</v>
      </c>
      <c r="Y68" s="67"/>
      <c r="Z68" s="67"/>
      <c r="AA68" s="450"/>
      <c r="AB68" s="67"/>
      <c r="AC68" s="67"/>
      <c r="AD68" s="450"/>
      <c r="AE68" s="67"/>
      <c r="AF68" s="457"/>
      <c r="AG68" s="35">
        <f t="shared" si="2"/>
        <v>0</v>
      </c>
      <c r="AH68" s="35" t="str">
        <f t="shared" si="3"/>
        <v>6000</v>
      </c>
      <c r="AI68" s="445" t="str">
        <f t="shared" si="0"/>
        <v>Actividad propia</v>
      </c>
      <c r="AJ68" s="35">
        <f t="shared" si="4"/>
        <v>4.2</v>
      </c>
      <c r="AK68" s="35">
        <f t="shared" si="5"/>
        <v>0</v>
      </c>
      <c r="AL68" s="445">
        <f t="shared" si="1"/>
        <v>0</v>
      </c>
    </row>
    <row r="69" spans="1:38" ht="32.25" customHeight="1" x14ac:dyDescent="0.25">
      <c r="A69" s="456" t="s">
        <v>1898</v>
      </c>
      <c r="B69" s="67" t="s">
        <v>1932</v>
      </c>
      <c r="C69" s="67" t="s">
        <v>1900</v>
      </c>
      <c r="D69" s="67" t="s">
        <v>1933</v>
      </c>
      <c r="E69" s="67">
        <v>0</v>
      </c>
      <c r="F69" s="67" t="s">
        <v>509</v>
      </c>
      <c r="G69" s="67" t="s">
        <v>1303</v>
      </c>
      <c r="H69" s="67" t="s">
        <v>530</v>
      </c>
      <c r="I69" s="67" t="s">
        <v>1600</v>
      </c>
      <c r="J69" s="67" t="s">
        <v>1601</v>
      </c>
      <c r="K69" s="67" t="s">
        <v>1602</v>
      </c>
      <c r="L69" s="67" t="s">
        <v>19</v>
      </c>
      <c r="M69" s="67" t="s">
        <v>39</v>
      </c>
      <c r="N69" s="67" t="s">
        <v>1610</v>
      </c>
      <c r="O69" s="67" t="s">
        <v>1197</v>
      </c>
      <c r="P69" s="67" t="s">
        <v>206</v>
      </c>
      <c r="Q69" s="67">
        <v>14</v>
      </c>
      <c r="R69" s="67">
        <v>4</v>
      </c>
      <c r="S69" s="67" t="s">
        <v>515</v>
      </c>
      <c r="T69" s="67" t="s">
        <v>1289</v>
      </c>
      <c r="U69" s="155">
        <v>45670</v>
      </c>
      <c r="V69" s="155">
        <v>46022</v>
      </c>
      <c r="W69" s="67" t="s">
        <v>1287</v>
      </c>
      <c r="X69" s="67">
        <v>14</v>
      </c>
      <c r="Y69" s="67"/>
      <c r="Z69" s="67"/>
      <c r="AA69" s="450"/>
      <c r="AB69" s="67"/>
      <c r="AC69" s="67"/>
      <c r="AD69" s="450"/>
      <c r="AE69" s="67"/>
      <c r="AF69" s="457"/>
      <c r="AG69" s="35">
        <f t="shared" si="2"/>
        <v>0</v>
      </c>
      <c r="AH69" s="35" t="str">
        <f t="shared" si="3"/>
        <v>6000</v>
      </c>
      <c r="AI69" s="445" t="str">
        <f t="shared" si="0"/>
        <v>Producto</v>
      </c>
      <c r="AJ69" s="35">
        <f t="shared" si="4"/>
        <v>14</v>
      </c>
      <c r="AK69" s="35">
        <f t="shared" si="5"/>
        <v>0</v>
      </c>
      <c r="AL69" s="445">
        <f t="shared" si="1"/>
        <v>0</v>
      </c>
    </row>
    <row r="70" spans="1:38" ht="32.25" customHeight="1" x14ac:dyDescent="0.25">
      <c r="A70" s="456" t="s">
        <v>1934</v>
      </c>
      <c r="B70" s="67" t="s">
        <v>1932</v>
      </c>
      <c r="C70" s="67" t="s">
        <v>1900</v>
      </c>
      <c r="D70" s="67" t="s">
        <v>1933</v>
      </c>
      <c r="E70" s="67">
        <v>0</v>
      </c>
      <c r="F70" s="67" t="s">
        <v>517</v>
      </c>
      <c r="G70" s="67" t="s">
        <v>1304</v>
      </c>
      <c r="H70" s="67" t="s">
        <v>19</v>
      </c>
      <c r="I70" s="67" t="s">
        <v>19</v>
      </c>
      <c r="J70" s="67" t="s">
        <v>19</v>
      </c>
      <c r="K70" s="67" t="s">
        <v>19</v>
      </c>
      <c r="L70" s="67" t="s">
        <v>19</v>
      </c>
      <c r="M70" s="67" t="s">
        <v>19</v>
      </c>
      <c r="N70" s="67" t="s">
        <v>19</v>
      </c>
      <c r="O70" s="67" t="s">
        <v>19</v>
      </c>
      <c r="P70" s="67" t="s">
        <v>201</v>
      </c>
      <c r="Q70" s="67">
        <v>20</v>
      </c>
      <c r="R70" s="67">
        <v>1</v>
      </c>
      <c r="S70" s="67" t="s">
        <v>515</v>
      </c>
      <c r="T70" s="67" t="s">
        <v>1291</v>
      </c>
      <c r="U70" s="155">
        <v>45670</v>
      </c>
      <c r="V70" s="155">
        <v>45897</v>
      </c>
      <c r="W70" s="67" t="s">
        <v>1287</v>
      </c>
      <c r="X70" s="67">
        <v>2.8</v>
      </c>
      <c r="Y70" s="67"/>
      <c r="Z70" s="67"/>
      <c r="AA70" s="450"/>
      <c r="AB70" s="67"/>
      <c r="AC70" s="67"/>
      <c r="AD70" s="450"/>
      <c r="AE70" s="67"/>
      <c r="AF70" s="457"/>
      <c r="AG70" s="35">
        <f t="shared" si="2"/>
        <v>0</v>
      </c>
      <c r="AH70" s="35" t="str">
        <f t="shared" si="3"/>
        <v>6000</v>
      </c>
      <c r="AI70" s="445" t="str">
        <f t="shared" si="0"/>
        <v>Actividad propia</v>
      </c>
      <c r="AJ70" s="35">
        <f t="shared" si="4"/>
        <v>2.8</v>
      </c>
      <c r="AK70" s="35">
        <f t="shared" si="5"/>
        <v>0</v>
      </c>
      <c r="AL70" s="445">
        <f t="shared" si="1"/>
        <v>0</v>
      </c>
    </row>
    <row r="71" spans="1:38" ht="32.25" customHeight="1" x14ac:dyDescent="0.25">
      <c r="A71" s="456" t="s">
        <v>1898</v>
      </c>
      <c r="B71" s="67" t="s">
        <v>1932</v>
      </c>
      <c r="C71" s="67" t="s">
        <v>1900</v>
      </c>
      <c r="D71" s="67" t="s">
        <v>1933</v>
      </c>
      <c r="E71" s="67">
        <v>0</v>
      </c>
      <c r="F71" s="67" t="s">
        <v>517</v>
      </c>
      <c r="G71" s="67" t="s">
        <v>1305</v>
      </c>
      <c r="H71" s="67" t="s">
        <v>19</v>
      </c>
      <c r="I71" s="67" t="s">
        <v>19</v>
      </c>
      <c r="J71" s="67" t="s">
        <v>19</v>
      </c>
      <c r="K71" s="67" t="s">
        <v>19</v>
      </c>
      <c r="L71" s="67" t="s">
        <v>19</v>
      </c>
      <c r="M71" s="67" t="s">
        <v>19</v>
      </c>
      <c r="N71" s="67" t="s">
        <v>19</v>
      </c>
      <c r="O71" s="67" t="s">
        <v>19</v>
      </c>
      <c r="P71" s="67" t="s">
        <v>202</v>
      </c>
      <c r="Q71" s="67">
        <v>20</v>
      </c>
      <c r="R71" s="67">
        <v>1</v>
      </c>
      <c r="S71" s="67" t="s">
        <v>515</v>
      </c>
      <c r="T71" s="67" t="s">
        <v>1293</v>
      </c>
      <c r="U71" s="155">
        <v>45670</v>
      </c>
      <c r="V71" s="155">
        <v>46022</v>
      </c>
      <c r="W71" s="67" t="s">
        <v>1287</v>
      </c>
      <c r="X71" s="67">
        <v>2.8</v>
      </c>
      <c r="Y71" s="67"/>
      <c r="Z71" s="67"/>
      <c r="AA71" s="450"/>
      <c r="AB71" s="67"/>
      <c r="AC71" s="67"/>
      <c r="AD71" s="450"/>
      <c r="AE71" s="67"/>
      <c r="AF71" s="457"/>
      <c r="AG71" s="35">
        <f t="shared" si="2"/>
        <v>0</v>
      </c>
      <c r="AH71" s="35" t="str">
        <f t="shared" si="3"/>
        <v>6000</v>
      </c>
      <c r="AI71" s="445" t="str">
        <f t="shared" ref="AI71:AI134" si="6">+F71</f>
        <v>Actividad propia</v>
      </c>
      <c r="AJ71" s="35">
        <f t="shared" si="4"/>
        <v>2.8</v>
      </c>
      <c r="AK71" s="35">
        <f t="shared" si="5"/>
        <v>0</v>
      </c>
      <c r="AL71" s="445">
        <f t="shared" ref="AL71:AL134" si="7">+AE71</f>
        <v>0</v>
      </c>
    </row>
    <row r="72" spans="1:38" ht="32.25" customHeight="1" x14ac:dyDescent="0.25">
      <c r="A72" s="456" t="s">
        <v>1898</v>
      </c>
      <c r="B72" s="67" t="s">
        <v>1932</v>
      </c>
      <c r="C72" s="67" t="s">
        <v>1900</v>
      </c>
      <c r="D72" s="67" t="s">
        <v>1933</v>
      </c>
      <c r="E72" s="67">
        <v>0</v>
      </c>
      <c r="F72" s="67" t="s">
        <v>517</v>
      </c>
      <c r="G72" s="67" t="s">
        <v>1306</v>
      </c>
      <c r="H72" s="67" t="s">
        <v>19</v>
      </c>
      <c r="I72" s="67" t="s">
        <v>19</v>
      </c>
      <c r="J72" s="67" t="s">
        <v>19</v>
      </c>
      <c r="K72" s="67" t="s">
        <v>19</v>
      </c>
      <c r="L72" s="67" t="s">
        <v>19</v>
      </c>
      <c r="M72" s="67" t="s">
        <v>19</v>
      </c>
      <c r="N72" s="67" t="s">
        <v>19</v>
      </c>
      <c r="O72" s="67" t="s">
        <v>19</v>
      </c>
      <c r="P72" s="67" t="s">
        <v>203</v>
      </c>
      <c r="Q72" s="67">
        <v>30</v>
      </c>
      <c r="R72" s="67">
        <v>100</v>
      </c>
      <c r="S72" s="67" t="s">
        <v>546</v>
      </c>
      <c r="T72" s="67" t="s">
        <v>1295</v>
      </c>
      <c r="U72" s="155">
        <v>45670</v>
      </c>
      <c r="V72" s="155">
        <v>46022</v>
      </c>
      <c r="W72" s="67" t="s">
        <v>1287</v>
      </c>
      <c r="X72" s="67">
        <v>4.2</v>
      </c>
      <c r="Y72" s="67"/>
      <c r="Z72" s="67"/>
      <c r="AA72" s="450"/>
      <c r="AB72" s="67"/>
      <c r="AC72" s="67"/>
      <c r="AD72" s="450"/>
      <c r="AE72" s="67"/>
      <c r="AF72" s="457"/>
      <c r="AG72" s="35">
        <f t="shared" ref="AG72:AG135" si="8">+AB72-Y72</f>
        <v>0</v>
      </c>
      <c r="AH72" s="35" t="str">
        <f t="shared" ref="AH72:AH135" si="9">+B72</f>
        <v>6000</v>
      </c>
      <c r="AI72" s="445" t="str">
        <f t="shared" si="6"/>
        <v>Actividad propia</v>
      </c>
      <c r="AJ72" s="35">
        <f t="shared" ref="AJ72:AJ135" si="10">+X72</f>
        <v>4.2</v>
      </c>
      <c r="AK72" s="35">
        <f t="shared" ref="AK72:AK135" si="11">(AB72*X72)/100</f>
        <v>0</v>
      </c>
      <c r="AL72" s="445">
        <f t="shared" si="7"/>
        <v>0</v>
      </c>
    </row>
    <row r="73" spans="1:38" ht="32.25" customHeight="1" x14ac:dyDescent="0.25">
      <c r="A73" s="456" t="s">
        <v>1898</v>
      </c>
      <c r="B73" s="67" t="s">
        <v>1932</v>
      </c>
      <c r="C73" s="67" t="s">
        <v>1900</v>
      </c>
      <c r="D73" s="67" t="s">
        <v>1933</v>
      </c>
      <c r="E73" s="67">
        <v>0</v>
      </c>
      <c r="F73" s="67" t="s">
        <v>517</v>
      </c>
      <c r="G73" s="67" t="s">
        <v>1307</v>
      </c>
      <c r="H73" s="67" t="s">
        <v>19</v>
      </c>
      <c r="I73" s="67" t="s">
        <v>19</v>
      </c>
      <c r="J73" s="67" t="s">
        <v>19</v>
      </c>
      <c r="K73" s="67" t="s">
        <v>19</v>
      </c>
      <c r="L73" s="67" t="s">
        <v>19</v>
      </c>
      <c r="M73" s="67" t="s">
        <v>19</v>
      </c>
      <c r="N73" s="67" t="s">
        <v>19</v>
      </c>
      <c r="O73" s="67" t="s">
        <v>19</v>
      </c>
      <c r="P73" s="67" t="s">
        <v>204</v>
      </c>
      <c r="Q73" s="67">
        <v>30</v>
      </c>
      <c r="R73" s="67">
        <v>1</v>
      </c>
      <c r="S73" s="67" t="s">
        <v>515</v>
      </c>
      <c r="T73" s="67" t="s">
        <v>1297</v>
      </c>
      <c r="U73" s="155">
        <v>45670</v>
      </c>
      <c r="V73" s="155">
        <v>46022</v>
      </c>
      <c r="W73" s="67" t="s">
        <v>1287</v>
      </c>
      <c r="X73" s="67">
        <v>4.2</v>
      </c>
      <c r="Y73" s="67"/>
      <c r="Z73" s="67"/>
      <c r="AA73" s="450"/>
      <c r="AB73" s="67"/>
      <c r="AC73" s="67"/>
      <c r="AD73" s="450"/>
      <c r="AE73" s="67"/>
      <c r="AF73" s="457"/>
      <c r="AG73" s="35">
        <f t="shared" si="8"/>
        <v>0</v>
      </c>
      <c r="AH73" s="35" t="str">
        <f t="shared" si="9"/>
        <v>6000</v>
      </c>
      <c r="AI73" s="445" t="str">
        <f t="shared" si="6"/>
        <v>Actividad propia</v>
      </c>
      <c r="AJ73" s="35">
        <f t="shared" si="10"/>
        <v>4.2</v>
      </c>
      <c r="AK73" s="35">
        <f t="shared" si="11"/>
        <v>0</v>
      </c>
      <c r="AL73" s="445">
        <f t="shared" si="7"/>
        <v>0</v>
      </c>
    </row>
    <row r="74" spans="1:38" ht="32.25" customHeight="1" x14ac:dyDescent="0.25">
      <c r="A74" s="456" t="s">
        <v>1923</v>
      </c>
      <c r="B74" s="67" t="s">
        <v>1932</v>
      </c>
      <c r="C74" s="67" t="s">
        <v>1900</v>
      </c>
      <c r="D74" s="67" t="s">
        <v>1933</v>
      </c>
      <c r="E74" s="67">
        <v>0</v>
      </c>
      <c r="F74" s="67" t="s">
        <v>509</v>
      </c>
      <c r="G74" s="67" t="s">
        <v>1308</v>
      </c>
      <c r="H74" s="67" t="s">
        <v>511</v>
      </c>
      <c r="I74" s="67" t="s">
        <v>1600</v>
      </c>
      <c r="J74" s="67" t="s">
        <v>1601</v>
      </c>
      <c r="K74" s="67" t="s">
        <v>1602</v>
      </c>
      <c r="L74" s="67" t="s">
        <v>19</v>
      </c>
      <c r="M74" s="67" t="s">
        <v>39</v>
      </c>
      <c r="N74" s="67" t="s">
        <v>1066</v>
      </c>
      <c r="O74" s="67" t="s">
        <v>1197</v>
      </c>
      <c r="P74" s="67" t="s">
        <v>484</v>
      </c>
      <c r="Q74" s="67">
        <v>14</v>
      </c>
      <c r="R74" s="67">
        <v>100</v>
      </c>
      <c r="S74" s="67" t="s">
        <v>546</v>
      </c>
      <c r="T74" s="67" t="s">
        <v>1309</v>
      </c>
      <c r="U74" s="155">
        <v>45691</v>
      </c>
      <c r="V74" s="155">
        <v>45947</v>
      </c>
      <c r="W74" s="67" t="s">
        <v>1287</v>
      </c>
      <c r="X74" s="67">
        <v>14</v>
      </c>
      <c r="Y74" s="67"/>
      <c r="Z74" s="67"/>
      <c r="AA74" s="450"/>
      <c r="AB74" s="67"/>
      <c r="AC74" s="67"/>
      <c r="AD74" s="450"/>
      <c r="AE74" s="67"/>
      <c r="AF74" s="457"/>
      <c r="AG74" s="35">
        <f t="shared" si="8"/>
        <v>0</v>
      </c>
      <c r="AH74" s="35" t="str">
        <f t="shared" si="9"/>
        <v>6000</v>
      </c>
      <c r="AI74" s="445" t="str">
        <f t="shared" si="6"/>
        <v>Producto</v>
      </c>
      <c r="AJ74" s="35">
        <f t="shared" si="10"/>
        <v>14</v>
      </c>
      <c r="AK74" s="35">
        <f t="shared" si="11"/>
        <v>0</v>
      </c>
      <c r="AL74" s="445">
        <f t="shared" si="7"/>
        <v>0</v>
      </c>
    </row>
    <row r="75" spans="1:38" ht="32.25" customHeight="1" x14ac:dyDescent="0.25">
      <c r="A75" s="456" t="s">
        <v>1906</v>
      </c>
      <c r="B75" s="67" t="s">
        <v>1932</v>
      </c>
      <c r="C75" s="67" t="s">
        <v>1907</v>
      </c>
      <c r="D75" s="67" t="s">
        <v>1933</v>
      </c>
      <c r="E75" s="67">
        <v>0</v>
      </c>
      <c r="F75" s="67" t="s">
        <v>517</v>
      </c>
      <c r="G75" s="67" t="s">
        <v>1310</v>
      </c>
      <c r="H75" s="67" t="s">
        <v>19</v>
      </c>
      <c r="I75" s="67" t="s">
        <v>19</v>
      </c>
      <c r="J75" s="67" t="s">
        <v>19</v>
      </c>
      <c r="K75" s="67" t="s">
        <v>19</v>
      </c>
      <c r="L75" s="67" t="s">
        <v>19</v>
      </c>
      <c r="M75" s="67" t="s">
        <v>19</v>
      </c>
      <c r="N75" s="67" t="s">
        <v>19</v>
      </c>
      <c r="O75" s="67" t="s">
        <v>19</v>
      </c>
      <c r="P75" s="67" t="s">
        <v>485</v>
      </c>
      <c r="Q75" s="67">
        <v>20</v>
      </c>
      <c r="R75" s="67">
        <v>1</v>
      </c>
      <c r="S75" s="67" t="s">
        <v>515</v>
      </c>
      <c r="T75" s="67" t="s">
        <v>1311</v>
      </c>
      <c r="U75" s="155">
        <v>45691</v>
      </c>
      <c r="V75" s="155">
        <v>45730</v>
      </c>
      <c r="W75" s="67" t="s">
        <v>1287</v>
      </c>
      <c r="X75" s="67">
        <v>2.8</v>
      </c>
      <c r="Y75" s="67">
        <v>100</v>
      </c>
      <c r="Z75" s="67" t="s">
        <v>1935</v>
      </c>
      <c r="AA75" s="450">
        <v>45694</v>
      </c>
      <c r="AB75" s="67">
        <v>100</v>
      </c>
      <c r="AC75" s="67" t="s">
        <v>1936</v>
      </c>
      <c r="AD75" s="450">
        <v>45694</v>
      </c>
      <c r="AE75" s="67">
        <v>100</v>
      </c>
      <c r="AF75" s="457">
        <v>2.8</v>
      </c>
      <c r="AG75" s="35">
        <f t="shared" si="8"/>
        <v>0</v>
      </c>
      <c r="AH75" s="35" t="str">
        <f t="shared" si="9"/>
        <v>6000</v>
      </c>
      <c r="AI75" s="445" t="str">
        <f t="shared" si="6"/>
        <v>Actividad propia</v>
      </c>
      <c r="AJ75" s="35">
        <f t="shared" si="10"/>
        <v>2.8</v>
      </c>
      <c r="AK75" s="35">
        <f t="shared" si="11"/>
        <v>2.8</v>
      </c>
      <c r="AL75" s="445">
        <f t="shared" si="7"/>
        <v>100</v>
      </c>
    </row>
    <row r="76" spans="1:38" ht="32.25" customHeight="1" x14ac:dyDescent="0.25">
      <c r="A76" s="456" t="s">
        <v>1902</v>
      </c>
      <c r="B76" s="67" t="s">
        <v>1932</v>
      </c>
      <c r="C76" s="67" t="s">
        <v>1907</v>
      </c>
      <c r="D76" s="67" t="s">
        <v>1933</v>
      </c>
      <c r="E76" s="67">
        <v>0</v>
      </c>
      <c r="F76" s="67" t="s">
        <v>517</v>
      </c>
      <c r="G76" s="67" t="s">
        <v>1312</v>
      </c>
      <c r="H76" s="67" t="s">
        <v>19</v>
      </c>
      <c r="I76" s="67" t="s">
        <v>19</v>
      </c>
      <c r="J76" s="67" t="s">
        <v>19</v>
      </c>
      <c r="K76" s="67" t="s">
        <v>19</v>
      </c>
      <c r="L76" s="67" t="s">
        <v>19</v>
      </c>
      <c r="M76" s="67" t="s">
        <v>19</v>
      </c>
      <c r="N76" s="67" t="s">
        <v>19</v>
      </c>
      <c r="O76" s="67" t="s">
        <v>19</v>
      </c>
      <c r="P76" s="67" t="s">
        <v>486</v>
      </c>
      <c r="Q76" s="67">
        <v>20</v>
      </c>
      <c r="R76" s="67">
        <v>1</v>
      </c>
      <c r="S76" s="67" t="s">
        <v>515</v>
      </c>
      <c r="T76" s="67" t="s">
        <v>1313</v>
      </c>
      <c r="U76" s="155">
        <v>45733</v>
      </c>
      <c r="V76" s="155">
        <v>45751</v>
      </c>
      <c r="W76" s="67" t="s">
        <v>1287</v>
      </c>
      <c r="X76" s="67">
        <v>2.8</v>
      </c>
      <c r="Y76" s="67">
        <v>100</v>
      </c>
      <c r="Z76" s="67" t="s">
        <v>2333</v>
      </c>
      <c r="AA76" s="450">
        <v>45733</v>
      </c>
      <c r="AB76" s="67">
        <v>100</v>
      </c>
      <c r="AC76" s="67" t="s">
        <v>2334</v>
      </c>
      <c r="AD76" s="450">
        <v>45733</v>
      </c>
      <c r="AE76" s="67">
        <v>100</v>
      </c>
      <c r="AF76" s="457">
        <v>2.8</v>
      </c>
      <c r="AG76" s="35">
        <f t="shared" si="8"/>
        <v>0</v>
      </c>
      <c r="AH76" s="35" t="str">
        <f t="shared" si="9"/>
        <v>6000</v>
      </c>
      <c r="AI76" s="445" t="str">
        <f t="shared" si="6"/>
        <v>Actividad propia</v>
      </c>
      <c r="AJ76" s="35">
        <f t="shared" si="10"/>
        <v>2.8</v>
      </c>
      <c r="AK76" s="35">
        <f t="shared" si="11"/>
        <v>2.8</v>
      </c>
      <c r="AL76" s="445">
        <f t="shared" si="7"/>
        <v>100</v>
      </c>
    </row>
    <row r="77" spans="1:38" ht="32.25" customHeight="1" x14ac:dyDescent="0.25">
      <c r="A77" s="456" t="s">
        <v>1904</v>
      </c>
      <c r="B77" s="67" t="s">
        <v>1932</v>
      </c>
      <c r="C77" s="67" t="s">
        <v>1907</v>
      </c>
      <c r="D77" s="67" t="s">
        <v>1933</v>
      </c>
      <c r="E77" s="67">
        <v>0</v>
      </c>
      <c r="F77" s="67" t="s">
        <v>517</v>
      </c>
      <c r="G77" s="67" t="s">
        <v>1314</v>
      </c>
      <c r="H77" s="67" t="s">
        <v>19</v>
      </c>
      <c r="I77" s="67" t="s">
        <v>19</v>
      </c>
      <c r="J77" s="67" t="s">
        <v>19</v>
      </c>
      <c r="K77" s="67" t="s">
        <v>19</v>
      </c>
      <c r="L77" s="67" t="s">
        <v>19</v>
      </c>
      <c r="M77" s="67" t="s">
        <v>19</v>
      </c>
      <c r="N77" s="67" t="s">
        <v>19</v>
      </c>
      <c r="O77" s="67" t="s">
        <v>19</v>
      </c>
      <c r="P77" s="67" t="s">
        <v>57</v>
      </c>
      <c r="Q77" s="67">
        <v>20</v>
      </c>
      <c r="R77" s="67">
        <v>1</v>
      </c>
      <c r="S77" s="67" t="s">
        <v>515</v>
      </c>
      <c r="T77" s="67" t="s">
        <v>1315</v>
      </c>
      <c r="U77" s="155">
        <v>45754</v>
      </c>
      <c r="V77" s="155">
        <v>45779</v>
      </c>
      <c r="W77" s="67" t="s">
        <v>1287</v>
      </c>
      <c r="X77" s="67">
        <v>2.8</v>
      </c>
      <c r="Y77" s="67">
        <v>100</v>
      </c>
      <c r="Z77" s="67" t="s">
        <v>2424</v>
      </c>
      <c r="AA77" s="450">
        <v>45779</v>
      </c>
      <c r="AB77" s="67">
        <v>100</v>
      </c>
      <c r="AC77" s="67" t="s">
        <v>2425</v>
      </c>
      <c r="AD77" s="450">
        <v>45779</v>
      </c>
      <c r="AE77" s="67">
        <v>100</v>
      </c>
      <c r="AF77" s="457">
        <v>2.8</v>
      </c>
      <c r="AG77" s="35">
        <f t="shared" si="8"/>
        <v>0</v>
      </c>
      <c r="AH77" s="35" t="str">
        <f t="shared" si="9"/>
        <v>6000</v>
      </c>
      <c r="AI77" s="445" t="str">
        <f t="shared" si="6"/>
        <v>Actividad propia</v>
      </c>
      <c r="AJ77" s="35">
        <f t="shared" si="10"/>
        <v>2.8</v>
      </c>
      <c r="AK77" s="35">
        <f t="shared" si="11"/>
        <v>2.8</v>
      </c>
      <c r="AL77" s="445">
        <f t="shared" si="7"/>
        <v>100</v>
      </c>
    </row>
    <row r="78" spans="1:38" ht="32.25" customHeight="1" x14ac:dyDescent="0.25">
      <c r="A78" s="456" t="s">
        <v>1904</v>
      </c>
      <c r="B78" s="67" t="s">
        <v>1932</v>
      </c>
      <c r="C78" s="67" t="s">
        <v>1907</v>
      </c>
      <c r="D78" s="67" t="s">
        <v>1933</v>
      </c>
      <c r="E78" s="67">
        <v>0</v>
      </c>
      <c r="F78" s="67" t="s">
        <v>517</v>
      </c>
      <c r="G78" s="67" t="s">
        <v>1316</v>
      </c>
      <c r="H78" s="67" t="s">
        <v>19</v>
      </c>
      <c r="I78" s="67" t="s">
        <v>19</v>
      </c>
      <c r="J78" s="67" t="s">
        <v>19</v>
      </c>
      <c r="K78" s="67" t="s">
        <v>19</v>
      </c>
      <c r="L78" s="67" t="s">
        <v>19</v>
      </c>
      <c r="M78" s="67" t="s">
        <v>19</v>
      </c>
      <c r="N78" s="67" t="s">
        <v>19</v>
      </c>
      <c r="O78" s="67" t="s">
        <v>19</v>
      </c>
      <c r="P78" s="67" t="s">
        <v>487</v>
      </c>
      <c r="Q78" s="67">
        <v>20</v>
      </c>
      <c r="R78" s="67">
        <v>1</v>
      </c>
      <c r="S78" s="67" t="s">
        <v>515</v>
      </c>
      <c r="T78" s="67" t="s">
        <v>1317</v>
      </c>
      <c r="U78" s="155">
        <v>45782</v>
      </c>
      <c r="V78" s="155">
        <v>45800</v>
      </c>
      <c r="W78" s="67" t="s">
        <v>1287</v>
      </c>
      <c r="X78" s="67">
        <v>2.8</v>
      </c>
      <c r="Y78" s="67">
        <v>100</v>
      </c>
      <c r="Z78" s="67" t="s">
        <v>2604</v>
      </c>
      <c r="AA78" s="450"/>
      <c r="AB78" s="67">
        <v>100</v>
      </c>
      <c r="AC78" s="67" t="s">
        <v>2426</v>
      </c>
      <c r="AD78" s="450">
        <v>45733</v>
      </c>
      <c r="AE78" s="67">
        <v>100</v>
      </c>
      <c r="AF78" s="457">
        <v>2.8</v>
      </c>
      <c r="AG78" s="35">
        <f t="shared" si="8"/>
        <v>0</v>
      </c>
      <c r="AH78" s="35" t="str">
        <f t="shared" si="9"/>
        <v>6000</v>
      </c>
      <c r="AI78" s="445" t="str">
        <f t="shared" si="6"/>
        <v>Actividad propia</v>
      </c>
      <c r="AJ78" s="35">
        <f t="shared" si="10"/>
        <v>2.8</v>
      </c>
      <c r="AK78" s="35">
        <f t="shared" si="11"/>
        <v>2.8</v>
      </c>
      <c r="AL78" s="445">
        <f t="shared" si="7"/>
        <v>100</v>
      </c>
    </row>
    <row r="79" spans="1:38" ht="32.25" customHeight="1" x14ac:dyDescent="0.25">
      <c r="A79" s="456" t="s">
        <v>1923</v>
      </c>
      <c r="B79" s="67" t="s">
        <v>1932</v>
      </c>
      <c r="C79" s="67" t="s">
        <v>1905</v>
      </c>
      <c r="D79" s="67" t="s">
        <v>1933</v>
      </c>
      <c r="E79" s="67">
        <v>0</v>
      </c>
      <c r="F79" s="67" t="s">
        <v>517</v>
      </c>
      <c r="G79" s="67" t="s">
        <v>1318</v>
      </c>
      <c r="H79" s="67" t="s">
        <v>19</v>
      </c>
      <c r="I79" s="67" t="s">
        <v>19</v>
      </c>
      <c r="J79" s="67" t="s">
        <v>19</v>
      </c>
      <c r="K79" s="67" t="s">
        <v>19</v>
      </c>
      <c r="L79" s="67" t="s">
        <v>19</v>
      </c>
      <c r="M79" s="67" t="s">
        <v>19</v>
      </c>
      <c r="N79" s="67" t="s">
        <v>19</v>
      </c>
      <c r="O79" s="67" t="s">
        <v>19</v>
      </c>
      <c r="P79" s="67" t="s">
        <v>488</v>
      </c>
      <c r="Q79" s="67">
        <v>20</v>
      </c>
      <c r="R79" s="67">
        <v>1</v>
      </c>
      <c r="S79" s="67" t="s">
        <v>515</v>
      </c>
      <c r="T79" s="67" t="s">
        <v>1317</v>
      </c>
      <c r="U79" s="155">
        <v>45828</v>
      </c>
      <c r="V79" s="155">
        <v>45947</v>
      </c>
      <c r="W79" s="67" t="s">
        <v>1287</v>
      </c>
      <c r="X79" s="67">
        <v>2.8</v>
      </c>
      <c r="Y79" s="67"/>
      <c r="Z79" s="67"/>
      <c r="AA79" s="450"/>
      <c r="AB79" s="67"/>
      <c r="AC79" s="67"/>
      <c r="AD79" s="450"/>
      <c r="AE79" s="67"/>
      <c r="AF79" s="457"/>
      <c r="AG79" s="35">
        <f t="shared" si="8"/>
        <v>0</v>
      </c>
      <c r="AH79" s="35" t="str">
        <f t="shared" si="9"/>
        <v>6000</v>
      </c>
      <c r="AI79" s="445" t="str">
        <f t="shared" si="6"/>
        <v>Actividad propia</v>
      </c>
      <c r="AJ79" s="35">
        <f t="shared" si="10"/>
        <v>2.8</v>
      </c>
      <c r="AK79" s="35">
        <f t="shared" si="11"/>
        <v>0</v>
      </c>
      <c r="AL79" s="445">
        <f t="shared" si="7"/>
        <v>0</v>
      </c>
    </row>
    <row r="80" spans="1:38" ht="32.25" customHeight="1" x14ac:dyDescent="0.25">
      <c r="A80" s="456" t="s">
        <v>1923</v>
      </c>
      <c r="B80" s="67" t="s">
        <v>1932</v>
      </c>
      <c r="C80" s="67" t="s">
        <v>1900</v>
      </c>
      <c r="D80" s="67" t="s">
        <v>1933</v>
      </c>
      <c r="E80" s="67">
        <v>0</v>
      </c>
      <c r="F80" s="67" t="s">
        <v>509</v>
      </c>
      <c r="G80" s="67" t="s">
        <v>1319</v>
      </c>
      <c r="H80" s="67" t="s">
        <v>511</v>
      </c>
      <c r="I80" s="67" t="s">
        <v>1600</v>
      </c>
      <c r="J80" s="67" t="s">
        <v>1601</v>
      </c>
      <c r="K80" s="67" t="s">
        <v>1602</v>
      </c>
      <c r="L80" s="67" t="s">
        <v>19</v>
      </c>
      <c r="M80" s="67" t="s">
        <v>39</v>
      </c>
      <c r="N80" s="67" t="s">
        <v>1066</v>
      </c>
      <c r="O80" s="67" t="s">
        <v>1197</v>
      </c>
      <c r="P80" s="67" t="s">
        <v>489</v>
      </c>
      <c r="Q80" s="67">
        <v>14</v>
      </c>
      <c r="R80" s="67">
        <v>85</v>
      </c>
      <c r="S80" s="67" t="s">
        <v>546</v>
      </c>
      <c r="T80" s="67" t="s">
        <v>1320</v>
      </c>
      <c r="U80" s="155">
        <v>45707</v>
      </c>
      <c r="V80" s="155">
        <v>45961</v>
      </c>
      <c r="W80" s="67" t="s">
        <v>1287</v>
      </c>
      <c r="X80" s="67">
        <v>14</v>
      </c>
      <c r="Y80" s="67"/>
      <c r="Z80" s="67"/>
      <c r="AA80" s="450"/>
      <c r="AB80" s="67"/>
      <c r="AC80" s="67"/>
      <c r="AD80" s="450"/>
      <c r="AE80" s="67"/>
      <c r="AF80" s="457"/>
      <c r="AG80" s="35">
        <f t="shared" si="8"/>
        <v>0</v>
      </c>
      <c r="AH80" s="35" t="str">
        <f t="shared" si="9"/>
        <v>6000</v>
      </c>
      <c r="AI80" s="445" t="str">
        <f t="shared" si="6"/>
        <v>Producto</v>
      </c>
      <c r="AJ80" s="35">
        <f t="shared" si="10"/>
        <v>14</v>
      </c>
      <c r="AK80" s="35">
        <f t="shared" si="11"/>
        <v>0</v>
      </c>
      <c r="AL80" s="445">
        <f t="shared" si="7"/>
        <v>0</v>
      </c>
    </row>
    <row r="81" spans="1:38" ht="32.25" customHeight="1" x14ac:dyDescent="0.25">
      <c r="A81" s="456" t="s">
        <v>1906</v>
      </c>
      <c r="B81" s="67" t="s">
        <v>1932</v>
      </c>
      <c r="C81" s="67" t="s">
        <v>1907</v>
      </c>
      <c r="D81" s="67" t="s">
        <v>1933</v>
      </c>
      <c r="E81" s="67">
        <v>0</v>
      </c>
      <c r="F81" s="67" t="s">
        <v>517</v>
      </c>
      <c r="G81" s="67" t="s">
        <v>1321</v>
      </c>
      <c r="H81" s="67" t="s">
        <v>19</v>
      </c>
      <c r="I81" s="67" t="s">
        <v>19</v>
      </c>
      <c r="J81" s="67" t="s">
        <v>19</v>
      </c>
      <c r="K81" s="67" t="s">
        <v>19</v>
      </c>
      <c r="L81" s="67" t="s">
        <v>19</v>
      </c>
      <c r="M81" s="67" t="s">
        <v>19</v>
      </c>
      <c r="N81" s="67" t="s">
        <v>19</v>
      </c>
      <c r="O81" s="67" t="s">
        <v>19</v>
      </c>
      <c r="P81" s="67" t="s">
        <v>490</v>
      </c>
      <c r="Q81" s="67">
        <v>10</v>
      </c>
      <c r="R81" s="67">
        <v>1</v>
      </c>
      <c r="S81" s="67" t="s">
        <v>515</v>
      </c>
      <c r="T81" s="67" t="s">
        <v>1322</v>
      </c>
      <c r="U81" s="155">
        <v>45707</v>
      </c>
      <c r="V81" s="155">
        <v>45721</v>
      </c>
      <c r="W81" s="67" t="s">
        <v>1287</v>
      </c>
      <c r="X81" s="67">
        <v>1.4</v>
      </c>
      <c r="Y81" s="67">
        <v>100</v>
      </c>
      <c r="Z81" s="67" t="s">
        <v>1937</v>
      </c>
      <c r="AA81" s="450">
        <v>45720</v>
      </c>
      <c r="AB81" s="67">
        <v>100</v>
      </c>
      <c r="AC81" s="67" t="s">
        <v>1938</v>
      </c>
      <c r="AD81" s="450">
        <v>45720</v>
      </c>
      <c r="AE81" s="67">
        <v>100</v>
      </c>
      <c r="AF81" s="457">
        <v>1.4</v>
      </c>
      <c r="AG81" s="35">
        <f t="shared" si="8"/>
        <v>0</v>
      </c>
      <c r="AH81" s="35" t="str">
        <f t="shared" si="9"/>
        <v>6000</v>
      </c>
      <c r="AI81" s="445" t="str">
        <f t="shared" si="6"/>
        <v>Actividad propia</v>
      </c>
      <c r="AJ81" s="35">
        <f t="shared" si="10"/>
        <v>1.4</v>
      </c>
      <c r="AK81" s="35">
        <f t="shared" si="11"/>
        <v>1.4</v>
      </c>
      <c r="AL81" s="445">
        <f t="shared" si="7"/>
        <v>100</v>
      </c>
    </row>
    <row r="82" spans="1:38" ht="32.25" customHeight="1" x14ac:dyDescent="0.25">
      <c r="A82" s="456" t="s">
        <v>1906</v>
      </c>
      <c r="B82" s="67" t="s">
        <v>1932</v>
      </c>
      <c r="C82" s="67" t="s">
        <v>1907</v>
      </c>
      <c r="D82" s="67" t="s">
        <v>1933</v>
      </c>
      <c r="E82" s="67">
        <v>0</v>
      </c>
      <c r="F82" s="67" t="s">
        <v>517</v>
      </c>
      <c r="G82" s="67" t="s">
        <v>1323</v>
      </c>
      <c r="H82" s="67" t="s">
        <v>19</v>
      </c>
      <c r="I82" s="67" t="s">
        <v>19</v>
      </c>
      <c r="J82" s="67" t="s">
        <v>19</v>
      </c>
      <c r="K82" s="67" t="s">
        <v>19</v>
      </c>
      <c r="L82" s="67" t="s">
        <v>19</v>
      </c>
      <c r="M82" s="67" t="s">
        <v>19</v>
      </c>
      <c r="N82" s="67" t="s">
        <v>19</v>
      </c>
      <c r="O82" s="67" t="s">
        <v>19</v>
      </c>
      <c r="P82" s="67" t="s">
        <v>491</v>
      </c>
      <c r="Q82" s="67">
        <v>10</v>
      </c>
      <c r="R82" s="67">
        <v>1</v>
      </c>
      <c r="S82" s="67" t="s">
        <v>515</v>
      </c>
      <c r="T82" s="67" t="s">
        <v>1324</v>
      </c>
      <c r="U82" s="155">
        <v>45722</v>
      </c>
      <c r="V82" s="155">
        <v>45736</v>
      </c>
      <c r="W82" s="67" t="s">
        <v>1287</v>
      </c>
      <c r="X82" s="67">
        <v>1.4</v>
      </c>
      <c r="Y82" s="67">
        <v>100</v>
      </c>
      <c r="Z82" s="67" t="s">
        <v>1939</v>
      </c>
      <c r="AA82" s="450">
        <v>45729</v>
      </c>
      <c r="AB82" s="67">
        <v>100</v>
      </c>
      <c r="AC82" s="67" t="s">
        <v>1940</v>
      </c>
      <c r="AD82" s="450">
        <v>45729</v>
      </c>
      <c r="AE82" s="67">
        <v>100</v>
      </c>
      <c r="AF82" s="457">
        <v>1.4</v>
      </c>
      <c r="AG82" s="35">
        <f t="shared" si="8"/>
        <v>0</v>
      </c>
      <c r="AH82" s="35" t="str">
        <f t="shared" si="9"/>
        <v>6000</v>
      </c>
      <c r="AI82" s="445" t="str">
        <f t="shared" si="6"/>
        <v>Actividad propia</v>
      </c>
      <c r="AJ82" s="35">
        <f t="shared" si="10"/>
        <v>1.4</v>
      </c>
      <c r="AK82" s="35">
        <f t="shared" si="11"/>
        <v>1.4</v>
      </c>
      <c r="AL82" s="445">
        <f t="shared" si="7"/>
        <v>100</v>
      </c>
    </row>
    <row r="83" spans="1:38" ht="32.25" customHeight="1" x14ac:dyDescent="0.25">
      <c r="A83" s="456" t="s">
        <v>1902</v>
      </c>
      <c r="B83" s="67" t="s">
        <v>1932</v>
      </c>
      <c r="C83" s="67" t="s">
        <v>1907</v>
      </c>
      <c r="D83" s="67" t="s">
        <v>1933</v>
      </c>
      <c r="E83" s="67">
        <v>0</v>
      </c>
      <c r="F83" s="67" t="s">
        <v>517</v>
      </c>
      <c r="G83" s="67" t="s">
        <v>1325</v>
      </c>
      <c r="H83" s="67" t="s">
        <v>19</v>
      </c>
      <c r="I83" s="67" t="s">
        <v>19</v>
      </c>
      <c r="J83" s="67" t="s">
        <v>19</v>
      </c>
      <c r="K83" s="67" t="s">
        <v>19</v>
      </c>
      <c r="L83" s="67" t="s">
        <v>19</v>
      </c>
      <c r="M83" s="67" t="s">
        <v>19</v>
      </c>
      <c r="N83" s="67" t="s">
        <v>19</v>
      </c>
      <c r="O83" s="67" t="s">
        <v>19</v>
      </c>
      <c r="P83" s="67" t="s">
        <v>492</v>
      </c>
      <c r="Q83" s="67">
        <v>10</v>
      </c>
      <c r="R83" s="67">
        <v>1</v>
      </c>
      <c r="S83" s="67" t="s">
        <v>515</v>
      </c>
      <c r="T83" s="67" t="s">
        <v>1317</v>
      </c>
      <c r="U83" s="155">
        <v>45737</v>
      </c>
      <c r="V83" s="155">
        <v>45772</v>
      </c>
      <c r="W83" s="67" t="s">
        <v>1287</v>
      </c>
      <c r="X83" s="67">
        <v>1.4</v>
      </c>
      <c r="Y83" s="67">
        <v>100</v>
      </c>
      <c r="Z83" s="67" t="s">
        <v>2335</v>
      </c>
      <c r="AA83" s="450">
        <v>45730</v>
      </c>
      <c r="AB83" s="67">
        <v>100</v>
      </c>
      <c r="AC83" s="67" t="s">
        <v>2336</v>
      </c>
      <c r="AD83" s="450">
        <v>45761</v>
      </c>
      <c r="AE83" s="67">
        <v>100</v>
      </c>
      <c r="AF83" s="457">
        <v>1.4</v>
      </c>
      <c r="AG83" s="35">
        <f t="shared" si="8"/>
        <v>0</v>
      </c>
      <c r="AH83" s="35" t="str">
        <f t="shared" si="9"/>
        <v>6000</v>
      </c>
      <c r="AI83" s="445" t="str">
        <f t="shared" si="6"/>
        <v>Actividad propia</v>
      </c>
      <c r="AJ83" s="35">
        <f t="shared" si="10"/>
        <v>1.4</v>
      </c>
      <c r="AK83" s="35">
        <f t="shared" si="11"/>
        <v>1.4</v>
      </c>
      <c r="AL83" s="445">
        <f t="shared" si="7"/>
        <v>100</v>
      </c>
    </row>
    <row r="84" spans="1:38" ht="32.25" customHeight="1" x14ac:dyDescent="0.25">
      <c r="A84" s="456" t="s">
        <v>1941</v>
      </c>
      <c r="B84" s="67" t="s">
        <v>1932</v>
      </c>
      <c r="C84" s="67" t="s">
        <v>1900</v>
      </c>
      <c r="D84" s="67" t="s">
        <v>1933</v>
      </c>
      <c r="E84" s="67">
        <v>0</v>
      </c>
      <c r="F84" s="67" t="s">
        <v>517</v>
      </c>
      <c r="G84" s="67" t="s">
        <v>1326</v>
      </c>
      <c r="H84" s="67" t="s">
        <v>19</v>
      </c>
      <c r="I84" s="67" t="s">
        <v>19</v>
      </c>
      <c r="J84" s="67" t="s">
        <v>19</v>
      </c>
      <c r="K84" s="67" t="s">
        <v>19</v>
      </c>
      <c r="L84" s="67" t="s">
        <v>19</v>
      </c>
      <c r="M84" s="67" t="s">
        <v>19</v>
      </c>
      <c r="N84" s="67" t="s">
        <v>19</v>
      </c>
      <c r="O84" s="67" t="s">
        <v>19</v>
      </c>
      <c r="P84" s="67" t="s">
        <v>485</v>
      </c>
      <c r="Q84" s="67">
        <v>10</v>
      </c>
      <c r="R84" s="67">
        <v>1</v>
      </c>
      <c r="S84" s="67" t="s">
        <v>515</v>
      </c>
      <c r="T84" s="67" t="s">
        <v>1311</v>
      </c>
      <c r="U84" s="155">
        <v>45803</v>
      </c>
      <c r="V84" s="155">
        <v>45856</v>
      </c>
      <c r="W84" s="67" t="s">
        <v>1287</v>
      </c>
      <c r="X84" s="67">
        <v>1.4</v>
      </c>
      <c r="Y84" s="67"/>
      <c r="Z84" s="67"/>
      <c r="AA84" s="450"/>
      <c r="AB84" s="67"/>
      <c r="AC84" s="67"/>
      <c r="AD84" s="450"/>
      <c r="AE84" s="67"/>
      <c r="AF84" s="457"/>
      <c r="AG84" s="35">
        <f t="shared" si="8"/>
        <v>0</v>
      </c>
      <c r="AH84" s="35" t="str">
        <f t="shared" si="9"/>
        <v>6000</v>
      </c>
      <c r="AI84" s="445" t="str">
        <f t="shared" si="6"/>
        <v>Actividad propia</v>
      </c>
      <c r="AJ84" s="35">
        <f t="shared" si="10"/>
        <v>1.4</v>
      </c>
      <c r="AK84" s="35">
        <f t="shared" si="11"/>
        <v>0</v>
      </c>
      <c r="AL84" s="445">
        <f t="shared" si="7"/>
        <v>0</v>
      </c>
    </row>
    <row r="85" spans="1:38" ht="32.25" customHeight="1" x14ac:dyDescent="0.25">
      <c r="A85" s="456" t="s">
        <v>1934</v>
      </c>
      <c r="B85" s="67" t="s">
        <v>1932</v>
      </c>
      <c r="C85" s="67" t="s">
        <v>1905</v>
      </c>
      <c r="D85" s="67" t="s">
        <v>1933</v>
      </c>
      <c r="E85" s="67">
        <v>0</v>
      </c>
      <c r="F85" s="67" t="s">
        <v>517</v>
      </c>
      <c r="G85" s="67" t="s">
        <v>1327</v>
      </c>
      <c r="H85" s="67" t="s">
        <v>19</v>
      </c>
      <c r="I85" s="67" t="s">
        <v>19</v>
      </c>
      <c r="J85" s="67" t="s">
        <v>19</v>
      </c>
      <c r="K85" s="67" t="s">
        <v>19</v>
      </c>
      <c r="L85" s="67" t="s">
        <v>19</v>
      </c>
      <c r="M85" s="67" t="s">
        <v>19</v>
      </c>
      <c r="N85" s="67" t="s">
        <v>19</v>
      </c>
      <c r="O85" s="67" t="s">
        <v>19</v>
      </c>
      <c r="P85" s="67" t="s">
        <v>486</v>
      </c>
      <c r="Q85" s="67">
        <v>10</v>
      </c>
      <c r="R85" s="67">
        <v>1</v>
      </c>
      <c r="S85" s="67" t="s">
        <v>515</v>
      </c>
      <c r="T85" s="67" t="s">
        <v>1313</v>
      </c>
      <c r="U85" s="155">
        <v>45859</v>
      </c>
      <c r="V85" s="155">
        <v>45884</v>
      </c>
      <c r="W85" s="67" t="s">
        <v>1287</v>
      </c>
      <c r="X85" s="67">
        <v>1.4</v>
      </c>
      <c r="Y85" s="67"/>
      <c r="Z85" s="67"/>
      <c r="AA85" s="450"/>
      <c r="AB85" s="67"/>
      <c r="AC85" s="67"/>
      <c r="AD85" s="450"/>
      <c r="AE85" s="67"/>
      <c r="AF85" s="457"/>
      <c r="AG85" s="35">
        <f t="shared" si="8"/>
        <v>0</v>
      </c>
      <c r="AH85" s="35" t="str">
        <f t="shared" si="9"/>
        <v>6000</v>
      </c>
      <c r="AI85" s="445" t="str">
        <f t="shared" si="6"/>
        <v>Actividad propia</v>
      </c>
      <c r="AJ85" s="35">
        <f t="shared" si="10"/>
        <v>1.4</v>
      </c>
      <c r="AK85" s="35">
        <f t="shared" si="11"/>
        <v>0</v>
      </c>
      <c r="AL85" s="445">
        <f t="shared" si="7"/>
        <v>0</v>
      </c>
    </row>
    <row r="86" spans="1:38" ht="32.25" customHeight="1" x14ac:dyDescent="0.25">
      <c r="A86" s="456" t="s">
        <v>1923</v>
      </c>
      <c r="B86" s="67" t="s">
        <v>1932</v>
      </c>
      <c r="C86" s="67" t="s">
        <v>1905</v>
      </c>
      <c r="D86" s="67" t="s">
        <v>1933</v>
      </c>
      <c r="E86" s="67">
        <v>0</v>
      </c>
      <c r="F86" s="67" t="s">
        <v>517</v>
      </c>
      <c r="G86" s="67" t="s">
        <v>1328</v>
      </c>
      <c r="H86" s="67" t="s">
        <v>19</v>
      </c>
      <c r="I86" s="67" t="s">
        <v>19</v>
      </c>
      <c r="J86" s="67" t="s">
        <v>19</v>
      </c>
      <c r="K86" s="67" t="s">
        <v>19</v>
      </c>
      <c r="L86" s="67" t="s">
        <v>19</v>
      </c>
      <c r="M86" s="67" t="s">
        <v>19</v>
      </c>
      <c r="N86" s="67" t="s">
        <v>19</v>
      </c>
      <c r="O86" s="67" t="s">
        <v>19</v>
      </c>
      <c r="P86" s="67" t="s">
        <v>57</v>
      </c>
      <c r="Q86" s="67">
        <v>25</v>
      </c>
      <c r="R86" s="67">
        <v>1</v>
      </c>
      <c r="S86" s="67" t="s">
        <v>515</v>
      </c>
      <c r="T86" s="67" t="s">
        <v>1315</v>
      </c>
      <c r="U86" s="155">
        <v>45901</v>
      </c>
      <c r="V86" s="155">
        <v>45933</v>
      </c>
      <c r="W86" s="67" t="s">
        <v>1287</v>
      </c>
      <c r="X86" s="67">
        <v>3.5</v>
      </c>
      <c r="Y86" s="67"/>
      <c r="Z86" s="67"/>
      <c r="AA86" s="450"/>
      <c r="AB86" s="67"/>
      <c r="AC86" s="67"/>
      <c r="AD86" s="450"/>
      <c r="AE86" s="67"/>
      <c r="AF86" s="457"/>
      <c r="AG86" s="35">
        <f t="shared" si="8"/>
        <v>0</v>
      </c>
      <c r="AH86" s="35" t="str">
        <f t="shared" si="9"/>
        <v>6000</v>
      </c>
      <c r="AI86" s="445" t="str">
        <f t="shared" si="6"/>
        <v>Actividad propia</v>
      </c>
      <c r="AJ86" s="35">
        <f t="shared" si="10"/>
        <v>3.5</v>
      </c>
      <c r="AK86" s="35">
        <f t="shared" si="11"/>
        <v>0</v>
      </c>
      <c r="AL86" s="445">
        <f t="shared" si="7"/>
        <v>0</v>
      </c>
    </row>
    <row r="87" spans="1:38" ht="32.25" customHeight="1" x14ac:dyDescent="0.25">
      <c r="A87" s="456" t="s">
        <v>1923</v>
      </c>
      <c r="B87" s="67" t="s">
        <v>1932</v>
      </c>
      <c r="C87" s="67" t="s">
        <v>1905</v>
      </c>
      <c r="D87" s="67" t="s">
        <v>1933</v>
      </c>
      <c r="E87" s="67">
        <v>0</v>
      </c>
      <c r="F87" s="67" t="s">
        <v>517</v>
      </c>
      <c r="G87" s="67" t="s">
        <v>1329</v>
      </c>
      <c r="H87" s="67" t="s">
        <v>19</v>
      </c>
      <c r="I87" s="67" t="s">
        <v>19</v>
      </c>
      <c r="J87" s="67" t="s">
        <v>19</v>
      </c>
      <c r="K87" s="67" t="s">
        <v>19</v>
      </c>
      <c r="L87" s="67" t="s">
        <v>19</v>
      </c>
      <c r="M87" s="67" t="s">
        <v>19</v>
      </c>
      <c r="N87" s="67" t="s">
        <v>19</v>
      </c>
      <c r="O87" s="67" t="s">
        <v>19</v>
      </c>
      <c r="P87" s="67" t="s">
        <v>487</v>
      </c>
      <c r="Q87" s="67">
        <v>25</v>
      </c>
      <c r="R87" s="67">
        <v>1</v>
      </c>
      <c r="S87" s="67" t="s">
        <v>515</v>
      </c>
      <c r="T87" s="67" t="s">
        <v>1313</v>
      </c>
      <c r="U87" s="155">
        <v>45936</v>
      </c>
      <c r="V87" s="155">
        <v>45961</v>
      </c>
      <c r="W87" s="67" t="s">
        <v>1287</v>
      </c>
      <c r="X87" s="67">
        <v>3.5</v>
      </c>
      <c r="Y87" s="67"/>
      <c r="Z87" s="67"/>
      <c r="AA87" s="450"/>
      <c r="AB87" s="67"/>
      <c r="AC87" s="67"/>
      <c r="AD87" s="450"/>
      <c r="AE87" s="67"/>
      <c r="AF87" s="457"/>
      <c r="AG87" s="35">
        <f t="shared" si="8"/>
        <v>0</v>
      </c>
      <c r="AH87" s="35" t="str">
        <f t="shared" si="9"/>
        <v>6000</v>
      </c>
      <c r="AI87" s="445" t="str">
        <f t="shared" si="6"/>
        <v>Actividad propia</v>
      </c>
      <c r="AJ87" s="35">
        <f t="shared" si="10"/>
        <v>3.5</v>
      </c>
      <c r="AK87" s="35">
        <f t="shared" si="11"/>
        <v>0</v>
      </c>
      <c r="AL87" s="445">
        <f t="shared" si="7"/>
        <v>0</v>
      </c>
    </row>
    <row r="88" spans="1:38" ht="32.25" customHeight="1" x14ac:dyDescent="0.25">
      <c r="A88" s="456" t="s">
        <v>1898</v>
      </c>
      <c r="B88" s="67" t="s">
        <v>1932</v>
      </c>
      <c r="C88" s="67" t="s">
        <v>1905</v>
      </c>
      <c r="D88" s="67" t="s">
        <v>1933</v>
      </c>
      <c r="E88" s="67">
        <v>0</v>
      </c>
      <c r="F88" s="67" t="s">
        <v>509</v>
      </c>
      <c r="G88" s="67" t="s">
        <v>1330</v>
      </c>
      <c r="H88" s="67" t="s">
        <v>511</v>
      </c>
      <c r="I88" s="67" t="s">
        <v>1600</v>
      </c>
      <c r="J88" s="67" t="s">
        <v>1601</v>
      </c>
      <c r="K88" s="67" t="s">
        <v>1602</v>
      </c>
      <c r="L88" s="67" t="s">
        <v>19</v>
      </c>
      <c r="M88" s="67" t="s">
        <v>39</v>
      </c>
      <c r="N88" s="67" t="s">
        <v>1066</v>
      </c>
      <c r="O88" s="67" t="s">
        <v>1197</v>
      </c>
      <c r="P88" s="67" t="s">
        <v>493</v>
      </c>
      <c r="Q88" s="67">
        <v>14</v>
      </c>
      <c r="R88" s="67">
        <v>75</v>
      </c>
      <c r="S88" s="67" t="s">
        <v>546</v>
      </c>
      <c r="T88" s="67" t="s">
        <v>1331</v>
      </c>
      <c r="U88" s="155">
        <v>45839</v>
      </c>
      <c r="V88" s="155">
        <v>46003</v>
      </c>
      <c r="W88" s="67" t="s">
        <v>1287</v>
      </c>
      <c r="X88" s="67">
        <v>14</v>
      </c>
      <c r="Y88" s="67"/>
      <c r="Z88" s="67"/>
      <c r="AA88" s="450"/>
      <c r="AB88" s="67"/>
      <c r="AC88" s="67"/>
      <c r="AD88" s="450"/>
      <c r="AE88" s="67"/>
      <c r="AF88" s="457"/>
      <c r="AG88" s="35">
        <f t="shared" si="8"/>
        <v>0</v>
      </c>
      <c r="AH88" s="35" t="str">
        <f t="shared" si="9"/>
        <v>6000</v>
      </c>
      <c r="AI88" s="445" t="str">
        <f t="shared" si="6"/>
        <v>Producto</v>
      </c>
      <c r="AJ88" s="35">
        <f t="shared" si="10"/>
        <v>14</v>
      </c>
      <c r="AK88" s="35">
        <f t="shared" si="11"/>
        <v>0</v>
      </c>
      <c r="AL88" s="445">
        <f t="shared" si="7"/>
        <v>0</v>
      </c>
    </row>
    <row r="89" spans="1:38" ht="32.25" customHeight="1" x14ac:dyDescent="0.25">
      <c r="A89" s="456" t="s">
        <v>1923</v>
      </c>
      <c r="B89" s="67" t="s">
        <v>1932</v>
      </c>
      <c r="C89" s="67" t="s">
        <v>1905</v>
      </c>
      <c r="D89" s="67" t="s">
        <v>1933</v>
      </c>
      <c r="E89" s="67">
        <v>0</v>
      </c>
      <c r="F89" s="67" t="s">
        <v>517</v>
      </c>
      <c r="G89" s="67" t="s">
        <v>1332</v>
      </c>
      <c r="H89" s="67" t="s">
        <v>19</v>
      </c>
      <c r="I89" s="67" t="s">
        <v>19</v>
      </c>
      <c r="J89" s="67" t="s">
        <v>19</v>
      </c>
      <c r="K89" s="67" t="s">
        <v>19</v>
      </c>
      <c r="L89" s="67" t="s">
        <v>19</v>
      </c>
      <c r="M89" s="67" t="s">
        <v>19</v>
      </c>
      <c r="N89" s="67" t="s">
        <v>19</v>
      </c>
      <c r="O89" s="67" t="s">
        <v>19</v>
      </c>
      <c r="P89" s="67" t="s">
        <v>494</v>
      </c>
      <c r="Q89" s="67">
        <v>20</v>
      </c>
      <c r="R89" s="67">
        <v>1</v>
      </c>
      <c r="S89" s="67" t="s">
        <v>515</v>
      </c>
      <c r="T89" s="67" t="s">
        <v>1333</v>
      </c>
      <c r="U89" s="155">
        <v>45839</v>
      </c>
      <c r="V89" s="155">
        <v>45960</v>
      </c>
      <c r="W89" s="67" t="s">
        <v>1287</v>
      </c>
      <c r="X89" s="67">
        <v>2.8</v>
      </c>
      <c r="Y89" s="67"/>
      <c r="Z89" s="67"/>
      <c r="AA89" s="450"/>
      <c r="AB89" s="67"/>
      <c r="AC89" s="67"/>
      <c r="AD89" s="450"/>
      <c r="AE89" s="67"/>
      <c r="AF89" s="457"/>
      <c r="AG89" s="35">
        <f t="shared" si="8"/>
        <v>0</v>
      </c>
      <c r="AH89" s="35" t="str">
        <f t="shared" si="9"/>
        <v>6000</v>
      </c>
      <c r="AI89" s="445" t="str">
        <f t="shared" si="6"/>
        <v>Actividad propia</v>
      </c>
      <c r="AJ89" s="35">
        <f t="shared" si="10"/>
        <v>2.8</v>
      </c>
      <c r="AK89" s="35">
        <f t="shared" si="11"/>
        <v>0</v>
      </c>
      <c r="AL89" s="445">
        <f t="shared" si="7"/>
        <v>0</v>
      </c>
    </row>
    <row r="90" spans="1:38" ht="32.25" customHeight="1" x14ac:dyDescent="0.25">
      <c r="A90" s="456" t="s">
        <v>1916</v>
      </c>
      <c r="B90" s="67" t="s">
        <v>1932</v>
      </c>
      <c r="C90" s="67" t="s">
        <v>1905</v>
      </c>
      <c r="D90" s="67" t="s">
        <v>1933</v>
      </c>
      <c r="E90" s="67">
        <v>0</v>
      </c>
      <c r="F90" s="67" t="s">
        <v>517</v>
      </c>
      <c r="G90" s="67" t="s">
        <v>1334</v>
      </c>
      <c r="H90" s="67" t="s">
        <v>19</v>
      </c>
      <c r="I90" s="67" t="s">
        <v>19</v>
      </c>
      <c r="J90" s="67" t="s">
        <v>19</v>
      </c>
      <c r="K90" s="67" t="s">
        <v>19</v>
      </c>
      <c r="L90" s="67" t="s">
        <v>19</v>
      </c>
      <c r="M90" s="67" t="s">
        <v>19</v>
      </c>
      <c r="N90" s="67" t="s">
        <v>19</v>
      </c>
      <c r="O90" s="67" t="s">
        <v>19</v>
      </c>
      <c r="P90" s="67" t="s">
        <v>495</v>
      </c>
      <c r="Q90" s="67">
        <v>30</v>
      </c>
      <c r="R90" s="67">
        <v>1</v>
      </c>
      <c r="S90" s="67" t="s">
        <v>515</v>
      </c>
      <c r="T90" s="67" t="s">
        <v>1335</v>
      </c>
      <c r="U90" s="155">
        <v>45965</v>
      </c>
      <c r="V90" s="155">
        <v>45982</v>
      </c>
      <c r="W90" s="67" t="s">
        <v>1287</v>
      </c>
      <c r="X90" s="67">
        <v>4.2</v>
      </c>
      <c r="Y90" s="67"/>
      <c r="Z90" s="67"/>
      <c r="AA90" s="450"/>
      <c r="AB90" s="67"/>
      <c r="AC90" s="67"/>
      <c r="AD90" s="450"/>
      <c r="AE90" s="67"/>
      <c r="AF90" s="457"/>
      <c r="AG90" s="35">
        <f t="shared" si="8"/>
        <v>0</v>
      </c>
      <c r="AH90" s="35" t="str">
        <f t="shared" si="9"/>
        <v>6000</v>
      </c>
      <c r="AI90" s="445" t="str">
        <f t="shared" si="6"/>
        <v>Actividad propia</v>
      </c>
      <c r="AJ90" s="35">
        <f t="shared" si="10"/>
        <v>4.2</v>
      </c>
      <c r="AK90" s="35">
        <f t="shared" si="11"/>
        <v>0</v>
      </c>
      <c r="AL90" s="445">
        <f t="shared" si="7"/>
        <v>0</v>
      </c>
    </row>
    <row r="91" spans="1:38" ht="32.25" customHeight="1" x14ac:dyDescent="0.25">
      <c r="A91" s="456" t="s">
        <v>1898</v>
      </c>
      <c r="B91" s="67" t="s">
        <v>1932</v>
      </c>
      <c r="C91" s="67" t="s">
        <v>1905</v>
      </c>
      <c r="D91" s="67" t="s">
        <v>1933</v>
      </c>
      <c r="E91" s="67">
        <v>0</v>
      </c>
      <c r="F91" s="67" t="s">
        <v>517</v>
      </c>
      <c r="G91" s="67" t="s">
        <v>1336</v>
      </c>
      <c r="H91" s="67" t="s">
        <v>19</v>
      </c>
      <c r="I91" s="67" t="s">
        <v>19</v>
      </c>
      <c r="J91" s="67" t="s">
        <v>19</v>
      </c>
      <c r="K91" s="67" t="s">
        <v>19</v>
      </c>
      <c r="L91" s="67" t="s">
        <v>19</v>
      </c>
      <c r="M91" s="67" t="s">
        <v>19</v>
      </c>
      <c r="N91" s="67" t="s">
        <v>19</v>
      </c>
      <c r="O91" s="67" t="s">
        <v>19</v>
      </c>
      <c r="P91" s="67" t="s">
        <v>496</v>
      </c>
      <c r="Q91" s="67">
        <v>50</v>
      </c>
      <c r="R91" s="67">
        <v>1</v>
      </c>
      <c r="S91" s="67" t="s">
        <v>515</v>
      </c>
      <c r="T91" s="67" t="s">
        <v>1337</v>
      </c>
      <c r="U91" s="155">
        <v>45985</v>
      </c>
      <c r="V91" s="155">
        <v>46003</v>
      </c>
      <c r="W91" s="67" t="s">
        <v>1287</v>
      </c>
      <c r="X91" s="67">
        <v>7</v>
      </c>
      <c r="Y91" s="67"/>
      <c r="Z91" s="67"/>
      <c r="AA91" s="450"/>
      <c r="AB91" s="67"/>
      <c r="AC91" s="67"/>
      <c r="AD91" s="450"/>
      <c r="AE91" s="67"/>
      <c r="AF91" s="457"/>
      <c r="AG91" s="35">
        <f t="shared" si="8"/>
        <v>0</v>
      </c>
      <c r="AH91" s="35" t="str">
        <f t="shared" si="9"/>
        <v>6000</v>
      </c>
      <c r="AI91" s="445" t="str">
        <f t="shared" si="6"/>
        <v>Actividad propia</v>
      </c>
      <c r="AJ91" s="35">
        <f t="shared" si="10"/>
        <v>7</v>
      </c>
      <c r="AK91" s="35">
        <f t="shared" si="11"/>
        <v>0</v>
      </c>
      <c r="AL91" s="445">
        <f t="shared" si="7"/>
        <v>0</v>
      </c>
    </row>
    <row r="92" spans="1:38" ht="32.25" customHeight="1" x14ac:dyDescent="0.25">
      <c r="A92" s="456" t="s">
        <v>1916</v>
      </c>
      <c r="B92" s="67" t="s">
        <v>1932</v>
      </c>
      <c r="C92" s="67" t="s">
        <v>1900</v>
      </c>
      <c r="D92" s="67" t="s">
        <v>1933</v>
      </c>
      <c r="E92" s="67">
        <v>0</v>
      </c>
      <c r="F92" s="67" t="s">
        <v>509</v>
      </c>
      <c r="G92" s="67" t="s">
        <v>1338</v>
      </c>
      <c r="H92" s="67" t="s">
        <v>511</v>
      </c>
      <c r="I92" s="67" t="s">
        <v>1600</v>
      </c>
      <c r="J92" s="67" t="s">
        <v>1601</v>
      </c>
      <c r="K92" s="67" t="s">
        <v>1602</v>
      </c>
      <c r="L92" s="67" t="s">
        <v>19</v>
      </c>
      <c r="M92" s="67" t="s">
        <v>39</v>
      </c>
      <c r="N92" s="67" t="s">
        <v>1066</v>
      </c>
      <c r="O92" s="67" t="s">
        <v>1197</v>
      </c>
      <c r="P92" s="67" t="s">
        <v>497</v>
      </c>
      <c r="Q92" s="67">
        <v>16</v>
      </c>
      <c r="R92" s="67">
        <v>50</v>
      </c>
      <c r="S92" s="67" t="s">
        <v>546</v>
      </c>
      <c r="T92" s="67" t="s">
        <v>1339</v>
      </c>
      <c r="U92" s="155">
        <v>45726</v>
      </c>
      <c r="V92" s="155">
        <v>45968</v>
      </c>
      <c r="W92" s="67" t="s">
        <v>1287</v>
      </c>
      <c r="X92" s="67">
        <v>16</v>
      </c>
      <c r="Y92" s="67"/>
      <c r="Z92" s="67"/>
      <c r="AA92" s="450"/>
      <c r="AB92" s="67"/>
      <c r="AC92" s="67"/>
      <c r="AD92" s="450"/>
      <c r="AE92" s="67"/>
      <c r="AF92" s="457"/>
      <c r="AG92" s="35">
        <f t="shared" si="8"/>
        <v>0</v>
      </c>
      <c r="AH92" s="35" t="str">
        <f t="shared" si="9"/>
        <v>6000</v>
      </c>
      <c r="AI92" s="445" t="str">
        <f t="shared" si="6"/>
        <v>Producto</v>
      </c>
      <c r="AJ92" s="35">
        <f t="shared" si="10"/>
        <v>16</v>
      </c>
      <c r="AK92" s="35">
        <f t="shared" si="11"/>
        <v>0</v>
      </c>
      <c r="AL92" s="445">
        <f t="shared" si="7"/>
        <v>0</v>
      </c>
    </row>
    <row r="93" spans="1:38" ht="32.25" customHeight="1" x14ac:dyDescent="0.25">
      <c r="A93" s="456" t="s">
        <v>1934</v>
      </c>
      <c r="B93" s="67" t="s">
        <v>1932</v>
      </c>
      <c r="C93" s="67" t="s">
        <v>1900</v>
      </c>
      <c r="D93" s="67" t="s">
        <v>1933</v>
      </c>
      <c r="E93" s="67">
        <v>0</v>
      </c>
      <c r="F93" s="67" t="s">
        <v>517</v>
      </c>
      <c r="G93" s="67" t="s">
        <v>1340</v>
      </c>
      <c r="H93" s="67" t="s">
        <v>19</v>
      </c>
      <c r="I93" s="67" t="s">
        <v>19</v>
      </c>
      <c r="J93" s="67" t="s">
        <v>19</v>
      </c>
      <c r="K93" s="67" t="s">
        <v>19</v>
      </c>
      <c r="L93" s="67" t="s">
        <v>19</v>
      </c>
      <c r="M93" s="67" t="s">
        <v>19</v>
      </c>
      <c r="N93" s="67" t="s">
        <v>19</v>
      </c>
      <c r="O93" s="67" t="s">
        <v>19</v>
      </c>
      <c r="P93" s="67" t="s">
        <v>498</v>
      </c>
      <c r="Q93" s="67">
        <v>20</v>
      </c>
      <c r="R93" s="67">
        <v>1</v>
      </c>
      <c r="S93" s="67" t="s">
        <v>515</v>
      </c>
      <c r="T93" s="67" t="s">
        <v>1341</v>
      </c>
      <c r="U93" s="155">
        <v>45726</v>
      </c>
      <c r="V93" s="155">
        <v>45898</v>
      </c>
      <c r="W93" s="67" t="s">
        <v>1287</v>
      </c>
      <c r="X93" s="67">
        <v>3.2</v>
      </c>
      <c r="Y93" s="67"/>
      <c r="Z93" s="67"/>
      <c r="AA93" s="450"/>
      <c r="AB93" s="67"/>
      <c r="AC93" s="67"/>
      <c r="AD93" s="450"/>
      <c r="AE93" s="67"/>
      <c r="AF93" s="457"/>
      <c r="AG93" s="35">
        <f t="shared" si="8"/>
        <v>0</v>
      </c>
      <c r="AH93" s="35" t="str">
        <f t="shared" si="9"/>
        <v>6000</v>
      </c>
      <c r="AI93" s="445" t="str">
        <f t="shared" si="6"/>
        <v>Actividad propia</v>
      </c>
      <c r="AJ93" s="35">
        <f t="shared" si="10"/>
        <v>3.2</v>
      </c>
      <c r="AK93" s="35">
        <f t="shared" si="11"/>
        <v>0</v>
      </c>
      <c r="AL93" s="445">
        <f t="shared" si="7"/>
        <v>0</v>
      </c>
    </row>
    <row r="94" spans="1:38" ht="32.25" customHeight="1" x14ac:dyDescent="0.25">
      <c r="A94" s="456" t="s">
        <v>1942</v>
      </c>
      <c r="B94" s="67" t="s">
        <v>1932</v>
      </c>
      <c r="C94" s="67" t="s">
        <v>1905</v>
      </c>
      <c r="D94" s="67" t="s">
        <v>1933</v>
      </c>
      <c r="E94" s="67">
        <v>0</v>
      </c>
      <c r="F94" s="67" t="s">
        <v>517</v>
      </c>
      <c r="G94" s="67" t="s">
        <v>1342</v>
      </c>
      <c r="H94" s="67" t="s">
        <v>19</v>
      </c>
      <c r="I94" s="67" t="s">
        <v>19</v>
      </c>
      <c r="J94" s="67" t="s">
        <v>19</v>
      </c>
      <c r="K94" s="67" t="s">
        <v>19</v>
      </c>
      <c r="L94" s="67" t="s">
        <v>19</v>
      </c>
      <c r="M94" s="67" t="s">
        <v>19</v>
      </c>
      <c r="N94" s="67" t="s">
        <v>19</v>
      </c>
      <c r="O94" s="67" t="s">
        <v>19</v>
      </c>
      <c r="P94" s="67" t="s">
        <v>499</v>
      </c>
      <c r="Q94" s="67">
        <v>20</v>
      </c>
      <c r="R94" s="67">
        <v>1</v>
      </c>
      <c r="S94" s="67" t="s">
        <v>515</v>
      </c>
      <c r="T94" s="67" t="s">
        <v>1343</v>
      </c>
      <c r="U94" s="155">
        <v>45901</v>
      </c>
      <c r="V94" s="155">
        <v>45926</v>
      </c>
      <c r="W94" s="67" t="s">
        <v>1287</v>
      </c>
      <c r="X94" s="67">
        <v>3.2</v>
      </c>
      <c r="Y94" s="67"/>
      <c r="Z94" s="67"/>
      <c r="AA94" s="450"/>
      <c r="AB94" s="67"/>
      <c r="AC94" s="67"/>
      <c r="AD94" s="450"/>
      <c r="AE94" s="67"/>
      <c r="AF94" s="457"/>
      <c r="AG94" s="35">
        <f t="shared" si="8"/>
        <v>0</v>
      </c>
      <c r="AH94" s="35" t="str">
        <f t="shared" si="9"/>
        <v>6000</v>
      </c>
      <c r="AI94" s="445" t="str">
        <f t="shared" si="6"/>
        <v>Actividad propia</v>
      </c>
      <c r="AJ94" s="35">
        <f t="shared" si="10"/>
        <v>3.2</v>
      </c>
      <c r="AK94" s="35">
        <f t="shared" si="11"/>
        <v>0</v>
      </c>
      <c r="AL94" s="445">
        <f t="shared" si="7"/>
        <v>0</v>
      </c>
    </row>
    <row r="95" spans="1:38" ht="32.25" customHeight="1" x14ac:dyDescent="0.25">
      <c r="A95" s="456" t="s">
        <v>1923</v>
      </c>
      <c r="B95" s="67" t="s">
        <v>1932</v>
      </c>
      <c r="C95" s="67" t="s">
        <v>1905</v>
      </c>
      <c r="D95" s="67" t="s">
        <v>1933</v>
      </c>
      <c r="E95" s="67">
        <v>0</v>
      </c>
      <c r="F95" s="67" t="s">
        <v>517</v>
      </c>
      <c r="G95" s="67" t="s">
        <v>1344</v>
      </c>
      <c r="H95" s="67" t="s">
        <v>19</v>
      </c>
      <c r="I95" s="67" t="s">
        <v>19</v>
      </c>
      <c r="J95" s="67" t="s">
        <v>19</v>
      </c>
      <c r="K95" s="67" t="s">
        <v>19</v>
      </c>
      <c r="L95" s="67" t="s">
        <v>19</v>
      </c>
      <c r="M95" s="67" t="s">
        <v>19</v>
      </c>
      <c r="N95" s="67" t="s">
        <v>19</v>
      </c>
      <c r="O95" s="67" t="s">
        <v>19</v>
      </c>
      <c r="P95" s="67" t="s">
        <v>500</v>
      </c>
      <c r="Q95" s="67">
        <v>30</v>
      </c>
      <c r="R95" s="67">
        <v>1</v>
      </c>
      <c r="S95" s="67" t="s">
        <v>515</v>
      </c>
      <c r="T95" s="67" t="s">
        <v>1345</v>
      </c>
      <c r="U95" s="155">
        <v>45929</v>
      </c>
      <c r="V95" s="155">
        <v>45933</v>
      </c>
      <c r="W95" s="67" t="s">
        <v>1287</v>
      </c>
      <c r="X95" s="67">
        <v>4.8</v>
      </c>
      <c r="Y95" s="67"/>
      <c r="Z95" s="67"/>
      <c r="AA95" s="450"/>
      <c r="AB95" s="67"/>
      <c r="AC95" s="67"/>
      <c r="AD95" s="450"/>
      <c r="AE95" s="67"/>
      <c r="AF95" s="457"/>
      <c r="AG95" s="35">
        <f t="shared" si="8"/>
        <v>0</v>
      </c>
      <c r="AH95" s="35" t="str">
        <f t="shared" si="9"/>
        <v>6000</v>
      </c>
      <c r="AI95" s="445" t="str">
        <f t="shared" si="6"/>
        <v>Actividad propia</v>
      </c>
      <c r="AJ95" s="35">
        <f t="shared" si="10"/>
        <v>4.8</v>
      </c>
      <c r="AK95" s="35">
        <f t="shared" si="11"/>
        <v>0</v>
      </c>
      <c r="AL95" s="445">
        <f t="shared" si="7"/>
        <v>0</v>
      </c>
    </row>
    <row r="96" spans="1:38" ht="32.25" customHeight="1" x14ac:dyDescent="0.25">
      <c r="A96" s="456" t="s">
        <v>1916</v>
      </c>
      <c r="B96" s="67" t="s">
        <v>1932</v>
      </c>
      <c r="C96" s="67" t="s">
        <v>1905</v>
      </c>
      <c r="D96" s="67" t="s">
        <v>1933</v>
      </c>
      <c r="E96" s="67">
        <v>0</v>
      </c>
      <c r="F96" s="67" t="s">
        <v>517</v>
      </c>
      <c r="G96" s="67" t="s">
        <v>1346</v>
      </c>
      <c r="H96" s="67" t="s">
        <v>19</v>
      </c>
      <c r="I96" s="67" t="s">
        <v>19</v>
      </c>
      <c r="J96" s="67" t="s">
        <v>19</v>
      </c>
      <c r="K96" s="67" t="s">
        <v>19</v>
      </c>
      <c r="L96" s="67" t="s">
        <v>19</v>
      </c>
      <c r="M96" s="67" t="s">
        <v>19</v>
      </c>
      <c r="N96" s="67" t="s">
        <v>19</v>
      </c>
      <c r="O96" s="67" t="s">
        <v>19</v>
      </c>
      <c r="P96" s="67" t="s">
        <v>1347</v>
      </c>
      <c r="Q96" s="67">
        <v>30</v>
      </c>
      <c r="R96" s="67">
        <v>1</v>
      </c>
      <c r="S96" s="67" t="s">
        <v>515</v>
      </c>
      <c r="T96" s="67" t="s">
        <v>1348</v>
      </c>
      <c r="U96" s="155">
        <v>45950</v>
      </c>
      <c r="V96" s="155">
        <v>45968</v>
      </c>
      <c r="W96" s="67" t="s">
        <v>1287</v>
      </c>
      <c r="X96" s="67">
        <v>4.8</v>
      </c>
      <c r="Y96" s="67"/>
      <c r="Z96" s="67"/>
      <c r="AA96" s="450"/>
      <c r="AB96" s="67"/>
      <c r="AC96" s="67"/>
      <c r="AD96" s="450"/>
      <c r="AE96" s="67"/>
      <c r="AF96" s="457"/>
      <c r="AG96" s="35">
        <f t="shared" si="8"/>
        <v>0</v>
      </c>
      <c r="AH96" s="35" t="str">
        <f t="shared" si="9"/>
        <v>6000</v>
      </c>
      <c r="AI96" s="445" t="str">
        <f t="shared" si="6"/>
        <v>Actividad propia</v>
      </c>
      <c r="AJ96" s="35">
        <f t="shared" si="10"/>
        <v>4.8</v>
      </c>
      <c r="AK96" s="35">
        <f t="shared" si="11"/>
        <v>0</v>
      </c>
      <c r="AL96" s="445">
        <f t="shared" si="7"/>
        <v>0</v>
      </c>
    </row>
    <row r="97" spans="1:38" ht="32.25" customHeight="1" x14ac:dyDescent="0.25">
      <c r="A97" s="456" t="s">
        <v>1898</v>
      </c>
      <c r="B97" s="67" t="s">
        <v>1943</v>
      </c>
      <c r="C97" s="67" t="s">
        <v>1900</v>
      </c>
      <c r="D97" s="67" t="s">
        <v>1944</v>
      </c>
      <c r="E97" s="67">
        <v>2</v>
      </c>
      <c r="F97" s="67" t="s">
        <v>509</v>
      </c>
      <c r="G97" s="67" t="s">
        <v>1350</v>
      </c>
      <c r="H97" s="67" t="s">
        <v>511</v>
      </c>
      <c r="I97" s="67" t="s">
        <v>1600</v>
      </c>
      <c r="J97" s="67" t="s">
        <v>1601</v>
      </c>
      <c r="K97" s="67" t="s">
        <v>1602</v>
      </c>
      <c r="L97" s="67" t="s">
        <v>638</v>
      </c>
      <c r="M97" s="67" t="s">
        <v>31</v>
      </c>
      <c r="N97" s="67" t="s">
        <v>680</v>
      </c>
      <c r="O97" s="67" t="s">
        <v>704</v>
      </c>
      <c r="P97" s="67" t="s">
        <v>272</v>
      </c>
      <c r="Q97" s="67">
        <v>20</v>
      </c>
      <c r="R97" s="67">
        <v>100</v>
      </c>
      <c r="S97" s="67" t="s">
        <v>546</v>
      </c>
      <c r="T97" s="67" t="s">
        <v>1351</v>
      </c>
      <c r="U97" s="155">
        <v>45670</v>
      </c>
      <c r="V97" s="155">
        <v>46022</v>
      </c>
      <c r="W97" s="67" t="s">
        <v>1352</v>
      </c>
      <c r="X97" s="67">
        <v>20</v>
      </c>
      <c r="Y97" s="67">
        <v>13</v>
      </c>
      <c r="Z97" s="67" t="s">
        <v>1945</v>
      </c>
      <c r="AA97" s="450"/>
      <c r="AB97" s="67">
        <v>13</v>
      </c>
      <c r="AC97" s="67" t="s">
        <v>1946</v>
      </c>
      <c r="AD97" s="450"/>
      <c r="AE97" s="67"/>
      <c r="AF97" s="457">
        <v>2.6</v>
      </c>
      <c r="AG97" s="35">
        <f t="shared" si="8"/>
        <v>0</v>
      </c>
      <c r="AH97" s="35" t="str">
        <f t="shared" si="9"/>
        <v>3003</v>
      </c>
      <c r="AI97" s="445" t="str">
        <f t="shared" si="6"/>
        <v>Producto</v>
      </c>
      <c r="AJ97" s="35">
        <f t="shared" si="10"/>
        <v>20</v>
      </c>
      <c r="AK97" s="35">
        <f t="shared" si="11"/>
        <v>2.6</v>
      </c>
      <c r="AL97" s="445">
        <f t="shared" si="7"/>
        <v>0</v>
      </c>
    </row>
    <row r="98" spans="1:38" ht="32.25" customHeight="1" x14ac:dyDescent="0.25">
      <c r="A98" s="456" t="s">
        <v>1906</v>
      </c>
      <c r="B98" s="67" t="s">
        <v>1943</v>
      </c>
      <c r="C98" s="67" t="s">
        <v>1907</v>
      </c>
      <c r="D98" s="67" t="s">
        <v>1944</v>
      </c>
      <c r="E98" s="67">
        <v>2</v>
      </c>
      <c r="F98" s="67" t="s">
        <v>517</v>
      </c>
      <c r="G98" s="67" t="s">
        <v>1353</v>
      </c>
      <c r="H98" s="67" t="s">
        <v>19</v>
      </c>
      <c r="I98" s="67" t="s">
        <v>19</v>
      </c>
      <c r="J98" s="67" t="s">
        <v>19</v>
      </c>
      <c r="K98" s="67" t="s">
        <v>19</v>
      </c>
      <c r="L98" s="67" t="s">
        <v>19</v>
      </c>
      <c r="M98" s="67" t="s">
        <v>19</v>
      </c>
      <c r="N98" s="67" t="s">
        <v>19</v>
      </c>
      <c r="O98" s="67" t="s">
        <v>19</v>
      </c>
      <c r="P98" s="67" t="s">
        <v>273</v>
      </c>
      <c r="Q98" s="67">
        <v>30</v>
      </c>
      <c r="R98" s="67">
        <v>1</v>
      </c>
      <c r="S98" s="67" t="s">
        <v>515</v>
      </c>
      <c r="T98" s="67" t="s">
        <v>1354</v>
      </c>
      <c r="U98" s="155">
        <v>45670</v>
      </c>
      <c r="V98" s="155">
        <v>45691</v>
      </c>
      <c r="W98" s="67" t="s">
        <v>1349</v>
      </c>
      <c r="X98" s="67">
        <v>6</v>
      </c>
      <c r="Y98" s="67">
        <v>100</v>
      </c>
      <c r="Z98" s="67" t="s">
        <v>2388</v>
      </c>
      <c r="AA98" s="450">
        <v>45691</v>
      </c>
      <c r="AB98" s="67">
        <v>100</v>
      </c>
      <c r="AC98" s="67" t="s">
        <v>1947</v>
      </c>
      <c r="AD98" s="450">
        <v>45691</v>
      </c>
      <c r="AE98" s="67">
        <v>100</v>
      </c>
      <c r="AF98" s="457">
        <v>6</v>
      </c>
      <c r="AG98" s="35">
        <f t="shared" si="8"/>
        <v>0</v>
      </c>
      <c r="AH98" s="35" t="str">
        <f t="shared" si="9"/>
        <v>3003</v>
      </c>
      <c r="AI98" s="445" t="str">
        <f t="shared" si="6"/>
        <v>Actividad propia</v>
      </c>
      <c r="AJ98" s="35">
        <f t="shared" si="10"/>
        <v>6</v>
      </c>
      <c r="AK98" s="35">
        <f t="shared" si="11"/>
        <v>6</v>
      </c>
      <c r="AL98" s="445">
        <f t="shared" si="7"/>
        <v>100</v>
      </c>
    </row>
    <row r="99" spans="1:38" ht="32.25" customHeight="1" x14ac:dyDescent="0.25">
      <c r="A99" s="456" t="s">
        <v>1906</v>
      </c>
      <c r="B99" s="67" t="s">
        <v>1943</v>
      </c>
      <c r="C99" s="67" t="s">
        <v>1907</v>
      </c>
      <c r="D99" s="67" t="s">
        <v>1944</v>
      </c>
      <c r="E99" s="67">
        <v>2</v>
      </c>
      <c r="F99" s="67" t="s">
        <v>1641</v>
      </c>
      <c r="G99" s="67" t="s">
        <v>1355</v>
      </c>
      <c r="H99" s="67" t="s">
        <v>19</v>
      </c>
      <c r="I99" s="67" t="s">
        <v>19</v>
      </c>
      <c r="J99" s="67" t="s">
        <v>19</v>
      </c>
      <c r="K99" s="67" t="s">
        <v>19</v>
      </c>
      <c r="L99" s="67" t="s">
        <v>19</v>
      </c>
      <c r="M99" s="67" t="s">
        <v>19</v>
      </c>
      <c r="N99" s="67" t="s">
        <v>19</v>
      </c>
      <c r="O99" s="67" t="s">
        <v>19</v>
      </c>
      <c r="P99" s="67" t="s">
        <v>274</v>
      </c>
      <c r="Q99" s="67">
        <v>0</v>
      </c>
      <c r="R99" s="67">
        <v>1</v>
      </c>
      <c r="S99" s="67" t="s">
        <v>515</v>
      </c>
      <c r="T99" s="67" t="s">
        <v>1356</v>
      </c>
      <c r="U99" s="155">
        <v>45691</v>
      </c>
      <c r="V99" s="155">
        <v>45716</v>
      </c>
      <c r="W99" s="67" t="s">
        <v>1357</v>
      </c>
      <c r="X99" s="67">
        <v>0</v>
      </c>
      <c r="Y99" s="67">
        <v>100</v>
      </c>
      <c r="Z99" s="67" t="s">
        <v>2389</v>
      </c>
      <c r="AA99" s="450">
        <v>45715</v>
      </c>
      <c r="AB99" s="67">
        <v>100</v>
      </c>
      <c r="AC99" s="67" t="s">
        <v>1947</v>
      </c>
      <c r="AD99" s="450">
        <v>45715</v>
      </c>
      <c r="AE99" s="67">
        <v>100</v>
      </c>
      <c r="AF99" s="457">
        <v>0</v>
      </c>
      <c r="AG99" s="35">
        <f t="shared" si="8"/>
        <v>0</v>
      </c>
      <c r="AH99" s="35" t="str">
        <f t="shared" si="9"/>
        <v>3003</v>
      </c>
      <c r="AI99" s="445" t="str">
        <f t="shared" si="6"/>
        <v>Actividad sin participación</v>
      </c>
      <c r="AJ99" s="35">
        <f t="shared" si="10"/>
        <v>0</v>
      </c>
      <c r="AK99" s="35">
        <f t="shared" si="11"/>
        <v>0</v>
      </c>
      <c r="AL99" s="445">
        <f t="shared" si="7"/>
        <v>100</v>
      </c>
    </row>
    <row r="100" spans="1:38" ht="32.25" customHeight="1" x14ac:dyDescent="0.25">
      <c r="A100" s="456" t="s">
        <v>1898</v>
      </c>
      <c r="B100" s="67" t="s">
        <v>1943</v>
      </c>
      <c r="C100" s="67" t="s">
        <v>1900</v>
      </c>
      <c r="D100" s="67" t="s">
        <v>1944</v>
      </c>
      <c r="E100" s="67">
        <v>2</v>
      </c>
      <c r="F100" s="67" t="s">
        <v>517</v>
      </c>
      <c r="G100" s="67" t="s">
        <v>1358</v>
      </c>
      <c r="H100" s="67" t="s">
        <v>19</v>
      </c>
      <c r="I100" s="67" t="s">
        <v>19</v>
      </c>
      <c r="J100" s="67" t="s">
        <v>19</v>
      </c>
      <c r="K100" s="67" t="s">
        <v>19</v>
      </c>
      <c r="L100" s="67" t="s">
        <v>19</v>
      </c>
      <c r="M100" s="67" t="s">
        <v>19</v>
      </c>
      <c r="N100" s="67" t="s">
        <v>19</v>
      </c>
      <c r="O100" s="67" t="s">
        <v>19</v>
      </c>
      <c r="P100" s="67" t="s">
        <v>275</v>
      </c>
      <c r="Q100" s="67">
        <v>70</v>
      </c>
      <c r="R100" s="67">
        <v>1</v>
      </c>
      <c r="S100" s="67" t="s">
        <v>546</v>
      </c>
      <c r="T100" s="67" t="s">
        <v>1359</v>
      </c>
      <c r="U100" s="155">
        <v>45691</v>
      </c>
      <c r="V100" s="155">
        <v>46022</v>
      </c>
      <c r="W100" s="67" t="s">
        <v>1349</v>
      </c>
      <c r="X100" s="67">
        <v>14</v>
      </c>
      <c r="Y100" s="67">
        <v>30</v>
      </c>
      <c r="Z100" s="67" t="s">
        <v>2427</v>
      </c>
      <c r="AA100" s="450"/>
      <c r="AB100" s="67">
        <v>30</v>
      </c>
      <c r="AC100" s="67" t="s">
        <v>2428</v>
      </c>
      <c r="AD100" s="450"/>
      <c r="AE100" s="67"/>
      <c r="AF100" s="457">
        <v>4.2</v>
      </c>
      <c r="AG100" s="35">
        <f t="shared" si="8"/>
        <v>0</v>
      </c>
      <c r="AH100" s="35" t="str">
        <f t="shared" si="9"/>
        <v>3003</v>
      </c>
      <c r="AI100" s="445" t="str">
        <f t="shared" si="6"/>
        <v>Actividad propia</v>
      </c>
      <c r="AJ100" s="35">
        <f t="shared" si="10"/>
        <v>14</v>
      </c>
      <c r="AK100" s="35">
        <f t="shared" si="11"/>
        <v>4.2</v>
      </c>
      <c r="AL100" s="445">
        <f t="shared" si="7"/>
        <v>0</v>
      </c>
    </row>
    <row r="101" spans="1:38" ht="32.25" customHeight="1" x14ac:dyDescent="0.25">
      <c r="A101" s="456" t="s">
        <v>1898</v>
      </c>
      <c r="B101" s="67" t="s">
        <v>1943</v>
      </c>
      <c r="C101" s="67" t="s">
        <v>1900</v>
      </c>
      <c r="D101" s="67" t="s">
        <v>1944</v>
      </c>
      <c r="E101" s="67">
        <v>2</v>
      </c>
      <c r="F101" s="67" t="s">
        <v>509</v>
      </c>
      <c r="G101" s="67" t="s">
        <v>1360</v>
      </c>
      <c r="H101" s="67" t="s">
        <v>511</v>
      </c>
      <c r="I101" s="67" t="s">
        <v>1606</v>
      </c>
      <c r="J101" s="67" t="s">
        <v>1607</v>
      </c>
      <c r="K101" s="67" t="s">
        <v>1608</v>
      </c>
      <c r="L101" s="67" t="s">
        <v>638</v>
      </c>
      <c r="M101" s="67" t="s">
        <v>31</v>
      </c>
      <c r="N101" s="67" t="s">
        <v>680</v>
      </c>
      <c r="O101" s="67" t="s">
        <v>704</v>
      </c>
      <c r="P101" s="67" t="s">
        <v>276</v>
      </c>
      <c r="Q101" s="67">
        <v>10</v>
      </c>
      <c r="R101" s="67">
        <v>40</v>
      </c>
      <c r="S101" s="67" t="s">
        <v>546</v>
      </c>
      <c r="T101" s="67" t="s">
        <v>1361</v>
      </c>
      <c r="U101" s="155">
        <v>45691</v>
      </c>
      <c r="V101" s="155">
        <v>46022</v>
      </c>
      <c r="W101" s="67" t="s">
        <v>1349</v>
      </c>
      <c r="X101" s="67">
        <v>10</v>
      </c>
      <c r="Y101" s="67">
        <v>0</v>
      </c>
      <c r="Z101" s="67" t="s">
        <v>1948</v>
      </c>
      <c r="AA101" s="450"/>
      <c r="AB101" s="67">
        <v>0</v>
      </c>
      <c r="AC101" s="67" t="s">
        <v>1949</v>
      </c>
      <c r="AD101" s="450"/>
      <c r="AE101" s="67"/>
      <c r="AF101" s="457">
        <v>0</v>
      </c>
      <c r="AG101" s="35">
        <f t="shared" si="8"/>
        <v>0</v>
      </c>
      <c r="AH101" s="35" t="str">
        <f t="shared" si="9"/>
        <v>3003</v>
      </c>
      <c r="AI101" s="445" t="str">
        <f t="shared" si="6"/>
        <v>Producto</v>
      </c>
      <c r="AJ101" s="35">
        <f t="shared" si="10"/>
        <v>10</v>
      </c>
      <c r="AK101" s="35">
        <f t="shared" si="11"/>
        <v>0</v>
      </c>
      <c r="AL101" s="445">
        <f t="shared" si="7"/>
        <v>0</v>
      </c>
    </row>
    <row r="102" spans="1:38" ht="32.25" customHeight="1" x14ac:dyDescent="0.25">
      <c r="A102" s="456" t="s">
        <v>1898</v>
      </c>
      <c r="B102" s="67" t="s">
        <v>1943</v>
      </c>
      <c r="C102" s="67" t="s">
        <v>1900</v>
      </c>
      <c r="D102" s="67" t="s">
        <v>1944</v>
      </c>
      <c r="E102" s="67">
        <v>2</v>
      </c>
      <c r="F102" s="67" t="s">
        <v>517</v>
      </c>
      <c r="G102" s="67" t="s">
        <v>1362</v>
      </c>
      <c r="H102" s="67" t="s">
        <v>19</v>
      </c>
      <c r="I102" s="67" t="s">
        <v>19</v>
      </c>
      <c r="J102" s="67" t="s">
        <v>19</v>
      </c>
      <c r="K102" s="67" t="s">
        <v>19</v>
      </c>
      <c r="L102" s="67" t="s">
        <v>19</v>
      </c>
      <c r="M102" s="67" t="s">
        <v>19</v>
      </c>
      <c r="N102" s="67" t="s">
        <v>19</v>
      </c>
      <c r="O102" s="67" t="s">
        <v>19</v>
      </c>
      <c r="P102" s="67" t="s">
        <v>277</v>
      </c>
      <c r="Q102" s="67">
        <v>30</v>
      </c>
      <c r="R102" s="67">
        <v>4000</v>
      </c>
      <c r="S102" s="67" t="s">
        <v>515</v>
      </c>
      <c r="T102" s="67" t="s">
        <v>1363</v>
      </c>
      <c r="U102" s="155">
        <v>45691</v>
      </c>
      <c r="V102" s="155">
        <v>46022</v>
      </c>
      <c r="W102" s="67" t="s">
        <v>1349</v>
      </c>
      <c r="X102" s="67">
        <v>3</v>
      </c>
      <c r="Y102" s="67">
        <v>24</v>
      </c>
      <c r="Z102" s="67" t="s">
        <v>1950</v>
      </c>
      <c r="AA102" s="450"/>
      <c r="AB102" s="67">
        <v>24</v>
      </c>
      <c r="AC102" s="67" t="s">
        <v>1951</v>
      </c>
      <c r="AD102" s="450"/>
      <c r="AE102" s="67"/>
      <c r="AF102" s="457">
        <v>0.72</v>
      </c>
      <c r="AG102" s="35">
        <f t="shared" si="8"/>
        <v>0</v>
      </c>
      <c r="AH102" s="35" t="str">
        <f t="shared" si="9"/>
        <v>3003</v>
      </c>
      <c r="AI102" s="445" t="str">
        <f t="shared" si="6"/>
        <v>Actividad propia</v>
      </c>
      <c r="AJ102" s="35">
        <f t="shared" si="10"/>
        <v>3</v>
      </c>
      <c r="AK102" s="35">
        <f t="shared" si="11"/>
        <v>0.72</v>
      </c>
      <c r="AL102" s="445">
        <f t="shared" si="7"/>
        <v>0</v>
      </c>
    </row>
    <row r="103" spans="1:38" ht="32.25" customHeight="1" x14ac:dyDescent="0.25">
      <c r="A103" s="456" t="s">
        <v>1898</v>
      </c>
      <c r="B103" s="67" t="s">
        <v>1943</v>
      </c>
      <c r="C103" s="67" t="s">
        <v>1900</v>
      </c>
      <c r="D103" s="67" t="s">
        <v>1944</v>
      </c>
      <c r="E103" s="67">
        <v>2</v>
      </c>
      <c r="F103" s="67" t="s">
        <v>517</v>
      </c>
      <c r="G103" s="67" t="s">
        <v>1364</v>
      </c>
      <c r="H103" s="67" t="s">
        <v>19</v>
      </c>
      <c r="I103" s="67" t="s">
        <v>19</v>
      </c>
      <c r="J103" s="67" t="s">
        <v>19</v>
      </c>
      <c r="K103" s="67" t="s">
        <v>19</v>
      </c>
      <c r="L103" s="67" t="s">
        <v>19</v>
      </c>
      <c r="M103" s="67" t="s">
        <v>19</v>
      </c>
      <c r="N103" s="67" t="s">
        <v>19</v>
      </c>
      <c r="O103" s="67" t="s">
        <v>19</v>
      </c>
      <c r="P103" s="67" t="s">
        <v>278</v>
      </c>
      <c r="Q103" s="67">
        <v>30</v>
      </c>
      <c r="R103" s="67">
        <v>4</v>
      </c>
      <c r="S103" s="67" t="s">
        <v>515</v>
      </c>
      <c r="T103" s="67" t="s">
        <v>1365</v>
      </c>
      <c r="U103" s="155">
        <v>45691</v>
      </c>
      <c r="V103" s="155">
        <v>46022</v>
      </c>
      <c r="W103" s="67" t="s">
        <v>1349</v>
      </c>
      <c r="X103" s="67">
        <v>3</v>
      </c>
      <c r="Y103" s="67">
        <v>25</v>
      </c>
      <c r="Z103" s="67" t="s">
        <v>1952</v>
      </c>
      <c r="AA103" s="450"/>
      <c r="AB103" s="67">
        <v>25</v>
      </c>
      <c r="AC103" s="67" t="s">
        <v>1953</v>
      </c>
      <c r="AD103" s="450"/>
      <c r="AE103" s="67"/>
      <c r="AF103" s="457">
        <v>0.75</v>
      </c>
      <c r="AG103" s="35">
        <f t="shared" si="8"/>
        <v>0</v>
      </c>
      <c r="AH103" s="35" t="str">
        <f t="shared" si="9"/>
        <v>3003</v>
      </c>
      <c r="AI103" s="445" t="str">
        <f t="shared" si="6"/>
        <v>Actividad propia</v>
      </c>
      <c r="AJ103" s="35">
        <f t="shared" si="10"/>
        <v>3</v>
      </c>
      <c r="AK103" s="35">
        <f t="shared" si="11"/>
        <v>0.75</v>
      </c>
      <c r="AL103" s="445">
        <f t="shared" si="7"/>
        <v>0</v>
      </c>
    </row>
    <row r="104" spans="1:38" ht="32.25" customHeight="1" x14ac:dyDescent="0.25">
      <c r="A104" s="456" t="s">
        <v>1898</v>
      </c>
      <c r="B104" s="67" t="s">
        <v>1943</v>
      </c>
      <c r="C104" s="67" t="s">
        <v>2330</v>
      </c>
      <c r="D104" s="67" t="s">
        <v>1944</v>
      </c>
      <c r="E104" s="67">
        <v>2</v>
      </c>
      <c r="F104" s="67" t="s">
        <v>517</v>
      </c>
      <c r="G104" s="67" t="s">
        <v>1366</v>
      </c>
      <c r="H104" s="67" t="s">
        <v>19</v>
      </c>
      <c r="I104" s="67" t="s">
        <v>19</v>
      </c>
      <c r="J104" s="67" t="s">
        <v>19</v>
      </c>
      <c r="K104" s="67" t="s">
        <v>19</v>
      </c>
      <c r="L104" s="67" t="s">
        <v>19</v>
      </c>
      <c r="M104" s="67" t="s">
        <v>19</v>
      </c>
      <c r="N104" s="67" t="s">
        <v>19</v>
      </c>
      <c r="O104" s="67" t="s">
        <v>19</v>
      </c>
      <c r="P104" s="67" t="s">
        <v>279</v>
      </c>
      <c r="Q104" s="67">
        <v>40</v>
      </c>
      <c r="R104" s="67">
        <v>40</v>
      </c>
      <c r="S104" s="67" t="s">
        <v>546</v>
      </c>
      <c r="T104" s="67" t="s">
        <v>1367</v>
      </c>
      <c r="U104" s="155">
        <v>45691</v>
      </c>
      <c r="V104" s="155">
        <v>46022</v>
      </c>
      <c r="W104" s="67" t="s">
        <v>1349</v>
      </c>
      <c r="X104" s="67">
        <v>4</v>
      </c>
      <c r="Y104" s="67"/>
      <c r="Z104" s="67"/>
      <c r="AA104" s="450"/>
      <c r="AB104" s="67"/>
      <c r="AC104" s="67"/>
      <c r="AD104" s="450"/>
      <c r="AE104" s="67"/>
      <c r="AF104" s="457"/>
      <c r="AG104" s="35">
        <f t="shared" si="8"/>
        <v>0</v>
      </c>
      <c r="AH104" s="35" t="str">
        <f t="shared" si="9"/>
        <v>3003</v>
      </c>
      <c r="AI104" s="445" t="str">
        <f t="shared" si="6"/>
        <v>Actividad propia</v>
      </c>
      <c r="AJ104" s="35">
        <f t="shared" si="10"/>
        <v>4</v>
      </c>
      <c r="AK104" s="35">
        <f t="shared" si="11"/>
        <v>0</v>
      </c>
      <c r="AL104" s="445">
        <f t="shared" si="7"/>
        <v>0</v>
      </c>
    </row>
    <row r="105" spans="1:38" ht="32.25" customHeight="1" x14ac:dyDescent="0.25">
      <c r="A105" s="456" t="s">
        <v>1898</v>
      </c>
      <c r="B105" s="67" t="s">
        <v>1943</v>
      </c>
      <c r="C105" s="67" t="s">
        <v>1900</v>
      </c>
      <c r="D105" s="67" t="s">
        <v>1944</v>
      </c>
      <c r="E105" s="67">
        <v>2</v>
      </c>
      <c r="F105" s="67" t="s">
        <v>509</v>
      </c>
      <c r="G105" s="67" t="s">
        <v>1368</v>
      </c>
      <c r="H105" s="67" t="s">
        <v>530</v>
      </c>
      <c r="I105" s="67" t="s">
        <v>1603</v>
      </c>
      <c r="J105" s="67" t="s">
        <v>1604</v>
      </c>
      <c r="K105" s="67" t="s">
        <v>1605</v>
      </c>
      <c r="L105" s="67" t="s">
        <v>638</v>
      </c>
      <c r="M105" s="67" t="s">
        <v>31</v>
      </c>
      <c r="N105" s="67" t="s">
        <v>766</v>
      </c>
      <c r="O105" s="67" t="s">
        <v>704</v>
      </c>
      <c r="P105" s="67" t="s">
        <v>391</v>
      </c>
      <c r="Q105" s="67">
        <v>20</v>
      </c>
      <c r="R105" s="67">
        <v>440</v>
      </c>
      <c r="S105" s="67" t="s">
        <v>515</v>
      </c>
      <c r="T105" s="67" t="s">
        <v>1369</v>
      </c>
      <c r="U105" s="155">
        <v>45691</v>
      </c>
      <c r="V105" s="155">
        <v>46022</v>
      </c>
      <c r="W105" s="67" t="s">
        <v>1349</v>
      </c>
      <c r="X105" s="67">
        <v>20</v>
      </c>
      <c r="Y105" s="67"/>
      <c r="Z105" s="67"/>
      <c r="AA105" s="450"/>
      <c r="AB105" s="67"/>
      <c r="AC105" s="67"/>
      <c r="AD105" s="450"/>
      <c r="AE105" s="67"/>
      <c r="AF105" s="457"/>
      <c r="AG105" s="35">
        <f t="shared" si="8"/>
        <v>0</v>
      </c>
      <c r="AH105" s="35" t="str">
        <f t="shared" si="9"/>
        <v>3003</v>
      </c>
      <c r="AI105" s="445" t="str">
        <f t="shared" si="6"/>
        <v>Producto</v>
      </c>
      <c r="AJ105" s="35">
        <f t="shared" si="10"/>
        <v>20</v>
      </c>
      <c r="AK105" s="35">
        <f t="shared" si="11"/>
        <v>0</v>
      </c>
      <c r="AL105" s="445">
        <f t="shared" si="7"/>
        <v>0</v>
      </c>
    </row>
    <row r="106" spans="1:38" ht="32.25" customHeight="1" x14ac:dyDescent="0.25">
      <c r="A106" s="456" t="s">
        <v>1906</v>
      </c>
      <c r="B106" s="67" t="s">
        <v>1943</v>
      </c>
      <c r="C106" s="67" t="s">
        <v>1907</v>
      </c>
      <c r="D106" s="67" t="s">
        <v>1944</v>
      </c>
      <c r="E106" s="67">
        <v>2</v>
      </c>
      <c r="F106" s="67" t="s">
        <v>517</v>
      </c>
      <c r="G106" s="67" t="s">
        <v>1370</v>
      </c>
      <c r="H106" s="67" t="s">
        <v>19</v>
      </c>
      <c r="I106" s="67" t="s">
        <v>19</v>
      </c>
      <c r="J106" s="67" t="s">
        <v>19</v>
      </c>
      <c r="K106" s="67" t="s">
        <v>19</v>
      </c>
      <c r="L106" s="67" t="s">
        <v>19</v>
      </c>
      <c r="M106" s="67" t="s">
        <v>19</v>
      </c>
      <c r="N106" s="67" t="s">
        <v>19</v>
      </c>
      <c r="O106" s="67" t="s">
        <v>19</v>
      </c>
      <c r="P106" s="67" t="s">
        <v>392</v>
      </c>
      <c r="Q106" s="67">
        <v>20</v>
      </c>
      <c r="R106" s="67">
        <v>1</v>
      </c>
      <c r="S106" s="67" t="s">
        <v>515</v>
      </c>
      <c r="T106" s="67" t="s">
        <v>1371</v>
      </c>
      <c r="U106" s="155">
        <v>45691</v>
      </c>
      <c r="V106" s="155">
        <v>45716</v>
      </c>
      <c r="W106" s="67" t="s">
        <v>1349</v>
      </c>
      <c r="X106" s="67">
        <v>4</v>
      </c>
      <c r="Y106" s="67">
        <v>100</v>
      </c>
      <c r="Z106" s="67" t="s">
        <v>2429</v>
      </c>
      <c r="AA106" s="450">
        <v>45716</v>
      </c>
      <c r="AB106" s="67">
        <v>100</v>
      </c>
      <c r="AC106" s="67" t="s">
        <v>1954</v>
      </c>
      <c r="AD106" s="450">
        <v>45716</v>
      </c>
      <c r="AE106" s="67">
        <v>100</v>
      </c>
      <c r="AF106" s="457">
        <v>4</v>
      </c>
      <c r="AG106" s="35">
        <f t="shared" si="8"/>
        <v>0</v>
      </c>
      <c r="AH106" s="35" t="str">
        <f t="shared" si="9"/>
        <v>3003</v>
      </c>
      <c r="AI106" s="445" t="str">
        <f t="shared" si="6"/>
        <v>Actividad propia</v>
      </c>
      <c r="AJ106" s="35">
        <f t="shared" si="10"/>
        <v>4</v>
      </c>
      <c r="AK106" s="35">
        <f t="shared" si="11"/>
        <v>4</v>
      </c>
      <c r="AL106" s="445">
        <f t="shared" si="7"/>
        <v>100</v>
      </c>
    </row>
    <row r="107" spans="1:38" ht="32.25" customHeight="1" x14ac:dyDescent="0.25">
      <c r="A107" s="456" t="s">
        <v>1898</v>
      </c>
      <c r="B107" s="67" t="s">
        <v>1943</v>
      </c>
      <c r="C107" s="67" t="s">
        <v>1900</v>
      </c>
      <c r="D107" s="67" t="s">
        <v>1944</v>
      </c>
      <c r="E107" s="67">
        <v>2</v>
      </c>
      <c r="F107" s="67" t="s">
        <v>517</v>
      </c>
      <c r="G107" s="67" t="s">
        <v>1372</v>
      </c>
      <c r="H107" s="67" t="s">
        <v>19</v>
      </c>
      <c r="I107" s="67" t="s">
        <v>19</v>
      </c>
      <c r="J107" s="67" t="s">
        <v>19</v>
      </c>
      <c r="K107" s="67" t="s">
        <v>19</v>
      </c>
      <c r="L107" s="67" t="s">
        <v>19</v>
      </c>
      <c r="M107" s="67" t="s">
        <v>19</v>
      </c>
      <c r="N107" s="67" t="s">
        <v>19</v>
      </c>
      <c r="O107" s="67" t="s">
        <v>19</v>
      </c>
      <c r="P107" s="67" t="s">
        <v>393</v>
      </c>
      <c r="Q107" s="67">
        <v>80</v>
      </c>
      <c r="R107" s="67">
        <v>440</v>
      </c>
      <c r="S107" s="67" t="s">
        <v>515</v>
      </c>
      <c r="T107" s="67" t="s">
        <v>1373</v>
      </c>
      <c r="U107" s="155">
        <v>45691</v>
      </c>
      <c r="V107" s="155">
        <v>46022</v>
      </c>
      <c r="W107" s="67" t="s">
        <v>1349</v>
      </c>
      <c r="X107" s="67">
        <v>16</v>
      </c>
      <c r="Y107" s="67">
        <v>8</v>
      </c>
      <c r="Z107" s="67" t="s">
        <v>1955</v>
      </c>
      <c r="AA107" s="450"/>
      <c r="AB107" s="67">
        <v>8</v>
      </c>
      <c r="AC107" s="67" t="s">
        <v>1956</v>
      </c>
      <c r="AD107" s="450"/>
      <c r="AE107" s="67"/>
      <c r="AF107" s="457">
        <v>1.28</v>
      </c>
      <c r="AG107" s="35">
        <f t="shared" si="8"/>
        <v>0</v>
      </c>
      <c r="AH107" s="35" t="str">
        <f t="shared" si="9"/>
        <v>3003</v>
      </c>
      <c r="AI107" s="445" t="str">
        <f t="shared" si="6"/>
        <v>Actividad propia</v>
      </c>
      <c r="AJ107" s="35">
        <f t="shared" si="10"/>
        <v>16</v>
      </c>
      <c r="AK107" s="35">
        <f t="shared" si="11"/>
        <v>1.28</v>
      </c>
      <c r="AL107" s="445">
        <f t="shared" si="7"/>
        <v>0</v>
      </c>
    </row>
    <row r="108" spans="1:38" ht="32.25" customHeight="1" x14ac:dyDescent="0.25">
      <c r="A108" s="456" t="s">
        <v>1898</v>
      </c>
      <c r="B108" s="67" t="s">
        <v>1943</v>
      </c>
      <c r="C108" s="67" t="s">
        <v>1900</v>
      </c>
      <c r="D108" s="67" t="s">
        <v>1944</v>
      </c>
      <c r="E108" s="67">
        <v>2</v>
      </c>
      <c r="F108" s="67" t="s">
        <v>509</v>
      </c>
      <c r="G108" s="67" t="s">
        <v>1374</v>
      </c>
      <c r="H108" s="67" t="s">
        <v>511</v>
      </c>
      <c r="I108" s="67" t="s">
        <v>1603</v>
      </c>
      <c r="J108" s="67" t="s">
        <v>1604</v>
      </c>
      <c r="K108" s="67" t="s">
        <v>1605</v>
      </c>
      <c r="L108" s="67" t="s">
        <v>552</v>
      </c>
      <c r="M108" s="67" t="s">
        <v>31</v>
      </c>
      <c r="N108" s="67" t="s">
        <v>680</v>
      </c>
      <c r="O108" s="67" t="s">
        <v>704</v>
      </c>
      <c r="P108" s="67" t="s">
        <v>280</v>
      </c>
      <c r="Q108" s="67">
        <v>15</v>
      </c>
      <c r="R108" s="67">
        <v>5</v>
      </c>
      <c r="S108" s="67" t="s">
        <v>515</v>
      </c>
      <c r="T108" s="67" t="s">
        <v>1375</v>
      </c>
      <c r="U108" s="155">
        <v>45691</v>
      </c>
      <c r="V108" s="155">
        <v>46010</v>
      </c>
      <c r="W108" s="67" t="s">
        <v>1376</v>
      </c>
      <c r="X108" s="67">
        <v>15</v>
      </c>
      <c r="Y108" s="67"/>
      <c r="Z108" s="67"/>
      <c r="AA108" s="450"/>
      <c r="AB108" s="67"/>
      <c r="AC108" s="67"/>
      <c r="AD108" s="450"/>
      <c r="AE108" s="67"/>
      <c r="AF108" s="457"/>
      <c r="AG108" s="35">
        <f t="shared" si="8"/>
        <v>0</v>
      </c>
      <c r="AH108" s="35" t="str">
        <f t="shared" si="9"/>
        <v>3003</v>
      </c>
      <c r="AI108" s="445" t="str">
        <f t="shared" si="6"/>
        <v>Producto</v>
      </c>
      <c r="AJ108" s="35">
        <f t="shared" si="10"/>
        <v>15</v>
      </c>
      <c r="AK108" s="35">
        <f t="shared" si="11"/>
        <v>0</v>
      </c>
      <c r="AL108" s="445">
        <f t="shared" si="7"/>
        <v>0</v>
      </c>
    </row>
    <row r="109" spans="1:38" ht="32.25" customHeight="1" x14ac:dyDescent="0.25">
      <c r="A109" s="456" t="s">
        <v>1898</v>
      </c>
      <c r="B109" s="67" t="s">
        <v>1943</v>
      </c>
      <c r="C109" s="67" t="s">
        <v>1900</v>
      </c>
      <c r="D109" s="67" t="s">
        <v>1944</v>
      </c>
      <c r="E109" s="67">
        <v>2</v>
      </c>
      <c r="F109" s="67" t="s">
        <v>517</v>
      </c>
      <c r="G109" s="67" t="s">
        <v>1377</v>
      </c>
      <c r="H109" s="67" t="s">
        <v>19</v>
      </c>
      <c r="I109" s="67" t="s">
        <v>19</v>
      </c>
      <c r="J109" s="67" t="s">
        <v>19</v>
      </c>
      <c r="K109" s="67" t="s">
        <v>19</v>
      </c>
      <c r="L109" s="67" t="s">
        <v>19</v>
      </c>
      <c r="M109" s="67" t="s">
        <v>19</v>
      </c>
      <c r="N109" s="67" t="s">
        <v>19</v>
      </c>
      <c r="O109" s="67" t="s">
        <v>19</v>
      </c>
      <c r="P109" s="67" t="s">
        <v>281</v>
      </c>
      <c r="Q109" s="67">
        <v>20</v>
      </c>
      <c r="R109" s="67">
        <v>5</v>
      </c>
      <c r="S109" s="67" t="s">
        <v>515</v>
      </c>
      <c r="T109" s="67" t="s">
        <v>1378</v>
      </c>
      <c r="U109" s="155">
        <v>45691</v>
      </c>
      <c r="V109" s="155">
        <v>46010</v>
      </c>
      <c r="W109" s="67" t="s">
        <v>1349</v>
      </c>
      <c r="X109" s="67">
        <v>3</v>
      </c>
      <c r="Y109" s="67">
        <v>40</v>
      </c>
      <c r="Z109" s="67" t="s">
        <v>2430</v>
      </c>
      <c r="AA109" s="450"/>
      <c r="AB109" s="67">
        <v>40</v>
      </c>
      <c r="AC109" s="67" t="s">
        <v>2428</v>
      </c>
      <c r="AD109" s="450"/>
      <c r="AE109" s="67"/>
      <c r="AF109" s="457">
        <v>1.2</v>
      </c>
      <c r="AG109" s="35">
        <f t="shared" si="8"/>
        <v>0</v>
      </c>
      <c r="AH109" s="35" t="str">
        <f t="shared" si="9"/>
        <v>3003</v>
      </c>
      <c r="AI109" s="445" t="str">
        <f t="shared" si="6"/>
        <v>Actividad propia</v>
      </c>
      <c r="AJ109" s="35">
        <f t="shared" si="10"/>
        <v>3</v>
      </c>
      <c r="AK109" s="35">
        <f t="shared" si="11"/>
        <v>1.2</v>
      </c>
      <c r="AL109" s="445">
        <f t="shared" si="7"/>
        <v>0</v>
      </c>
    </row>
    <row r="110" spans="1:38" ht="32.25" customHeight="1" x14ac:dyDescent="0.25">
      <c r="A110" s="456" t="s">
        <v>1898</v>
      </c>
      <c r="B110" s="67" t="s">
        <v>1943</v>
      </c>
      <c r="C110" s="67" t="s">
        <v>1900</v>
      </c>
      <c r="D110" s="67" t="s">
        <v>1944</v>
      </c>
      <c r="E110" s="67">
        <v>2</v>
      </c>
      <c r="F110" s="67" t="s">
        <v>517</v>
      </c>
      <c r="G110" s="67" t="s">
        <v>1379</v>
      </c>
      <c r="H110" s="67" t="s">
        <v>19</v>
      </c>
      <c r="I110" s="67" t="s">
        <v>19</v>
      </c>
      <c r="J110" s="67" t="s">
        <v>19</v>
      </c>
      <c r="K110" s="67" t="s">
        <v>19</v>
      </c>
      <c r="L110" s="67" t="s">
        <v>19</v>
      </c>
      <c r="M110" s="67" t="s">
        <v>19</v>
      </c>
      <c r="N110" s="67" t="s">
        <v>19</v>
      </c>
      <c r="O110" s="67" t="s">
        <v>19</v>
      </c>
      <c r="P110" s="67" t="s">
        <v>282</v>
      </c>
      <c r="Q110" s="67">
        <v>20</v>
      </c>
      <c r="R110" s="67">
        <v>5</v>
      </c>
      <c r="S110" s="67" t="s">
        <v>515</v>
      </c>
      <c r="T110" s="67" t="s">
        <v>1380</v>
      </c>
      <c r="U110" s="155">
        <v>45691</v>
      </c>
      <c r="V110" s="155">
        <v>46010</v>
      </c>
      <c r="W110" s="67" t="s">
        <v>1381</v>
      </c>
      <c r="X110" s="67">
        <v>3</v>
      </c>
      <c r="Y110" s="67"/>
      <c r="Z110" s="67"/>
      <c r="AA110" s="450"/>
      <c r="AB110" s="67"/>
      <c r="AC110" s="67"/>
      <c r="AD110" s="450"/>
      <c r="AE110" s="67"/>
      <c r="AF110" s="457"/>
      <c r="AG110" s="35">
        <f t="shared" si="8"/>
        <v>0</v>
      </c>
      <c r="AH110" s="35" t="str">
        <f t="shared" si="9"/>
        <v>3003</v>
      </c>
      <c r="AI110" s="445" t="str">
        <f t="shared" si="6"/>
        <v>Actividad propia</v>
      </c>
      <c r="AJ110" s="35">
        <f t="shared" si="10"/>
        <v>3</v>
      </c>
      <c r="AK110" s="35">
        <f t="shared" si="11"/>
        <v>0</v>
      </c>
      <c r="AL110" s="445">
        <f t="shared" si="7"/>
        <v>0</v>
      </c>
    </row>
    <row r="111" spans="1:38" ht="32.25" customHeight="1" x14ac:dyDescent="0.25">
      <c r="A111" s="456" t="s">
        <v>1898</v>
      </c>
      <c r="B111" s="67" t="s">
        <v>1943</v>
      </c>
      <c r="C111" s="67" t="s">
        <v>1900</v>
      </c>
      <c r="D111" s="67" t="s">
        <v>1944</v>
      </c>
      <c r="E111" s="67">
        <v>2</v>
      </c>
      <c r="F111" s="67" t="s">
        <v>517</v>
      </c>
      <c r="G111" s="67" t="s">
        <v>1382</v>
      </c>
      <c r="H111" s="67" t="s">
        <v>19</v>
      </c>
      <c r="I111" s="67" t="s">
        <v>19</v>
      </c>
      <c r="J111" s="67" t="s">
        <v>19</v>
      </c>
      <c r="K111" s="67" t="s">
        <v>19</v>
      </c>
      <c r="L111" s="67" t="s">
        <v>19</v>
      </c>
      <c r="M111" s="67" t="s">
        <v>19</v>
      </c>
      <c r="N111" s="67" t="s">
        <v>19</v>
      </c>
      <c r="O111" s="67" t="s">
        <v>19</v>
      </c>
      <c r="P111" s="67" t="s">
        <v>283</v>
      </c>
      <c r="Q111" s="67">
        <v>60</v>
      </c>
      <c r="R111" s="67">
        <v>5</v>
      </c>
      <c r="S111" s="67" t="s">
        <v>515</v>
      </c>
      <c r="T111" s="67" t="s">
        <v>1375</v>
      </c>
      <c r="U111" s="155">
        <v>45691</v>
      </c>
      <c r="V111" s="155">
        <v>46010</v>
      </c>
      <c r="W111" s="67" t="s">
        <v>1383</v>
      </c>
      <c r="X111" s="67">
        <v>9</v>
      </c>
      <c r="Y111" s="67"/>
      <c r="Z111" s="67"/>
      <c r="AA111" s="450"/>
      <c r="AB111" s="67"/>
      <c r="AC111" s="67"/>
      <c r="AD111" s="450"/>
      <c r="AE111" s="67"/>
      <c r="AF111" s="457"/>
      <c r="AG111" s="35">
        <f t="shared" si="8"/>
        <v>0</v>
      </c>
      <c r="AH111" s="35" t="str">
        <f t="shared" si="9"/>
        <v>3003</v>
      </c>
      <c r="AI111" s="445" t="str">
        <f t="shared" si="6"/>
        <v>Actividad propia</v>
      </c>
      <c r="AJ111" s="35">
        <f t="shared" si="10"/>
        <v>9</v>
      </c>
      <c r="AK111" s="35">
        <f t="shared" si="11"/>
        <v>0</v>
      </c>
      <c r="AL111" s="445">
        <f t="shared" si="7"/>
        <v>0</v>
      </c>
    </row>
    <row r="112" spans="1:38" ht="32.25" customHeight="1" x14ac:dyDescent="0.25">
      <c r="A112" s="456" t="s">
        <v>1898</v>
      </c>
      <c r="B112" s="67" t="s">
        <v>1943</v>
      </c>
      <c r="C112" s="67" t="s">
        <v>1900</v>
      </c>
      <c r="D112" s="67" t="s">
        <v>1944</v>
      </c>
      <c r="E112" s="67">
        <v>2</v>
      </c>
      <c r="F112" s="67" t="s">
        <v>509</v>
      </c>
      <c r="G112" s="67" t="s">
        <v>1384</v>
      </c>
      <c r="H112" s="67" t="s">
        <v>530</v>
      </c>
      <c r="I112" s="67" t="s">
        <v>1600</v>
      </c>
      <c r="J112" s="67" t="s">
        <v>1601</v>
      </c>
      <c r="K112" s="67" t="s">
        <v>1602</v>
      </c>
      <c r="L112" s="67" t="s">
        <v>552</v>
      </c>
      <c r="M112" s="67" t="s">
        <v>31</v>
      </c>
      <c r="N112" s="67" t="s">
        <v>819</v>
      </c>
      <c r="O112" s="67" t="s">
        <v>704</v>
      </c>
      <c r="P112" s="67" t="s">
        <v>150</v>
      </c>
      <c r="Q112" s="67">
        <v>20</v>
      </c>
      <c r="R112" s="67">
        <v>1</v>
      </c>
      <c r="S112" s="67" t="s">
        <v>515</v>
      </c>
      <c r="T112" s="67" t="s">
        <v>1385</v>
      </c>
      <c r="U112" s="155">
        <v>45691</v>
      </c>
      <c r="V112" s="155">
        <v>46006</v>
      </c>
      <c r="W112" s="67" t="s">
        <v>1386</v>
      </c>
      <c r="X112" s="67">
        <v>20</v>
      </c>
      <c r="Y112" s="67"/>
      <c r="Z112" s="67"/>
      <c r="AA112" s="450"/>
      <c r="AB112" s="67"/>
      <c r="AC112" s="67"/>
      <c r="AD112" s="450"/>
      <c r="AE112" s="67"/>
      <c r="AF112" s="457"/>
      <c r="AG112" s="35">
        <f t="shared" si="8"/>
        <v>0</v>
      </c>
      <c r="AH112" s="35" t="str">
        <f t="shared" si="9"/>
        <v>3003</v>
      </c>
      <c r="AI112" s="445" t="str">
        <f t="shared" si="6"/>
        <v>Producto</v>
      </c>
      <c r="AJ112" s="35">
        <f t="shared" si="10"/>
        <v>20</v>
      </c>
      <c r="AK112" s="35">
        <f t="shared" si="11"/>
        <v>0</v>
      </c>
      <c r="AL112" s="445">
        <f t="shared" si="7"/>
        <v>0</v>
      </c>
    </row>
    <row r="113" spans="1:38" ht="32.25" customHeight="1" x14ac:dyDescent="0.25">
      <c r="A113" s="456" t="s">
        <v>1906</v>
      </c>
      <c r="B113" s="67" t="s">
        <v>1943</v>
      </c>
      <c r="C113" s="67" t="s">
        <v>1907</v>
      </c>
      <c r="D113" s="67" t="s">
        <v>1944</v>
      </c>
      <c r="E113" s="67">
        <v>2</v>
      </c>
      <c r="F113" s="67" t="s">
        <v>517</v>
      </c>
      <c r="G113" s="67" t="s">
        <v>1387</v>
      </c>
      <c r="H113" s="67" t="s">
        <v>19</v>
      </c>
      <c r="I113" s="67" t="s">
        <v>19</v>
      </c>
      <c r="J113" s="67" t="s">
        <v>19</v>
      </c>
      <c r="K113" s="67" t="s">
        <v>19</v>
      </c>
      <c r="L113" s="67" t="s">
        <v>19</v>
      </c>
      <c r="M113" s="67" t="s">
        <v>19</v>
      </c>
      <c r="N113" s="67" t="s">
        <v>19</v>
      </c>
      <c r="O113" s="67" t="s">
        <v>19</v>
      </c>
      <c r="P113" s="67" t="s">
        <v>151</v>
      </c>
      <c r="Q113" s="67">
        <v>10</v>
      </c>
      <c r="R113" s="67">
        <v>1</v>
      </c>
      <c r="S113" s="67" t="s">
        <v>515</v>
      </c>
      <c r="T113" s="67" t="s">
        <v>1388</v>
      </c>
      <c r="U113" s="155">
        <v>45691</v>
      </c>
      <c r="V113" s="155">
        <v>45747</v>
      </c>
      <c r="W113" s="67" t="s">
        <v>1389</v>
      </c>
      <c r="X113" s="67">
        <v>2</v>
      </c>
      <c r="Y113" s="67">
        <v>100</v>
      </c>
      <c r="Z113" s="67" t="s">
        <v>1957</v>
      </c>
      <c r="AA113" s="450">
        <v>45743</v>
      </c>
      <c r="AB113" s="67">
        <v>100</v>
      </c>
      <c r="AC113" s="67" t="s">
        <v>1958</v>
      </c>
      <c r="AD113" s="450">
        <v>45743</v>
      </c>
      <c r="AE113" s="67">
        <v>100</v>
      </c>
      <c r="AF113" s="457">
        <v>2</v>
      </c>
      <c r="AG113" s="35">
        <f t="shared" si="8"/>
        <v>0</v>
      </c>
      <c r="AH113" s="35" t="str">
        <f t="shared" si="9"/>
        <v>3003</v>
      </c>
      <c r="AI113" s="445" t="str">
        <f t="shared" si="6"/>
        <v>Actividad propia</v>
      </c>
      <c r="AJ113" s="35">
        <f t="shared" si="10"/>
        <v>2</v>
      </c>
      <c r="AK113" s="35">
        <f t="shared" si="11"/>
        <v>2</v>
      </c>
      <c r="AL113" s="445">
        <f t="shared" si="7"/>
        <v>100</v>
      </c>
    </row>
    <row r="114" spans="1:38" ht="32.25" customHeight="1" x14ac:dyDescent="0.25">
      <c r="A114" s="456" t="s">
        <v>1941</v>
      </c>
      <c r="B114" s="67" t="s">
        <v>1943</v>
      </c>
      <c r="C114" s="67" t="s">
        <v>1900</v>
      </c>
      <c r="D114" s="67" t="s">
        <v>1944</v>
      </c>
      <c r="E114" s="67">
        <v>2</v>
      </c>
      <c r="F114" s="67" t="s">
        <v>517</v>
      </c>
      <c r="G114" s="67" t="s">
        <v>1390</v>
      </c>
      <c r="H114" s="67" t="s">
        <v>19</v>
      </c>
      <c r="I114" s="67" t="s">
        <v>19</v>
      </c>
      <c r="J114" s="67" t="s">
        <v>19</v>
      </c>
      <c r="K114" s="67" t="s">
        <v>19</v>
      </c>
      <c r="L114" s="67" t="s">
        <v>19</v>
      </c>
      <c r="M114" s="67" t="s">
        <v>19</v>
      </c>
      <c r="N114" s="67" t="s">
        <v>19</v>
      </c>
      <c r="O114" s="67" t="s">
        <v>19</v>
      </c>
      <c r="P114" s="67" t="s">
        <v>152</v>
      </c>
      <c r="Q114" s="67">
        <v>50</v>
      </c>
      <c r="R114" s="67">
        <v>1</v>
      </c>
      <c r="S114" s="67" t="s">
        <v>515</v>
      </c>
      <c r="T114" s="67" t="s">
        <v>1391</v>
      </c>
      <c r="U114" s="155">
        <v>45748</v>
      </c>
      <c r="V114" s="155">
        <v>45839</v>
      </c>
      <c r="W114" s="67" t="s">
        <v>1349</v>
      </c>
      <c r="X114" s="67">
        <v>10</v>
      </c>
      <c r="Y114" s="67">
        <v>0</v>
      </c>
      <c r="Z114" s="67" t="s">
        <v>2431</v>
      </c>
      <c r="AA114" s="450"/>
      <c r="AB114" s="67">
        <v>0</v>
      </c>
      <c r="AC114" s="67" t="s">
        <v>2432</v>
      </c>
      <c r="AD114" s="450"/>
      <c r="AE114" s="67"/>
      <c r="AF114" s="457">
        <v>0</v>
      </c>
      <c r="AG114" s="35">
        <f t="shared" si="8"/>
        <v>0</v>
      </c>
      <c r="AH114" s="35" t="str">
        <f t="shared" si="9"/>
        <v>3003</v>
      </c>
      <c r="AI114" s="445" t="str">
        <f t="shared" si="6"/>
        <v>Actividad propia</v>
      </c>
      <c r="AJ114" s="35">
        <f t="shared" si="10"/>
        <v>10</v>
      </c>
      <c r="AK114" s="35">
        <f t="shared" si="11"/>
        <v>0</v>
      </c>
      <c r="AL114" s="445">
        <f t="shared" si="7"/>
        <v>0</v>
      </c>
    </row>
    <row r="115" spans="1:38" ht="32.25" customHeight="1" x14ac:dyDescent="0.25">
      <c r="A115" s="456" t="s">
        <v>1941</v>
      </c>
      <c r="B115" s="67" t="s">
        <v>1943</v>
      </c>
      <c r="C115" s="67" t="s">
        <v>1900</v>
      </c>
      <c r="D115" s="67" t="s">
        <v>1944</v>
      </c>
      <c r="E115" s="67">
        <v>2</v>
      </c>
      <c r="F115" s="67" t="s">
        <v>517</v>
      </c>
      <c r="G115" s="67" t="s">
        <v>1392</v>
      </c>
      <c r="H115" s="67" t="s">
        <v>19</v>
      </c>
      <c r="I115" s="67" t="s">
        <v>19</v>
      </c>
      <c r="J115" s="67" t="s">
        <v>19</v>
      </c>
      <c r="K115" s="67" t="s">
        <v>19</v>
      </c>
      <c r="L115" s="67" t="s">
        <v>19</v>
      </c>
      <c r="M115" s="67" t="s">
        <v>19</v>
      </c>
      <c r="N115" s="67" t="s">
        <v>19</v>
      </c>
      <c r="O115" s="67" t="s">
        <v>19</v>
      </c>
      <c r="P115" s="67" t="s">
        <v>153</v>
      </c>
      <c r="Q115" s="67">
        <v>20</v>
      </c>
      <c r="R115" s="67">
        <v>1</v>
      </c>
      <c r="S115" s="67" t="s">
        <v>515</v>
      </c>
      <c r="T115" s="67" t="s">
        <v>1393</v>
      </c>
      <c r="U115" s="155">
        <v>45811</v>
      </c>
      <c r="V115" s="155">
        <v>45839</v>
      </c>
      <c r="W115" s="67" t="s">
        <v>1383</v>
      </c>
      <c r="X115" s="67">
        <v>4</v>
      </c>
      <c r="Y115" s="67"/>
      <c r="Z115" s="67"/>
      <c r="AA115" s="450"/>
      <c r="AB115" s="67"/>
      <c r="AC115" s="67"/>
      <c r="AD115" s="450"/>
      <c r="AE115" s="67"/>
      <c r="AF115" s="457"/>
      <c r="AG115" s="35">
        <f t="shared" si="8"/>
        <v>0</v>
      </c>
      <c r="AH115" s="35" t="str">
        <f t="shared" si="9"/>
        <v>3003</v>
      </c>
      <c r="AI115" s="445" t="str">
        <f t="shared" si="6"/>
        <v>Actividad propia</v>
      </c>
      <c r="AJ115" s="35">
        <f t="shared" si="10"/>
        <v>4</v>
      </c>
      <c r="AK115" s="35">
        <f t="shared" si="11"/>
        <v>0</v>
      </c>
      <c r="AL115" s="445">
        <f t="shared" si="7"/>
        <v>0</v>
      </c>
    </row>
    <row r="116" spans="1:38" ht="32.25" customHeight="1" x14ac:dyDescent="0.25">
      <c r="A116" s="456" t="s">
        <v>1898</v>
      </c>
      <c r="B116" s="67" t="s">
        <v>1943</v>
      </c>
      <c r="C116" s="67" t="s">
        <v>1905</v>
      </c>
      <c r="D116" s="67" t="s">
        <v>1944</v>
      </c>
      <c r="E116" s="67">
        <v>2</v>
      </c>
      <c r="F116" s="67" t="s">
        <v>517</v>
      </c>
      <c r="G116" s="67" t="s">
        <v>1394</v>
      </c>
      <c r="H116" s="67" t="s">
        <v>19</v>
      </c>
      <c r="I116" s="67" t="s">
        <v>19</v>
      </c>
      <c r="J116" s="67" t="s">
        <v>19</v>
      </c>
      <c r="K116" s="67" t="s">
        <v>19</v>
      </c>
      <c r="L116" s="67" t="s">
        <v>19</v>
      </c>
      <c r="M116" s="67" t="s">
        <v>19</v>
      </c>
      <c r="N116" s="67" t="s">
        <v>19</v>
      </c>
      <c r="O116" s="67" t="s">
        <v>19</v>
      </c>
      <c r="P116" s="67" t="s">
        <v>154</v>
      </c>
      <c r="Q116" s="67">
        <v>20</v>
      </c>
      <c r="R116" s="67">
        <v>1</v>
      </c>
      <c r="S116" s="67" t="s">
        <v>515</v>
      </c>
      <c r="T116" s="67" t="s">
        <v>1395</v>
      </c>
      <c r="U116" s="155">
        <v>45839</v>
      </c>
      <c r="V116" s="155">
        <v>46006</v>
      </c>
      <c r="W116" s="67" t="s">
        <v>1349</v>
      </c>
      <c r="X116" s="67">
        <v>4</v>
      </c>
      <c r="Y116" s="67"/>
      <c r="Z116" s="67"/>
      <c r="AA116" s="450"/>
      <c r="AB116" s="67"/>
      <c r="AC116" s="67"/>
      <c r="AD116" s="450"/>
      <c r="AE116" s="67"/>
      <c r="AF116" s="457"/>
      <c r="AG116" s="35">
        <f t="shared" si="8"/>
        <v>0</v>
      </c>
      <c r="AH116" s="35" t="str">
        <f t="shared" si="9"/>
        <v>3003</v>
      </c>
      <c r="AI116" s="445" t="str">
        <f t="shared" si="6"/>
        <v>Actividad propia</v>
      </c>
      <c r="AJ116" s="35">
        <f t="shared" si="10"/>
        <v>4</v>
      </c>
      <c r="AK116" s="35">
        <f t="shared" si="11"/>
        <v>0</v>
      </c>
      <c r="AL116" s="445">
        <f t="shared" si="7"/>
        <v>0</v>
      </c>
    </row>
    <row r="117" spans="1:38" ht="32.25" customHeight="1" x14ac:dyDescent="0.25">
      <c r="A117" s="456" t="s">
        <v>1898</v>
      </c>
      <c r="B117" s="67" t="s">
        <v>1943</v>
      </c>
      <c r="C117" s="67" t="s">
        <v>1900</v>
      </c>
      <c r="D117" s="67" t="s">
        <v>1944</v>
      </c>
      <c r="E117" s="67">
        <v>2</v>
      </c>
      <c r="F117" s="67" t="s">
        <v>509</v>
      </c>
      <c r="G117" s="67" t="s">
        <v>1396</v>
      </c>
      <c r="H117" s="67" t="s">
        <v>530</v>
      </c>
      <c r="I117" s="67" t="s">
        <v>1603</v>
      </c>
      <c r="J117" s="67" t="s">
        <v>1604</v>
      </c>
      <c r="K117" s="67" t="s">
        <v>1605</v>
      </c>
      <c r="L117" s="67" t="s">
        <v>587</v>
      </c>
      <c r="M117" s="67" t="s">
        <v>31</v>
      </c>
      <c r="N117" s="67" t="s">
        <v>766</v>
      </c>
      <c r="O117" s="67" t="s">
        <v>758</v>
      </c>
      <c r="P117" s="67" t="s">
        <v>1959</v>
      </c>
      <c r="Q117" s="67">
        <v>15</v>
      </c>
      <c r="R117" s="67">
        <v>10</v>
      </c>
      <c r="S117" s="67" t="s">
        <v>515</v>
      </c>
      <c r="T117" s="67" t="s">
        <v>1960</v>
      </c>
      <c r="U117" s="155">
        <v>45691</v>
      </c>
      <c r="V117" s="155">
        <v>46006</v>
      </c>
      <c r="W117" s="67" t="s">
        <v>1397</v>
      </c>
      <c r="X117" s="67">
        <v>15</v>
      </c>
      <c r="Y117" s="67"/>
      <c r="Z117" s="67"/>
      <c r="AA117" s="450"/>
      <c r="AB117" s="67"/>
      <c r="AC117" s="67"/>
      <c r="AD117" s="450"/>
      <c r="AE117" s="67"/>
      <c r="AF117" s="457"/>
      <c r="AG117" s="35">
        <f t="shared" si="8"/>
        <v>0</v>
      </c>
      <c r="AH117" s="35" t="str">
        <f t="shared" si="9"/>
        <v>3003</v>
      </c>
      <c r="AI117" s="445" t="str">
        <f t="shared" si="6"/>
        <v>Producto</v>
      </c>
      <c r="AJ117" s="35">
        <f t="shared" si="10"/>
        <v>15</v>
      </c>
      <c r="AK117" s="35">
        <f t="shared" si="11"/>
        <v>0</v>
      </c>
      <c r="AL117" s="445">
        <f t="shared" si="7"/>
        <v>0</v>
      </c>
    </row>
    <row r="118" spans="1:38" ht="32.25" customHeight="1" x14ac:dyDescent="0.25">
      <c r="A118" s="456" t="s">
        <v>1902</v>
      </c>
      <c r="B118" s="67" t="s">
        <v>1943</v>
      </c>
      <c r="C118" s="67" t="s">
        <v>1907</v>
      </c>
      <c r="D118" s="67" t="s">
        <v>1944</v>
      </c>
      <c r="E118" s="67">
        <v>2</v>
      </c>
      <c r="F118" s="67" t="s">
        <v>517</v>
      </c>
      <c r="G118" s="67" t="s">
        <v>1398</v>
      </c>
      <c r="H118" s="67" t="s">
        <v>19</v>
      </c>
      <c r="I118" s="67" t="s">
        <v>19</v>
      </c>
      <c r="J118" s="67" t="s">
        <v>19</v>
      </c>
      <c r="K118" s="67" t="s">
        <v>19</v>
      </c>
      <c r="L118" s="67" t="s">
        <v>19</v>
      </c>
      <c r="M118" s="67" t="s">
        <v>19</v>
      </c>
      <c r="N118" s="67" t="s">
        <v>19</v>
      </c>
      <c r="O118" s="67" t="s">
        <v>19</v>
      </c>
      <c r="P118" s="67" t="s">
        <v>394</v>
      </c>
      <c r="Q118" s="67">
        <v>10</v>
      </c>
      <c r="R118" s="67">
        <v>1</v>
      </c>
      <c r="S118" s="67" t="s">
        <v>515</v>
      </c>
      <c r="T118" s="67" t="s">
        <v>1399</v>
      </c>
      <c r="U118" s="155">
        <v>45691</v>
      </c>
      <c r="V118" s="155">
        <v>45761</v>
      </c>
      <c r="W118" s="67" t="s">
        <v>1349</v>
      </c>
      <c r="X118" s="67">
        <v>1.5</v>
      </c>
      <c r="Y118" s="67">
        <v>100</v>
      </c>
      <c r="Z118" s="67" t="s">
        <v>2433</v>
      </c>
      <c r="AA118" s="450">
        <v>45812</v>
      </c>
      <c r="AB118" s="67">
        <v>100</v>
      </c>
      <c r="AC118" s="67" t="s">
        <v>2434</v>
      </c>
      <c r="AD118" s="450">
        <v>45812</v>
      </c>
      <c r="AE118" s="67">
        <v>95</v>
      </c>
      <c r="AF118" s="457">
        <v>1.5</v>
      </c>
      <c r="AG118" s="35">
        <f t="shared" si="8"/>
        <v>0</v>
      </c>
      <c r="AH118" s="35" t="str">
        <f t="shared" si="9"/>
        <v>3003</v>
      </c>
      <c r="AI118" s="445" t="str">
        <f t="shared" si="6"/>
        <v>Actividad propia</v>
      </c>
      <c r="AJ118" s="35">
        <f t="shared" si="10"/>
        <v>1.5</v>
      </c>
      <c r="AK118" s="35">
        <f t="shared" si="11"/>
        <v>1.5</v>
      </c>
      <c r="AL118" s="445">
        <f t="shared" si="7"/>
        <v>95</v>
      </c>
    </row>
    <row r="119" spans="1:38" ht="32.25" customHeight="1" x14ac:dyDescent="0.25">
      <c r="A119" s="456" t="s">
        <v>1902</v>
      </c>
      <c r="B119" s="67" t="s">
        <v>1943</v>
      </c>
      <c r="C119" s="67" t="s">
        <v>1907</v>
      </c>
      <c r="D119" s="67" t="s">
        <v>1944</v>
      </c>
      <c r="E119" s="67">
        <v>2</v>
      </c>
      <c r="F119" s="67" t="s">
        <v>517</v>
      </c>
      <c r="G119" s="67" t="s">
        <v>1400</v>
      </c>
      <c r="H119" s="67" t="s">
        <v>19</v>
      </c>
      <c r="I119" s="67" t="s">
        <v>19</v>
      </c>
      <c r="J119" s="67" t="s">
        <v>19</v>
      </c>
      <c r="K119" s="67" t="s">
        <v>19</v>
      </c>
      <c r="L119" s="67" t="s">
        <v>19</v>
      </c>
      <c r="M119" s="67" t="s">
        <v>19</v>
      </c>
      <c r="N119" s="67" t="s">
        <v>19</v>
      </c>
      <c r="O119" s="67" t="s">
        <v>19</v>
      </c>
      <c r="P119" s="67" t="s">
        <v>395</v>
      </c>
      <c r="Q119" s="67">
        <v>10</v>
      </c>
      <c r="R119" s="67">
        <v>1</v>
      </c>
      <c r="S119" s="67" t="s">
        <v>515</v>
      </c>
      <c r="T119" s="67" t="s">
        <v>1401</v>
      </c>
      <c r="U119" s="155">
        <v>45748</v>
      </c>
      <c r="V119" s="155">
        <v>45777</v>
      </c>
      <c r="W119" s="67" t="s">
        <v>1349</v>
      </c>
      <c r="X119" s="67">
        <v>1.5</v>
      </c>
      <c r="Y119" s="67">
        <v>100</v>
      </c>
      <c r="Z119" s="67" t="s">
        <v>2338</v>
      </c>
      <c r="AA119" s="450">
        <v>45777</v>
      </c>
      <c r="AB119" s="67">
        <v>100</v>
      </c>
      <c r="AC119" s="67" t="s">
        <v>2339</v>
      </c>
      <c r="AD119" s="450">
        <v>45777</v>
      </c>
      <c r="AE119" s="67">
        <v>100</v>
      </c>
      <c r="AF119" s="457">
        <v>1.5</v>
      </c>
      <c r="AG119" s="35">
        <f t="shared" si="8"/>
        <v>0</v>
      </c>
      <c r="AH119" s="35" t="str">
        <f t="shared" si="9"/>
        <v>3003</v>
      </c>
      <c r="AI119" s="445" t="str">
        <f t="shared" si="6"/>
        <v>Actividad propia</v>
      </c>
      <c r="AJ119" s="35">
        <f t="shared" si="10"/>
        <v>1.5</v>
      </c>
      <c r="AK119" s="35">
        <f t="shared" si="11"/>
        <v>1.5</v>
      </c>
      <c r="AL119" s="445">
        <f t="shared" si="7"/>
        <v>100</v>
      </c>
    </row>
    <row r="120" spans="1:38" ht="32.25" customHeight="1" x14ac:dyDescent="0.25">
      <c r="A120" s="456" t="s">
        <v>1941</v>
      </c>
      <c r="B120" s="67" t="s">
        <v>1943</v>
      </c>
      <c r="C120" s="67" t="s">
        <v>1900</v>
      </c>
      <c r="D120" s="67" t="s">
        <v>1944</v>
      </c>
      <c r="E120" s="67">
        <v>2</v>
      </c>
      <c r="F120" s="67" t="s">
        <v>517</v>
      </c>
      <c r="G120" s="67" t="s">
        <v>1402</v>
      </c>
      <c r="H120" s="67" t="s">
        <v>19</v>
      </c>
      <c r="I120" s="67" t="s">
        <v>19</v>
      </c>
      <c r="J120" s="67" t="s">
        <v>19</v>
      </c>
      <c r="K120" s="67" t="s">
        <v>19</v>
      </c>
      <c r="L120" s="67" t="s">
        <v>19</v>
      </c>
      <c r="M120" s="67" t="s">
        <v>19</v>
      </c>
      <c r="N120" s="67" t="s">
        <v>19</v>
      </c>
      <c r="O120" s="67" t="s">
        <v>19</v>
      </c>
      <c r="P120" s="67" t="s">
        <v>396</v>
      </c>
      <c r="Q120" s="67">
        <v>20</v>
      </c>
      <c r="R120" s="67">
        <v>1</v>
      </c>
      <c r="S120" s="67" t="s">
        <v>515</v>
      </c>
      <c r="T120" s="67" t="s">
        <v>1403</v>
      </c>
      <c r="U120" s="155">
        <v>45779</v>
      </c>
      <c r="V120" s="155">
        <v>45869</v>
      </c>
      <c r="W120" s="67" t="s">
        <v>1349</v>
      </c>
      <c r="X120" s="67">
        <v>3</v>
      </c>
      <c r="Y120" s="67"/>
      <c r="Z120" s="67"/>
      <c r="AA120" s="450"/>
      <c r="AB120" s="67"/>
      <c r="AC120" s="67"/>
      <c r="AD120" s="450"/>
      <c r="AE120" s="67"/>
      <c r="AF120" s="457"/>
      <c r="AG120" s="35">
        <f t="shared" si="8"/>
        <v>0</v>
      </c>
      <c r="AH120" s="35" t="str">
        <f t="shared" si="9"/>
        <v>3003</v>
      </c>
      <c r="AI120" s="445" t="str">
        <f t="shared" si="6"/>
        <v>Actividad propia</v>
      </c>
      <c r="AJ120" s="35">
        <f t="shared" si="10"/>
        <v>3</v>
      </c>
      <c r="AK120" s="35">
        <f t="shared" si="11"/>
        <v>0</v>
      </c>
      <c r="AL120" s="445">
        <f t="shared" si="7"/>
        <v>0</v>
      </c>
    </row>
    <row r="121" spans="1:38" ht="32.25" customHeight="1" x14ac:dyDescent="0.25">
      <c r="A121" s="456" t="s">
        <v>1941</v>
      </c>
      <c r="B121" s="67" t="s">
        <v>1943</v>
      </c>
      <c r="C121" s="67" t="s">
        <v>1900</v>
      </c>
      <c r="D121" s="67" t="s">
        <v>1944</v>
      </c>
      <c r="E121" s="67">
        <v>2</v>
      </c>
      <c r="F121" s="67" t="s">
        <v>517</v>
      </c>
      <c r="G121" s="67" t="s">
        <v>1404</v>
      </c>
      <c r="H121" s="67" t="s">
        <v>19</v>
      </c>
      <c r="I121" s="67" t="s">
        <v>19</v>
      </c>
      <c r="J121" s="67" t="s">
        <v>19</v>
      </c>
      <c r="K121" s="67" t="s">
        <v>19</v>
      </c>
      <c r="L121" s="67" t="s">
        <v>19</v>
      </c>
      <c r="M121" s="67" t="s">
        <v>19</v>
      </c>
      <c r="N121" s="67" t="s">
        <v>19</v>
      </c>
      <c r="O121" s="67" t="s">
        <v>19</v>
      </c>
      <c r="P121" s="67" t="s">
        <v>397</v>
      </c>
      <c r="Q121" s="67">
        <v>10</v>
      </c>
      <c r="R121" s="67">
        <v>1</v>
      </c>
      <c r="S121" s="67" t="s">
        <v>515</v>
      </c>
      <c r="T121" s="67" t="s">
        <v>1405</v>
      </c>
      <c r="U121" s="155">
        <v>45779</v>
      </c>
      <c r="V121" s="155">
        <v>45869</v>
      </c>
      <c r="W121" s="67" t="s">
        <v>1349</v>
      </c>
      <c r="X121" s="67">
        <v>1.5</v>
      </c>
      <c r="Y121" s="67"/>
      <c r="Z121" s="67"/>
      <c r="AA121" s="450"/>
      <c r="AB121" s="67"/>
      <c r="AC121" s="67"/>
      <c r="AD121" s="450"/>
      <c r="AE121" s="67"/>
      <c r="AF121" s="457"/>
      <c r="AG121" s="35">
        <f t="shared" si="8"/>
        <v>0</v>
      </c>
      <c r="AH121" s="35" t="str">
        <f t="shared" si="9"/>
        <v>3003</v>
      </c>
      <c r="AI121" s="445" t="str">
        <f t="shared" si="6"/>
        <v>Actividad propia</v>
      </c>
      <c r="AJ121" s="35">
        <f t="shared" si="10"/>
        <v>1.5</v>
      </c>
      <c r="AK121" s="35">
        <f t="shared" si="11"/>
        <v>0</v>
      </c>
      <c r="AL121" s="445">
        <f t="shared" si="7"/>
        <v>0</v>
      </c>
    </row>
    <row r="122" spans="1:38" ht="32.25" customHeight="1" x14ac:dyDescent="0.25">
      <c r="A122" s="456" t="s">
        <v>1934</v>
      </c>
      <c r="B122" s="67" t="s">
        <v>1943</v>
      </c>
      <c r="C122" s="67" t="s">
        <v>1905</v>
      </c>
      <c r="D122" s="67" t="s">
        <v>1944</v>
      </c>
      <c r="E122" s="67">
        <v>2</v>
      </c>
      <c r="F122" s="67" t="s">
        <v>1641</v>
      </c>
      <c r="G122" s="67" t="s">
        <v>1406</v>
      </c>
      <c r="H122" s="67" t="s">
        <v>19</v>
      </c>
      <c r="I122" s="67" t="s">
        <v>19</v>
      </c>
      <c r="J122" s="67" t="s">
        <v>19</v>
      </c>
      <c r="K122" s="67" t="s">
        <v>19</v>
      </c>
      <c r="L122" s="67" t="s">
        <v>19</v>
      </c>
      <c r="M122" s="67" t="s">
        <v>19</v>
      </c>
      <c r="N122" s="67" t="s">
        <v>19</v>
      </c>
      <c r="O122" s="67" t="s">
        <v>19</v>
      </c>
      <c r="P122" s="67" t="s">
        <v>398</v>
      </c>
      <c r="Q122" s="67">
        <v>0</v>
      </c>
      <c r="R122" s="67">
        <v>1</v>
      </c>
      <c r="S122" s="67" t="s">
        <v>515</v>
      </c>
      <c r="T122" s="67" t="s">
        <v>1407</v>
      </c>
      <c r="U122" s="155">
        <v>45870</v>
      </c>
      <c r="V122" s="155">
        <v>45884</v>
      </c>
      <c r="W122" s="67" t="s">
        <v>747</v>
      </c>
      <c r="X122" s="67">
        <v>0</v>
      </c>
      <c r="Y122" s="67"/>
      <c r="Z122" s="67"/>
      <c r="AA122" s="450"/>
      <c r="AB122" s="67"/>
      <c r="AC122" s="67"/>
      <c r="AD122" s="450"/>
      <c r="AE122" s="67"/>
      <c r="AF122" s="457"/>
      <c r="AG122" s="35">
        <f t="shared" si="8"/>
        <v>0</v>
      </c>
      <c r="AH122" s="35" t="str">
        <f t="shared" si="9"/>
        <v>3003</v>
      </c>
      <c r="AI122" s="445" t="str">
        <f t="shared" si="6"/>
        <v>Actividad sin participación</v>
      </c>
      <c r="AJ122" s="35">
        <f t="shared" si="10"/>
        <v>0</v>
      </c>
      <c r="AK122" s="35">
        <f t="shared" si="11"/>
        <v>0</v>
      </c>
      <c r="AL122" s="445">
        <f t="shared" si="7"/>
        <v>0</v>
      </c>
    </row>
    <row r="123" spans="1:38" ht="32.25" customHeight="1" x14ac:dyDescent="0.25">
      <c r="A123" s="456" t="s">
        <v>1934</v>
      </c>
      <c r="B123" s="67" t="s">
        <v>1943</v>
      </c>
      <c r="C123" s="67" t="s">
        <v>1905</v>
      </c>
      <c r="D123" s="67" t="s">
        <v>1944</v>
      </c>
      <c r="E123" s="67">
        <v>2</v>
      </c>
      <c r="F123" s="67" t="s">
        <v>1641</v>
      </c>
      <c r="G123" s="67" t="s">
        <v>1408</v>
      </c>
      <c r="H123" s="67" t="s">
        <v>19</v>
      </c>
      <c r="I123" s="67" t="s">
        <v>19</v>
      </c>
      <c r="J123" s="67" t="s">
        <v>19</v>
      </c>
      <c r="K123" s="67" t="s">
        <v>19</v>
      </c>
      <c r="L123" s="67" t="s">
        <v>19</v>
      </c>
      <c r="M123" s="67" t="s">
        <v>19</v>
      </c>
      <c r="N123" s="67" t="s">
        <v>19</v>
      </c>
      <c r="O123" s="67" t="s">
        <v>19</v>
      </c>
      <c r="P123" s="67" t="s">
        <v>399</v>
      </c>
      <c r="Q123" s="67">
        <v>0</v>
      </c>
      <c r="R123" s="67">
        <v>1</v>
      </c>
      <c r="S123" s="67" t="s">
        <v>515</v>
      </c>
      <c r="T123" s="67" t="s">
        <v>1409</v>
      </c>
      <c r="U123" s="155">
        <v>45888</v>
      </c>
      <c r="V123" s="155">
        <v>45898</v>
      </c>
      <c r="W123" s="67" t="s">
        <v>747</v>
      </c>
      <c r="X123" s="67">
        <v>0</v>
      </c>
      <c r="Y123" s="67"/>
      <c r="Z123" s="67"/>
      <c r="AA123" s="450"/>
      <c r="AB123" s="67"/>
      <c r="AC123" s="67"/>
      <c r="AD123" s="450"/>
      <c r="AE123" s="67"/>
      <c r="AF123" s="457"/>
      <c r="AG123" s="35">
        <f t="shared" si="8"/>
        <v>0</v>
      </c>
      <c r="AH123" s="35" t="str">
        <f t="shared" si="9"/>
        <v>3003</v>
      </c>
      <c r="AI123" s="445" t="str">
        <f t="shared" si="6"/>
        <v>Actividad sin participación</v>
      </c>
      <c r="AJ123" s="35">
        <f t="shared" si="10"/>
        <v>0</v>
      </c>
      <c r="AK123" s="35">
        <f t="shared" si="11"/>
        <v>0</v>
      </c>
      <c r="AL123" s="445">
        <f t="shared" si="7"/>
        <v>0</v>
      </c>
    </row>
    <row r="124" spans="1:38" ht="32.25" customHeight="1" x14ac:dyDescent="0.25">
      <c r="A124" s="456" t="s">
        <v>1942</v>
      </c>
      <c r="B124" s="67" t="s">
        <v>1943</v>
      </c>
      <c r="C124" s="67" t="s">
        <v>1905</v>
      </c>
      <c r="D124" s="67" t="s">
        <v>1944</v>
      </c>
      <c r="E124" s="67">
        <v>2</v>
      </c>
      <c r="F124" s="67" t="s">
        <v>1641</v>
      </c>
      <c r="G124" s="67" t="s">
        <v>1410</v>
      </c>
      <c r="H124" s="67" t="s">
        <v>19</v>
      </c>
      <c r="I124" s="67" t="s">
        <v>19</v>
      </c>
      <c r="J124" s="67" t="s">
        <v>19</v>
      </c>
      <c r="K124" s="67" t="s">
        <v>19</v>
      </c>
      <c r="L124" s="67" t="s">
        <v>19</v>
      </c>
      <c r="M124" s="67" t="s">
        <v>19</v>
      </c>
      <c r="N124" s="67" t="s">
        <v>19</v>
      </c>
      <c r="O124" s="67" t="s">
        <v>19</v>
      </c>
      <c r="P124" s="67" t="s">
        <v>1962</v>
      </c>
      <c r="Q124" s="67">
        <v>0</v>
      </c>
      <c r="R124" s="67">
        <v>10</v>
      </c>
      <c r="S124" s="67" t="s">
        <v>515</v>
      </c>
      <c r="T124" s="67" t="s">
        <v>1960</v>
      </c>
      <c r="U124" s="155">
        <v>45898</v>
      </c>
      <c r="V124" s="155">
        <v>45930</v>
      </c>
      <c r="W124" s="67" t="s">
        <v>747</v>
      </c>
      <c r="X124" s="67">
        <v>0</v>
      </c>
      <c r="Y124" s="67"/>
      <c r="Z124" s="67"/>
      <c r="AA124" s="450"/>
      <c r="AB124" s="67"/>
      <c r="AC124" s="67"/>
      <c r="AD124" s="450"/>
      <c r="AE124" s="67"/>
      <c r="AF124" s="457"/>
      <c r="AG124" s="35">
        <f t="shared" si="8"/>
        <v>0</v>
      </c>
      <c r="AH124" s="35" t="str">
        <f t="shared" si="9"/>
        <v>3003</v>
      </c>
      <c r="AI124" s="445" t="str">
        <f t="shared" si="6"/>
        <v>Actividad sin participación</v>
      </c>
      <c r="AJ124" s="35">
        <f t="shared" si="10"/>
        <v>0</v>
      </c>
      <c r="AK124" s="35">
        <f t="shared" si="11"/>
        <v>0</v>
      </c>
      <c r="AL124" s="445">
        <f t="shared" si="7"/>
        <v>0</v>
      </c>
    </row>
    <row r="125" spans="1:38" ht="32.25" customHeight="1" x14ac:dyDescent="0.25">
      <c r="A125" s="456" t="s">
        <v>1898</v>
      </c>
      <c r="B125" s="67" t="s">
        <v>1943</v>
      </c>
      <c r="C125" s="67" t="s">
        <v>1905</v>
      </c>
      <c r="D125" s="67" t="s">
        <v>1944</v>
      </c>
      <c r="E125" s="67">
        <v>2</v>
      </c>
      <c r="F125" s="67" t="s">
        <v>517</v>
      </c>
      <c r="G125" s="67" t="s">
        <v>1411</v>
      </c>
      <c r="H125" s="67" t="s">
        <v>19</v>
      </c>
      <c r="I125" s="67" t="s">
        <v>19</v>
      </c>
      <c r="J125" s="67" t="s">
        <v>19</v>
      </c>
      <c r="K125" s="67" t="s">
        <v>19</v>
      </c>
      <c r="L125" s="67" t="s">
        <v>19</v>
      </c>
      <c r="M125" s="67" t="s">
        <v>19</v>
      </c>
      <c r="N125" s="67" t="s">
        <v>19</v>
      </c>
      <c r="O125" s="67" t="s">
        <v>19</v>
      </c>
      <c r="P125" s="67" t="s">
        <v>400</v>
      </c>
      <c r="Q125" s="67">
        <v>50</v>
      </c>
      <c r="R125" s="67">
        <v>4</v>
      </c>
      <c r="S125" s="67" t="s">
        <v>515</v>
      </c>
      <c r="T125" s="67" t="s">
        <v>1412</v>
      </c>
      <c r="U125" s="155">
        <v>45930</v>
      </c>
      <c r="V125" s="155">
        <v>46006</v>
      </c>
      <c r="W125" s="67" t="s">
        <v>1349</v>
      </c>
      <c r="X125" s="67">
        <v>7.5</v>
      </c>
      <c r="Y125" s="67"/>
      <c r="Z125" s="67"/>
      <c r="AA125" s="450"/>
      <c r="AB125" s="67"/>
      <c r="AC125" s="67"/>
      <c r="AD125" s="450"/>
      <c r="AE125" s="67"/>
      <c r="AF125" s="457"/>
      <c r="AG125" s="35">
        <f t="shared" si="8"/>
        <v>0</v>
      </c>
      <c r="AH125" s="35" t="str">
        <f t="shared" si="9"/>
        <v>3003</v>
      </c>
      <c r="AI125" s="445" t="str">
        <f t="shared" si="6"/>
        <v>Actividad propia</v>
      </c>
      <c r="AJ125" s="35">
        <f t="shared" si="10"/>
        <v>7.5</v>
      </c>
      <c r="AK125" s="35">
        <f t="shared" si="11"/>
        <v>0</v>
      </c>
      <c r="AL125" s="445">
        <f t="shared" si="7"/>
        <v>0</v>
      </c>
    </row>
    <row r="126" spans="1:38" ht="32.25" customHeight="1" x14ac:dyDescent="0.25">
      <c r="A126" s="456" t="s">
        <v>1898</v>
      </c>
      <c r="B126" s="67" t="s">
        <v>1963</v>
      </c>
      <c r="C126" s="67" t="s">
        <v>1900</v>
      </c>
      <c r="D126" s="67" t="s">
        <v>1964</v>
      </c>
      <c r="E126" s="67">
        <v>0</v>
      </c>
      <c r="F126" s="67" t="s">
        <v>509</v>
      </c>
      <c r="G126" s="67" t="s">
        <v>637</v>
      </c>
      <c r="H126" s="67" t="s">
        <v>530</v>
      </c>
      <c r="I126" s="67" t="s">
        <v>1591</v>
      </c>
      <c r="J126" s="67" t="s">
        <v>1592</v>
      </c>
      <c r="K126" s="67" t="s">
        <v>1593</v>
      </c>
      <c r="L126" s="67" t="s">
        <v>638</v>
      </c>
      <c r="M126" s="67" t="s">
        <v>20</v>
      </c>
      <c r="N126" s="67" t="s">
        <v>639</v>
      </c>
      <c r="O126" s="67" t="s">
        <v>640</v>
      </c>
      <c r="P126" s="67" t="s">
        <v>175</v>
      </c>
      <c r="Q126" s="67">
        <v>100</v>
      </c>
      <c r="R126" s="67">
        <v>100</v>
      </c>
      <c r="S126" s="67" t="s">
        <v>546</v>
      </c>
      <c r="T126" s="67" t="s">
        <v>641</v>
      </c>
      <c r="U126" s="155">
        <v>45659</v>
      </c>
      <c r="V126" s="155">
        <v>46013</v>
      </c>
      <c r="W126" s="67" t="s">
        <v>636</v>
      </c>
      <c r="X126" s="67">
        <v>100</v>
      </c>
      <c r="Y126" s="67">
        <v>42</v>
      </c>
      <c r="Z126" s="67" t="s">
        <v>2435</v>
      </c>
      <c r="AA126" s="450"/>
      <c r="AB126" s="67">
        <v>42</v>
      </c>
      <c r="AC126" s="67" t="s">
        <v>2436</v>
      </c>
      <c r="AD126" s="450"/>
      <c r="AE126" s="67"/>
      <c r="AF126" s="457">
        <v>42</v>
      </c>
      <c r="AG126" s="35">
        <f t="shared" si="8"/>
        <v>0</v>
      </c>
      <c r="AH126" s="35" t="str">
        <f t="shared" si="9"/>
        <v>142</v>
      </c>
      <c r="AI126" s="445" t="str">
        <f t="shared" si="6"/>
        <v>Producto</v>
      </c>
      <c r="AJ126" s="35">
        <f t="shared" si="10"/>
        <v>100</v>
      </c>
      <c r="AK126" s="35">
        <f t="shared" si="11"/>
        <v>42</v>
      </c>
      <c r="AL126" s="445">
        <f t="shared" si="7"/>
        <v>0</v>
      </c>
    </row>
    <row r="127" spans="1:38" ht="32.25" customHeight="1" x14ac:dyDescent="0.25">
      <c r="A127" s="456" t="s">
        <v>1898</v>
      </c>
      <c r="B127" s="67" t="s">
        <v>1963</v>
      </c>
      <c r="C127" s="67" t="s">
        <v>1900</v>
      </c>
      <c r="D127" s="67" t="s">
        <v>1964</v>
      </c>
      <c r="E127" s="67">
        <v>0</v>
      </c>
      <c r="F127" s="67" t="s">
        <v>517</v>
      </c>
      <c r="G127" s="67" t="s">
        <v>642</v>
      </c>
      <c r="H127" s="67" t="s">
        <v>19</v>
      </c>
      <c r="I127" s="67" t="s">
        <v>19</v>
      </c>
      <c r="J127" s="67" t="s">
        <v>19</v>
      </c>
      <c r="K127" s="67" t="s">
        <v>19</v>
      </c>
      <c r="L127" s="67" t="s">
        <v>19</v>
      </c>
      <c r="M127" s="67" t="s">
        <v>19</v>
      </c>
      <c r="N127" s="67" t="s">
        <v>19</v>
      </c>
      <c r="O127" s="67" t="s">
        <v>19</v>
      </c>
      <c r="P127" s="67" t="s">
        <v>176</v>
      </c>
      <c r="Q127" s="67">
        <v>25</v>
      </c>
      <c r="R127" s="67">
        <v>100</v>
      </c>
      <c r="S127" s="67" t="s">
        <v>546</v>
      </c>
      <c r="T127" s="67" t="s">
        <v>643</v>
      </c>
      <c r="U127" s="155">
        <v>45659</v>
      </c>
      <c r="V127" s="155">
        <v>46013</v>
      </c>
      <c r="W127" s="67" t="s">
        <v>636</v>
      </c>
      <c r="X127" s="67">
        <v>25</v>
      </c>
      <c r="Y127" s="67">
        <v>33</v>
      </c>
      <c r="Z127" s="67" t="s">
        <v>2437</v>
      </c>
      <c r="AA127" s="450"/>
      <c r="AB127" s="67">
        <v>33</v>
      </c>
      <c r="AC127" s="67" t="s">
        <v>2438</v>
      </c>
      <c r="AD127" s="450"/>
      <c r="AE127" s="67"/>
      <c r="AF127" s="457">
        <v>8.25</v>
      </c>
      <c r="AG127" s="35">
        <f t="shared" si="8"/>
        <v>0</v>
      </c>
      <c r="AH127" s="35" t="str">
        <f t="shared" si="9"/>
        <v>142</v>
      </c>
      <c r="AI127" s="445" t="str">
        <f t="shared" si="6"/>
        <v>Actividad propia</v>
      </c>
      <c r="AJ127" s="35">
        <f t="shared" si="10"/>
        <v>25</v>
      </c>
      <c r="AK127" s="35">
        <f t="shared" si="11"/>
        <v>8.25</v>
      </c>
      <c r="AL127" s="445">
        <f t="shared" si="7"/>
        <v>0</v>
      </c>
    </row>
    <row r="128" spans="1:38" ht="32.25" customHeight="1" x14ac:dyDescent="0.25">
      <c r="A128" s="456" t="s">
        <v>1898</v>
      </c>
      <c r="B128" s="67" t="s">
        <v>1963</v>
      </c>
      <c r="C128" s="67" t="s">
        <v>1900</v>
      </c>
      <c r="D128" s="67" t="s">
        <v>1964</v>
      </c>
      <c r="E128" s="67">
        <v>0</v>
      </c>
      <c r="F128" s="67" t="s">
        <v>517</v>
      </c>
      <c r="G128" s="67" t="s">
        <v>644</v>
      </c>
      <c r="H128" s="67" t="s">
        <v>19</v>
      </c>
      <c r="I128" s="67" t="s">
        <v>19</v>
      </c>
      <c r="J128" s="67" t="s">
        <v>19</v>
      </c>
      <c r="K128" s="67" t="s">
        <v>19</v>
      </c>
      <c r="L128" s="67" t="s">
        <v>19</v>
      </c>
      <c r="M128" s="67" t="s">
        <v>19</v>
      </c>
      <c r="N128" s="67" t="s">
        <v>19</v>
      </c>
      <c r="O128" s="67" t="s">
        <v>19</v>
      </c>
      <c r="P128" s="67" t="s">
        <v>177</v>
      </c>
      <c r="Q128" s="67">
        <v>25</v>
      </c>
      <c r="R128" s="67">
        <v>100</v>
      </c>
      <c r="S128" s="67" t="s">
        <v>546</v>
      </c>
      <c r="T128" s="67" t="s">
        <v>645</v>
      </c>
      <c r="U128" s="155">
        <v>45659</v>
      </c>
      <c r="V128" s="155">
        <v>46013</v>
      </c>
      <c r="W128" s="67" t="s">
        <v>636</v>
      </c>
      <c r="X128" s="67">
        <v>25</v>
      </c>
      <c r="Y128" s="67">
        <v>56</v>
      </c>
      <c r="Z128" s="67" t="s">
        <v>2439</v>
      </c>
      <c r="AA128" s="450"/>
      <c r="AB128" s="67">
        <v>56</v>
      </c>
      <c r="AC128" s="67" t="s">
        <v>2440</v>
      </c>
      <c r="AD128" s="450"/>
      <c r="AE128" s="67"/>
      <c r="AF128" s="457">
        <v>14</v>
      </c>
      <c r="AG128" s="35">
        <f t="shared" si="8"/>
        <v>0</v>
      </c>
      <c r="AH128" s="35" t="str">
        <f t="shared" si="9"/>
        <v>142</v>
      </c>
      <c r="AI128" s="445" t="str">
        <f t="shared" si="6"/>
        <v>Actividad propia</v>
      </c>
      <c r="AJ128" s="35">
        <f t="shared" si="10"/>
        <v>25</v>
      </c>
      <c r="AK128" s="35">
        <f t="shared" si="11"/>
        <v>14</v>
      </c>
      <c r="AL128" s="445">
        <f t="shared" si="7"/>
        <v>0</v>
      </c>
    </row>
    <row r="129" spans="1:38" ht="32.25" customHeight="1" x14ac:dyDescent="0.25">
      <c r="A129" s="456" t="s">
        <v>1941</v>
      </c>
      <c r="B129" s="67" t="s">
        <v>1963</v>
      </c>
      <c r="C129" s="67" t="s">
        <v>1900</v>
      </c>
      <c r="D129" s="67" t="s">
        <v>1964</v>
      </c>
      <c r="E129" s="67">
        <v>0</v>
      </c>
      <c r="F129" s="67" t="s">
        <v>517</v>
      </c>
      <c r="G129" s="67" t="s">
        <v>646</v>
      </c>
      <c r="H129" s="67" t="s">
        <v>19</v>
      </c>
      <c r="I129" s="67" t="s">
        <v>19</v>
      </c>
      <c r="J129" s="67" t="s">
        <v>19</v>
      </c>
      <c r="K129" s="67" t="s">
        <v>19</v>
      </c>
      <c r="L129" s="67" t="s">
        <v>19</v>
      </c>
      <c r="M129" s="67" t="s">
        <v>19</v>
      </c>
      <c r="N129" s="67" t="s">
        <v>19</v>
      </c>
      <c r="O129" s="67" t="s">
        <v>19</v>
      </c>
      <c r="P129" s="67" t="s">
        <v>178</v>
      </c>
      <c r="Q129" s="67">
        <v>10</v>
      </c>
      <c r="R129" s="67">
        <v>1</v>
      </c>
      <c r="S129" s="67" t="s">
        <v>515</v>
      </c>
      <c r="T129" s="67" t="s">
        <v>647</v>
      </c>
      <c r="U129" s="155">
        <v>45717</v>
      </c>
      <c r="V129" s="155">
        <v>45839</v>
      </c>
      <c r="W129" s="67" t="s">
        <v>636</v>
      </c>
      <c r="X129" s="67">
        <v>10</v>
      </c>
      <c r="Y129" s="67"/>
      <c r="Z129" s="67"/>
      <c r="AA129" s="450"/>
      <c r="AB129" s="67"/>
      <c r="AC129" s="67"/>
      <c r="AD129" s="450"/>
      <c r="AE129" s="67"/>
      <c r="AF129" s="457"/>
      <c r="AG129" s="35">
        <f t="shared" si="8"/>
        <v>0</v>
      </c>
      <c r="AH129" s="35" t="str">
        <f t="shared" si="9"/>
        <v>142</v>
      </c>
      <c r="AI129" s="445" t="str">
        <f t="shared" si="6"/>
        <v>Actividad propia</v>
      </c>
      <c r="AJ129" s="35">
        <f t="shared" si="10"/>
        <v>10</v>
      </c>
      <c r="AK129" s="35">
        <f t="shared" si="11"/>
        <v>0</v>
      </c>
      <c r="AL129" s="445">
        <f t="shared" si="7"/>
        <v>0</v>
      </c>
    </row>
    <row r="130" spans="1:38" ht="32.25" customHeight="1" x14ac:dyDescent="0.25">
      <c r="A130" s="456" t="s">
        <v>1961</v>
      </c>
      <c r="B130" s="67" t="s">
        <v>1963</v>
      </c>
      <c r="C130" s="67" t="s">
        <v>1900</v>
      </c>
      <c r="D130" s="67" t="s">
        <v>1964</v>
      </c>
      <c r="E130" s="67">
        <v>0</v>
      </c>
      <c r="F130" s="67" t="s">
        <v>517</v>
      </c>
      <c r="G130" s="67" t="s">
        <v>648</v>
      </c>
      <c r="H130" s="67" t="s">
        <v>19</v>
      </c>
      <c r="I130" s="67" t="s">
        <v>19</v>
      </c>
      <c r="J130" s="67" t="s">
        <v>19</v>
      </c>
      <c r="K130" s="67" t="s">
        <v>19</v>
      </c>
      <c r="L130" s="67" t="s">
        <v>19</v>
      </c>
      <c r="M130" s="67" t="s">
        <v>19</v>
      </c>
      <c r="N130" s="67" t="s">
        <v>19</v>
      </c>
      <c r="O130" s="67" t="s">
        <v>19</v>
      </c>
      <c r="P130" s="67" t="s">
        <v>179</v>
      </c>
      <c r="Q130" s="67">
        <v>20</v>
      </c>
      <c r="R130" s="67">
        <v>1</v>
      </c>
      <c r="S130" s="67" t="s">
        <v>515</v>
      </c>
      <c r="T130" s="67" t="s">
        <v>649</v>
      </c>
      <c r="U130" s="155">
        <v>45779</v>
      </c>
      <c r="V130" s="155">
        <v>45835</v>
      </c>
      <c r="W130" s="67" t="s">
        <v>636</v>
      </c>
      <c r="X130" s="67">
        <v>20</v>
      </c>
      <c r="Y130" s="67">
        <v>100</v>
      </c>
      <c r="Z130" s="67" t="s">
        <v>2441</v>
      </c>
      <c r="AA130" s="450">
        <v>45796</v>
      </c>
      <c r="AB130" s="67">
        <v>100</v>
      </c>
      <c r="AC130" s="67" t="s">
        <v>2442</v>
      </c>
      <c r="AD130" s="450"/>
      <c r="AE130" s="67"/>
      <c r="AF130" s="457">
        <v>20</v>
      </c>
      <c r="AG130" s="35">
        <f t="shared" si="8"/>
        <v>0</v>
      </c>
      <c r="AH130" s="35" t="str">
        <f t="shared" si="9"/>
        <v>142</v>
      </c>
      <c r="AI130" s="445" t="str">
        <f t="shared" si="6"/>
        <v>Actividad propia</v>
      </c>
      <c r="AJ130" s="35">
        <f t="shared" si="10"/>
        <v>20</v>
      </c>
      <c r="AK130" s="35">
        <f t="shared" si="11"/>
        <v>20</v>
      </c>
      <c r="AL130" s="445">
        <f t="shared" si="7"/>
        <v>0</v>
      </c>
    </row>
    <row r="131" spans="1:38" ht="32.25" customHeight="1" x14ac:dyDescent="0.25">
      <c r="A131" s="456" t="s">
        <v>1898</v>
      </c>
      <c r="B131" s="67" t="s">
        <v>1963</v>
      </c>
      <c r="C131" s="67" t="s">
        <v>1905</v>
      </c>
      <c r="D131" s="67" t="s">
        <v>1964</v>
      </c>
      <c r="E131" s="67">
        <v>0</v>
      </c>
      <c r="F131" s="67" t="s">
        <v>517</v>
      </c>
      <c r="G131" s="67" t="s">
        <v>650</v>
      </c>
      <c r="H131" s="67" t="s">
        <v>19</v>
      </c>
      <c r="I131" s="67" t="s">
        <v>19</v>
      </c>
      <c r="J131" s="67" t="s">
        <v>19</v>
      </c>
      <c r="K131" s="67" t="s">
        <v>19</v>
      </c>
      <c r="L131" s="67" t="s">
        <v>19</v>
      </c>
      <c r="M131" s="67" t="s">
        <v>19</v>
      </c>
      <c r="N131" s="67" t="s">
        <v>19</v>
      </c>
      <c r="O131" s="67" t="s">
        <v>19</v>
      </c>
      <c r="P131" s="67" t="s">
        <v>180</v>
      </c>
      <c r="Q131" s="67">
        <v>20</v>
      </c>
      <c r="R131" s="67">
        <v>1</v>
      </c>
      <c r="S131" s="67" t="s">
        <v>515</v>
      </c>
      <c r="T131" s="67" t="s">
        <v>651</v>
      </c>
      <c r="U131" s="155">
        <v>45931</v>
      </c>
      <c r="V131" s="155">
        <v>46013</v>
      </c>
      <c r="W131" s="67" t="s">
        <v>636</v>
      </c>
      <c r="X131" s="67">
        <v>20</v>
      </c>
      <c r="Y131" s="67"/>
      <c r="Z131" s="67"/>
      <c r="AA131" s="450"/>
      <c r="AB131" s="67"/>
      <c r="AC131" s="67"/>
      <c r="AD131" s="450"/>
      <c r="AE131" s="67"/>
      <c r="AF131" s="457"/>
      <c r="AG131" s="35">
        <f t="shared" si="8"/>
        <v>0</v>
      </c>
      <c r="AH131" s="35" t="str">
        <f t="shared" si="9"/>
        <v>142</v>
      </c>
      <c r="AI131" s="445" t="str">
        <f t="shared" si="6"/>
        <v>Actividad propia</v>
      </c>
      <c r="AJ131" s="35">
        <f t="shared" si="10"/>
        <v>20</v>
      </c>
      <c r="AK131" s="35">
        <f t="shared" si="11"/>
        <v>0</v>
      </c>
      <c r="AL131" s="445">
        <f t="shared" si="7"/>
        <v>0</v>
      </c>
    </row>
    <row r="132" spans="1:38" ht="32.25" customHeight="1" x14ac:dyDescent="0.25">
      <c r="A132" s="456" t="s">
        <v>1898</v>
      </c>
      <c r="B132" s="67" t="s">
        <v>1965</v>
      </c>
      <c r="C132" s="67" t="s">
        <v>1900</v>
      </c>
      <c r="D132" s="67" t="s">
        <v>1966</v>
      </c>
      <c r="E132" s="67">
        <v>1</v>
      </c>
      <c r="F132" s="67" t="s">
        <v>509</v>
      </c>
      <c r="G132" s="67" t="s">
        <v>1103</v>
      </c>
      <c r="H132" s="67" t="s">
        <v>749</v>
      </c>
      <c r="I132" s="67" t="s">
        <v>1603</v>
      </c>
      <c r="J132" s="67" t="s">
        <v>1601</v>
      </c>
      <c r="K132" s="67" t="s">
        <v>1605</v>
      </c>
      <c r="L132" s="67" t="s">
        <v>19</v>
      </c>
      <c r="M132" s="67" t="s">
        <v>34</v>
      </c>
      <c r="N132" s="67" t="s">
        <v>680</v>
      </c>
      <c r="O132" s="67" t="s">
        <v>704</v>
      </c>
      <c r="P132" s="67" t="s">
        <v>292</v>
      </c>
      <c r="Q132" s="67">
        <v>16</v>
      </c>
      <c r="R132" s="67">
        <v>100</v>
      </c>
      <c r="S132" s="67" t="s">
        <v>515</v>
      </c>
      <c r="T132" s="67" t="s">
        <v>1104</v>
      </c>
      <c r="U132" s="155">
        <v>45677</v>
      </c>
      <c r="V132" s="155">
        <v>46003</v>
      </c>
      <c r="W132" s="67" t="s">
        <v>1102</v>
      </c>
      <c r="X132" s="67">
        <v>16</v>
      </c>
      <c r="Y132" s="67"/>
      <c r="Z132" s="67"/>
      <c r="AA132" s="450"/>
      <c r="AB132" s="67"/>
      <c r="AC132" s="67"/>
      <c r="AD132" s="450"/>
      <c r="AE132" s="67"/>
      <c r="AF132" s="457"/>
      <c r="AG132" s="35">
        <f t="shared" si="8"/>
        <v>0</v>
      </c>
      <c r="AH132" s="35" t="str">
        <f t="shared" si="9"/>
        <v>4000</v>
      </c>
      <c r="AI132" s="445" t="str">
        <f t="shared" si="6"/>
        <v>Producto</v>
      </c>
      <c r="AJ132" s="35">
        <f t="shared" si="10"/>
        <v>16</v>
      </c>
      <c r="AK132" s="35">
        <f t="shared" si="11"/>
        <v>0</v>
      </c>
      <c r="AL132" s="445">
        <f t="shared" si="7"/>
        <v>0</v>
      </c>
    </row>
    <row r="133" spans="1:38" ht="32.25" customHeight="1" x14ac:dyDescent="0.25">
      <c r="A133" s="456" t="s">
        <v>1898</v>
      </c>
      <c r="B133" s="67" t="s">
        <v>1965</v>
      </c>
      <c r="C133" s="67" t="s">
        <v>1900</v>
      </c>
      <c r="D133" s="67" t="s">
        <v>1966</v>
      </c>
      <c r="E133" s="67">
        <v>1</v>
      </c>
      <c r="F133" s="67" t="s">
        <v>517</v>
      </c>
      <c r="G133" s="67" t="s">
        <v>1105</v>
      </c>
      <c r="H133" s="67" t="s">
        <v>19</v>
      </c>
      <c r="I133" s="67" t="s">
        <v>19</v>
      </c>
      <c r="J133" s="67" t="s">
        <v>19</v>
      </c>
      <c r="K133" s="67" t="s">
        <v>19</v>
      </c>
      <c r="L133" s="67" t="s">
        <v>19</v>
      </c>
      <c r="M133" s="67" t="s">
        <v>19</v>
      </c>
      <c r="N133" s="67" t="s">
        <v>19</v>
      </c>
      <c r="O133" s="67" t="s">
        <v>19</v>
      </c>
      <c r="P133" s="67" t="s">
        <v>293</v>
      </c>
      <c r="Q133" s="67">
        <v>100</v>
      </c>
      <c r="R133" s="67">
        <v>100</v>
      </c>
      <c r="S133" s="67" t="s">
        <v>515</v>
      </c>
      <c r="T133" s="67" t="s">
        <v>1104</v>
      </c>
      <c r="U133" s="155">
        <v>45677</v>
      </c>
      <c r="V133" s="155">
        <v>46003</v>
      </c>
      <c r="W133" s="67" t="s">
        <v>1102</v>
      </c>
      <c r="X133" s="67">
        <v>16</v>
      </c>
      <c r="Y133" s="67">
        <v>69</v>
      </c>
      <c r="Z133" s="67" t="s">
        <v>2443</v>
      </c>
      <c r="AA133" s="450"/>
      <c r="AB133" s="67">
        <v>69</v>
      </c>
      <c r="AC133" s="67" t="s">
        <v>2444</v>
      </c>
      <c r="AD133" s="450"/>
      <c r="AE133" s="67"/>
      <c r="AF133" s="457">
        <v>11.04</v>
      </c>
      <c r="AG133" s="35">
        <f t="shared" si="8"/>
        <v>0</v>
      </c>
      <c r="AH133" s="35" t="str">
        <f t="shared" si="9"/>
        <v>4000</v>
      </c>
      <c r="AI133" s="445" t="str">
        <f t="shared" si="6"/>
        <v>Actividad propia</v>
      </c>
      <c r="AJ133" s="35">
        <f t="shared" si="10"/>
        <v>16</v>
      </c>
      <c r="AK133" s="35">
        <f t="shared" si="11"/>
        <v>11.04</v>
      </c>
      <c r="AL133" s="445">
        <f t="shared" si="7"/>
        <v>0</v>
      </c>
    </row>
    <row r="134" spans="1:38" ht="32.25" customHeight="1" x14ac:dyDescent="0.25">
      <c r="A134" s="456" t="s">
        <v>1898</v>
      </c>
      <c r="B134" s="67" t="s">
        <v>1965</v>
      </c>
      <c r="C134" s="67" t="s">
        <v>1900</v>
      </c>
      <c r="D134" s="67" t="s">
        <v>1966</v>
      </c>
      <c r="E134" s="67">
        <v>1</v>
      </c>
      <c r="F134" s="67" t="s">
        <v>509</v>
      </c>
      <c r="G134" s="67" t="s">
        <v>1106</v>
      </c>
      <c r="H134" s="67" t="s">
        <v>749</v>
      </c>
      <c r="I134" s="67" t="s">
        <v>1606</v>
      </c>
      <c r="J134" s="67" t="s">
        <v>1607</v>
      </c>
      <c r="K134" s="67" t="s">
        <v>1608</v>
      </c>
      <c r="L134" s="67" t="s">
        <v>19</v>
      </c>
      <c r="M134" s="67" t="s">
        <v>34</v>
      </c>
      <c r="N134" s="67" t="s">
        <v>680</v>
      </c>
      <c r="O134" s="67" t="s">
        <v>704</v>
      </c>
      <c r="P134" s="67" t="s">
        <v>1967</v>
      </c>
      <c r="Q134" s="67">
        <v>17</v>
      </c>
      <c r="R134" s="67">
        <v>42000</v>
      </c>
      <c r="S134" s="67" t="s">
        <v>515</v>
      </c>
      <c r="T134" s="67" t="s">
        <v>1968</v>
      </c>
      <c r="U134" s="155">
        <v>45677</v>
      </c>
      <c r="V134" s="155">
        <v>46003</v>
      </c>
      <c r="W134" s="67" t="s">
        <v>1102</v>
      </c>
      <c r="X134" s="67">
        <v>17</v>
      </c>
      <c r="Y134" s="67"/>
      <c r="Z134" s="67"/>
      <c r="AA134" s="450"/>
      <c r="AB134" s="67"/>
      <c r="AC134" s="67"/>
      <c r="AD134" s="450"/>
      <c r="AE134" s="67"/>
      <c r="AF134" s="457"/>
      <c r="AG134" s="35">
        <f t="shared" si="8"/>
        <v>0</v>
      </c>
      <c r="AH134" s="35" t="str">
        <f t="shared" si="9"/>
        <v>4000</v>
      </c>
      <c r="AI134" s="445" t="str">
        <f t="shared" si="6"/>
        <v>Producto</v>
      </c>
      <c r="AJ134" s="35">
        <f t="shared" si="10"/>
        <v>17</v>
      </c>
      <c r="AK134" s="35">
        <f t="shared" si="11"/>
        <v>0</v>
      </c>
      <c r="AL134" s="445">
        <f t="shared" si="7"/>
        <v>0</v>
      </c>
    </row>
    <row r="135" spans="1:38" ht="32.25" customHeight="1" x14ac:dyDescent="0.25">
      <c r="A135" s="456" t="s">
        <v>1898</v>
      </c>
      <c r="B135" s="67" t="s">
        <v>1965</v>
      </c>
      <c r="C135" s="67" t="s">
        <v>1900</v>
      </c>
      <c r="D135" s="67" t="s">
        <v>1966</v>
      </c>
      <c r="E135" s="67">
        <v>1</v>
      </c>
      <c r="F135" s="67" t="s">
        <v>517</v>
      </c>
      <c r="G135" s="67" t="s">
        <v>1107</v>
      </c>
      <c r="H135" s="67" t="s">
        <v>19</v>
      </c>
      <c r="I135" s="67" t="s">
        <v>19</v>
      </c>
      <c r="J135" s="67" t="s">
        <v>19</v>
      </c>
      <c r="K135" s="67" t="s">
        <v>19</v>
      </c>
      <c r="L135" s="67" t="s">
        <v>19</v>
      </c>
      <c r="M135" s="67" t="s">
        <v>19</v>
      </c>
      <c r="N135" s="67" t="s">
        <v>19</v>
      </c>
      <c r="O135" s="67" t="s">
        <v>19</v>
      </c>
      <c r="P135" s="67" t="s">
        <v>1969</v>
      </c>
      <c r="Q135" s="67">
        <v>100</v>
      </c>
      <c r="R135" s="67">
        <v>42000</v>
      </c>
      <c r="S135" s="67" t="s">
        <v>515</v>
      </c>
      <c r="T135" s="67" t="s">
        <v>1968</v>
      </c>
      <c r="U135" s="155">
        <v>45677</v>
      </c>
      <c r="V135" s="155">
        <v>46003</v>
      </c>
      <c r="W135" s="67" t="s">
        <v>1102</v>
      </c>
      <c r="X135" s="67">
        <v>17</v>
      </c>
      <c r="Y135" s="67">
        <v>44</v>
      </c>
      <c r="Z135" s="67" t="s">
        <v>2445</v>
      </c>
      <c r="AA135" s="450"/>
      <c r="AB135" s="67">
        <v>44</v>
      </c>
      <c r="AC135" s="67" t="s">
        <v>2446</v>
      </c>
      <c r="AD135" s="450"/>
      <c r="AE135" s="67"/>
      <c r="AF135" s="457">
        <v>7.48</v>
      </c>
      <c r="AG135" s="35">
        <f t="shared" si="8"/>
        <v>0</v>
      </c>
      <c r="AH135" s="35" t="str">
        <f t="shared" si="9"/>
        <v>4000</v>
      </c>
      <c r="AI135" s="445" t="str">
        <f t="shared" ref="AI135:AI198" si="12">+F135</f>
        <v>Actividad propia</v>
      </c>
      <c r="AJ135" s="35">
        <f t="shared" si="10"/>
        <v>17</v>
      </c>
      <c r="AK135" s="35">
        <f t="shared" si="11"/>
        <v>7.48</v>
      </c>
      <c r="AL135" s="445">
        <f t="shared" ref="AL135:AL198" si="13">+AE135</f>
        <v>0</v>
      </c>
    </row>
    <row r="136" spans="1:38" ht="32.25" customHeight="1" x14ac:dyDescent="0.25">
      <c r="A136" s="456" t="s">
        <v>1898</v>
      </c>
      <c r="B136" s="67" t="s">
        <v>1965</v>
      </c>
      <c r="C136" s="67" t="s">
        <v>1900</v>
      </c>
      <c r="D136" s="67" t="s">
        <v>1966</v>
      </c>
      <c r="E136" s="67">
        <v>1</v>
      </c>
      <c r="F136" s="67" t="s">
        <v>509</v>
      </c>
      <c r="G136" s="67" t="s">
        <v>1108</v>
      </c>
      <c r="H136" s="67" t="s">
        <v>749</v>
      </c>
      <c r="I136" s="67" t="s">
        <v>1606</v>
      </c>
      <c r="J136" s="67" t="s">
        <v>1607</v>
      </c>
      <c r="K136" s="67" t="s">
        <v>1608</v>
      </c>
      <c r="L136" s="67" t="s">
        <v>19</v>
      </c>
      <c r="M136" s="67" t="s">
        <v>34</v>
      </c>
      <c r="N136" s="67" t="s">
        <v>680</v>
      </c>
      <c r="O136" s="67" t="s">
        <v>704</v>
      </c>
      <c r="P136" s="67" t="s">
        <v>294</v>
      </c>
      <c r="Q136" s="67">
        <v>17</v>
      </c>
      <c r="R136" s="67">
        <v>20000</v>
      </c>
      <c r="S136" s="67" t="s">
        <v>515</v>
      </c>
      <c r="T136" s="67" t="s">
        <v>1109</v>
      </c>
      <c r="U136" s="155">
        <v>45677</v>
      </c>
      <c r="V136" s="155">
        <v>46003</v>
      </c>
      <c r="W136" s="67" t="s">
        <v>1102</v>
      </c>
      <c r="X136" s="67">
        <v>17</v>
      </c>
      <c r="Y136" s="67"/>
      <c r="Z136" s="67"/>
      <c r="AA136" s="450"/>
      <c r="AB136" s="67"/>
      <c r="AC136" s="67"/>
      <c r="AD136" s="450"/>
      <c r="AE136" s="67"/>
      <c r="AF136" s="457"/>
      <c r="AG136" s="35">
        <f t="shared" ref="AG136:AG199" si="14">+AB136-Y136</f>
        <v>0</v>
      </c>
      <c r="AH136" s="35" t="str">
        <f t="shared" ref="AH136:AH199" si="15">+B136</f>
        <v>4000</v>
      </c>
      <c r="AI136" s="445" t="str">
        <f t="shared" si="12"/>
        <v>Producto</v>
      </c>
      <c r="AJ136" s="35">
        <f t="shared" ref="AJ136:AJ199" si="16">+X136</f>
        <v>17</v>
      </c>
      <c r="AK136" s="35">
        <f t="shared" ref="AK136:AK199" si="17">(AB136*X136)/100</f>
        <v>0</v>
      </c>
      <c r="AL136" s="445">
        <f t="shared" si="13"/>
        <v>0</v>
      </c>
    </row>
    <row r="137" spans="1:38" ht="32.25" customHeight="1" x14ac:dyDescent="0.25">
      <c r="A137" s="456" t="s">
        <v>1898</v>
      </c>
      <c r="B137" s="67" t="s">
        <v>1965</v>
      </c>
      <c r="C137" s="67" t="s">
        <v>1900</v>
      </c>
      <c r="D137" s="67" t="s">
        <v>1966</v>
      </c>
      <c r="E137" s="67">
        <v>1</v>
      </c>
      <c r="F137" s="67" t="s">
        <v>517</v>
      </c>
      <c r="G137" s="67" t="s">
        <v>1110</v>
      </c>
      <c r="H137" s="67" t="s">
        <v>19</v>
      </c>
      <c r="I137" s="67" t="s">
        <v>19</v>
      </c>
      <c r="J137" s="67" t="s">
        <v>19</v>
      </c>
      <c r="K137" s="67" t="s">
        <v>19</v>
      </c>
      <c r="L137" s="67" t="s">
        <v>19</v>
      </c>
      <c r="M137" s="67" t="s">
        <v>19</v>
      </c>
      <c r="N137" s="67" t="s">
        <v>19</v>
      </c>
      <c r="O137" s="67" t="s">
        <v>19</v>
      </c>
      <c r="P137" s="67" t="s">
        <v>295</v>
      </c>
      <c r="Q137" s="67">
        <v>100</v>
      </c>
      <c r="R137" s="67">
        <v>20000</v>
      </c>
      <c r="S137" s="67" t="s">
        <v>515</v>
      </c>
      <c r="T137" s="67" t="s">
        <v>1109</v>
      </c>
      <c r="U137" s="155">
        <v>45677</v>
      </c>
      <c r="V137" s="155">
        <v>46003</v>
      </c>
      <c r="W137" s="67" t="s">
        <v>1102</v>
      </c>
      <c r="X137" s="67">
        <v>17</v>
      </c>
      <c r="Y137" s="67">
        <v>51</v>
      </c>
      <c r="Z137" s="67" t="s">
        <v>2447</v>
      </c>
      <c r="AA137" s="450"/>
      <c r="AB137" s="67">
        <v>51</v>
      </c>
      <c r="AC137" s="67" t="s">
        <v>2448</v>
      </c>
      <c r="AD137" s="450"/>
      <c r="AE137" s="67"/>
      <c r="AF137" s="457">
        <v>8.67</v>
      </c>
      <c r="AG137" s="35">
        <f t="shared" si="14"/>
        <v>0</v>
      </c>
      <c r="AH137" s="35" t="str">
        <f t="shared" si="15"/>
        <v>4000</v>
      </c>
      <c r="AI137" s="445" t="str">
        <f t="shared" si="12"/>
        <v>Actividad propia</v>
      </c>
      <c r="AJ137" s="35">
        <f t="shared" si="16"/>
        <v>17</v>
      </c>
      <c r="AK137" s="35">
        <f t="shared" si="17"/>
        <v>8.67</v>
      </c>
      <c r="AL137" s="445">
        <f t="shared" si="13"/>
        <v>0</v>
      </c>
    </row>
    <row r="138" spans="1:38" ht="32.25" customHeight="1" x14ac:dyDescent="0.25">
      <c r="A138" s="456" t="s">
        <v>1898</v>
      </c>
      <c r="B138" s="67" t="s">
        <v>1965</v>
      </c>
      <c r="C138" s="67" t="s">
        <v>1900</v>
      </c>
      <c r="D138" s="67" t="s">
        <v>1966</v>
      </c>
      <c r="E138" s="67">
        <v>1</v>
      </c>
      <c r="F138" s="67" t="s">
        <v>509</v>
      </c>
      <c r="G138" s="67" t="s">
        <v>1111</v>
      </c>
      <c r="H138" s="67" t="s">
        <v>749</v>
      </c>
      <c r="I138" s="67" t="s">
        <v>1606</v>
      </c>
      <c r="J138" s="67" t="s">
        <v>1607</v>
      </c>
      <c r="K138" s="67" t="s">
        <v>1608</v>
      </c>
      <c r="L138" s="67" t="s">
        <v>19</v>
      </c>
      <c r="M138" s="67" t="s">
        <v>34</v>
      </c>
      <c r="N138" s="67" t="s">
        <v>680</v>
      </c>
      <c r="O138" s="67" t="s">
        <v>704</v>
      </c>
      <c r="P138" s="67" t="s">
        <v>296</v>
      </c>
      <c r="Q138" s="67">
        <v>17</v>
      </c>
      <c r="R138" s="67">
        <v>6430</v>
      </c>
      <c r="S138" s="67" t="s">
        <v>515</v>
      </c>
      <c r="T138" s="67" t="s">
        <v>1112</v>
      </c>
      <c r="U138" s="155">
        <v>45677</v>
      </c>
      <c r="V138" s="155">
        <v>46003</v>
      </c>
      <c r="W138" s="67" t="s">
        <v>1102</v>
      </c>
      <c r="X138" s="67">
        <v>17</v>
      </c>
      <c r="Y138" s="67"/>
      <c r="Z138" s="67"/>
      <c r="AA138" s="450"/>
      <c r="AB138" s="67"/>
      <c r="AC138" s="67"/>
      <c r="AD138" s="450"/>
      <c r="AE138" s="67"/>
      <c r="AF138" s="457"/>
      <c r="AG138" s="35">
        <f t="shared" si="14"/>
        <v>0</v>
      </c>
      <c r="AH138" s="35" t="str">
        <f t="shared" si="15"/>
        <v>4000</v>
      </c>
      <c r="AI138" s="445" t="str">
        <f t="shared" si="12"/>
        <v>Producto</v>
      </c>
      <c r="AJ138" s="35">
        <f t="shared" si="16"/>
        <v>17</v>
      </c>
      <c r="AK138" s="35">
        <f t="shared" si="17"/>
        <v>0</v>
      </c>
      <c r="AL138" s="445">
        <f t="shared" si="13"/>
        <v>0</v>
      </c>
    </row>
    <row r="139" spans="1:38" ht="32.25" customHeight="1" x14ac:dyDescent="0.25">
      <c r="A139" s="456" t="s">
        <v>1898</v>
      </c>
      <c r="B139" s="67" t="s">
        <v>1965</v>
      </c>
      <c r="C139" s="67" t="s">
        <v>1900</v>
      </c>
      <c r="D139" s="67" t="s">
        <v>1966</v>
      </c>
      <c r="E139" s="67">
        <v>1</v>
      </c>
      <c r="F139" s="67" t="s">
        <v>517</v>
      </c>
      <c r="G139" s="67" t="s">
        <v>1113</v>
      </c>
      <c r="H139" s="67" t="s">
        <v>19</v>
      </c>
      <c r="I139" s="67" t="s">
        <v>19</v>
      </c>
      <c r="J139" s="67" t="s">
        <v>19</v>
      </c>
      <c r="K139" s="67" t="s">
        <v>19</v>
      </c>
      <c r="L139" s="67" t="s">
        <v>19</v>
      </c>
      <c r="M139" s="67" t="s">
        <v>19</v>
      </c>
      <c r="N139" s="67" t="s">
        <v>19</v>
      </c>
      <c r="O139" s="67" t="s">
        <v>19</v>
      </c>
      <c r="P139" s="67" t="s">
        <v>35</v>
      </c>
      <c r="Q139" s="67">
        <v>50</v>
      </c>
      <c r="R139" s="67">
        <v>6430</v>
      </c>
      <c r="S139" s="67" t="s">
        <v>515</v>
      </c>
      <c r="T139" s="67" t="s">
        <v>1112</v>
      </c>
      <c r="U139" s="155">
        <v>45677</v>
      </c>
      <c r="V139" s="155">
        <v>46003</v>
      </c>
      <c r="W139" s="67" t="s">
        <v>1102</v>
      </c>
      <c r="X139" s="67">
        <v>8.5</v>
      </c>
      <c r="Y139" s="67">
        <v>85</v>
      </c>
      <c r="Z139" s="67" t="s">
        <v>2449</v>
      </c>
      <c r="AA139" s="450"/>
      <c r="AB139" s="67">
        <v>85</v>
      </c>
      <c r="AC139" s="67" t="s">
        <v>2450</v>
      </c>
      <c r="AD139" s="450"/>
      <c r="AE139" s="67"/>
      <c r="AF139" s="457">
        <v>7.2249999999999996</v>
      </c>
      <c r="AG139" s="35">
        <f t="shared" si="14"/>
        <v>0</v>
      </c>
      <c r="AH139" s="35" t="str">
        <f t="shared" si="15"/>
        <v>4000</v>
      </c>
      <c r="AI139" s="445" t="str">
        <f t="shared" si="12"/>
        <v>Actividad propia</v>
      </c>
      <c r="AJ139" s="35">
        <f t="shared" si="16"/>
        <v>8.5</v>
      </c>
      <c r="AK139" s="35">
        <f t="shared" si="17"/>
        <v>7.2249999999999996</v>
      </c>
      <c r="AL139" s="445">
        <f t="shared" si="13"/>
        <v>0</v>
      </c>
    </row>
    <row r="140" spans="1:38" ht="32.25" customHeight="1" x14ac:dyDescent="0.25">
      <c r="A140" s="456" t="s">
        <v>1898</v>
      </c>
      <c r="B140" s="67" t="s">
        <v>1965</v>
      </c>
      <c r="C140" s="67" t="s">
        <v>1903</v>
      </c>
      <c r="D140" s="67" t="s">
        <v>1966</v>
      </c>
      <c r="E140" s="67">
        <v>1</v>
      </c>
      <c r="F140" s="67" t="s">
        <v>517</v>
      </c>
      <c r="G140" s="67" t="s">
        <v>1970</v>
      </c>
      <c r="H140" s="67" t="s">
        <v>19</v>
      </c>
      <c r="I140" s="67" t="s">
        <v>19</v>
      </c>
      <c r="J140" s="67" t="s">
        <v>19</v>
      </c>
      <c r="K140" s="67" t="s">
        <v>19</v>
      </c>
      <c r="L140" s="67" t="s">
        <v>19</v>
      </c>
      <c r="M140" s="67" t="s">
        <v>19</v>
      </c>
      <c r="N140" s="67" t="s">
        <v>19</v>
      </c>
      <c r="O140" s="67" t="s">
        <v>19</v>
      </c>
      <c r="P140" s="67" t="s">
        <v>1971</v>
      </c>
      <c r="Q140" s="67">
        <v>50</v>
      </c>
      <c r="R140" s="67">
        <v>100</v>
      </c>
      <c r="S140" s="67" t="s">
        <v>546</v>
      </c>
      <c r="T140" s="67" t="s">
        <v>1972</v>
      </c>
      <c r="U140" s="155">
        <v>45779</v>
      </c>
      <c r="V140" s="155">
        <v>46003</v>
      </c>
      <c r="W140" s="67" t="s">
        <v>1102</v>
      </c>
      <c r="X140" s="67">
        <v>8.5</v>
      </c>
      <c r="Y140" s="67"/>
      <c r="Z140" s="67"/>
      <c r="AA140" s="450"/>
      <c r="AB140" s="67"/>
      <c r="AC140" s="67"/>
      <c r="AD140" s="450"/>
      <c r="AE140" s="67"/>
      <c r="AF140" s="457"/>
      <c r="AG140" s="35">
        <f t="shared" si="14"/>
        <v>0</v>
      </c>
      <c r="AH140" s="35" t="str">
        <f t="shared" si="15"/>
        <v>4000</v>
      </c>
      <c r="AI140" s="445" t="str">
        <f t="shared" si="12"/>
        <v>Actividad propia</v>
      </c>
      <c r="AJ140" s="35">
        <f t="shared" si="16"/>
        <v>8.5</v>
      </c>
      <c r="AK140" s="35">
        <f t="shared" si="17"/>
        <v>0</v>
      </c>
      <c r="AL140" s="445">
        <f t="shared" si="13"/>
        <v>0</v>
      </c>
    </row>
    <row r="141" spans="1:38" ht="32.25" customHeight="1" x14ac:dyDescent="0.25">
      <c r="A141" s="456" t="s">
        <v>1916</v>
      </c>
      <c r="B141" s="67" t="s">
        <v>1965</v>
      </c>
      <c r="C141" s="67" t="s">
        <v>1900</v>
      </c>
      <c r="D141" s="67" t="s">
        <v>1966</v>
      </c>
      <c r="E141" s="67">
        <v>1</v>
      </c>
      <c r="F141" s="67" t="s">
        <v>509</v>
      </c>
      <c r="G141" s="67" t="s">
        <v>1114</v>
      </c>
      <c r="H141" s="67" t="s">
        <v>530</v>
      </c>
      <c r="I141" s="67" t="s">
        <v>1600</v>
      </c>
      <c r="J141" s="67" t="s">
        <v>1601</v>
      </c>
      <c r="K141" s="67" t="s">
        <v>1602</v>
      </c>
      <c r="L141" s="67" t="s">
        <v>638</v>
      </c>
      <c r="M141" s="67" t="s">
        <v>34</v>
      </c>
      <c r="N141" s="67" t="s">
        <v>680</v>
      </c>
      <c r="O141" s="67" t="s">
        <v>704</v>
      </c>
      <c r="P141" s="67" t="s">
        <v>297</v>
      </c>
      <c r="Q141" s="67">
        <v>12</v>
      </c>
      <c r="R141" s="67">
        <v>6</v>
      </c>
      <c r="S141" s="67" t="s">
        <v>515</v>
      </c>
      <c r="T141" s="67" t="s">
        <v>1115</v>
      </c>
      <c r="U141" s="155">
        <v>45691</v>
      </c>
      <c r="V141" s="155">
        <v>45989</v>
      </c>
      <c r="W141" s="67" t="s">
        <v>1102</v>
      </c>
      <c r="X141" s="67">
        <v>12</v>
      </c>
      <c r="Y141" s="67"/>
      <c r="Z141" s="67"/>
      <c r="AA141" s="450"/>
      <c r="AB141" s="67"/>
      <c r="AC141" s="67"/>
      <c r="AD141" s="450"/>
      <c r="AE141" s="67"/>
      <c r="AF141" s="457"/>
      <c r="AG141" s="35">
        <f t="shared" si="14"/>
        <v>0</v>
      </c>
      <c r="AH141" s="35" t="str">
        <f t="shared" si="15"/>
        <v>4000</v>
      </c>
      <c r="AI141" s="445" t="str">
        <f t="shared" si="12"/>
        <v>Producto</v>
      </c>
      <c r="AJ141" s="35">
        <f t="shared" si="16"/>
        <v>12</v>
      </c>
      <c r="AK141" s="35">
        <f t="shared" si="17"/>
        <v>0</v>
      </c>
      <c r="AL141" s="445">
        <f t="shared" si="13"/>
        <v>0</v>
      </c>
    </row>
    <row r="142" spans="1:38" ht="32.25" customHeight="1" x14ac:dyDescent="0.25">
      <c r="A142" s="456" t="s">
        <v>1906</v>
      </c>
      <c r="B142" s="67" t="s">
        <v>1965</v>
      </c>
      <c r="C142" s="67" t="s">
        <v>1907</v>
      </c>
      <c r="D142" s="67" t="s">
        <v>1966</v>
      </c>
      <c r="E142" s="67">
        <v>1</v>
      </c>
      <c r="F142" s="67" t="s">
        <v>517</v>
      </c>
      <c r="G142" s="67" t="s">
        <v>1116</v>
      </c>
      <c r="H142" s="67" t="s">
        <v>19</v>
      </c>
      <c r="I142" s="67" t="s">
        <v>19</v>
      </c>
      <c r="J142" s="67" t="s">
        <v>19</v>
      </c>
      <c r="K142" s="67" t="s">
        <v>19</v>
      </c>
      <c r="L142" s="67" t="s">
        <v>19</v>
      </c>
      <c r="M142" s="67" t="s">
        <v>19</v>
      </c>
      <c r="N142" s="67" t="s">
        <v>19</v>
      </c>
      <c r="O142" s="67" t="s">
        <v>19</v>
      </c>
      <c r="P142" s="67" t="s">
        <v>36</v>
      </c>
      <c r="Q142" s="67">
        <v>20</v>
      </c>
      <c r="R142" s="67">
        <v>1</v>
      </c>
      <c r="S142" s="67" t="s">
        <v>515</v>
      </c>
      <c r="T142" s="67" t="s">
        <v>1117</v>
      </c>
      <c r="U142" s="155">
        <v>45691</v>
      </c>
      <c r="V142" s="155">
        <v>45747</v>
      </c>
      <c r="W142" s="67" t="s">
        <v>1102</v>
      </c>
      <c r="X142" s="67">
        <v>2.4</v>
      </c>
      <c r="Y142" s="67">
        <v>100</v>
      </c>
      <c r="Z142" s="67" t="s">
        <v>1973</v>
      </c>
      <c r="AA142" s="450">
        <v>45741</v>
      </c>
      <c r="AB142" s="67">
        <v>100</v>
      </c>
      <c r="AC142" s="67" t="s">
        <v>1974</v>
      </c>
      <c r="AD142" s="450">
        <v>45741</v>
      </c>
      <c r="AE142" s="67">
        <v>100</v>
      </c>
      <c r="AF142" s="457">
        <v>2.4</v>
      </c>
      <c r="AG142" s="35">
        <f t="shared" si="14"/>
        <v>0</v>
      </c>
      <c r="AH142" s="35" t="str">
        <f t="shared" si="15"/>
        <v>4000</v>
      </c>
      <c r="AI142" s="445" t="str">
        <f t="shared" si="12"/>
        <v>Actividad propia</v>
      </c>
      <c r="AJ142" s="35">
        <f t="shared" si="16"/>
        <v>2.4</v>
      </c>
      <c r="AK142" s="35">
        <f t="shared" si="17"/>
        <v>2.4</v>
      </c>
      <c r="AL142" s="445">
        <f t="shared" si="13"/>
        <v>100</v>
      </c>
    </row>
    <row r="143" spans="1:38" ht="32.25" customHeight="1" x14ac:dyDescent="0.25">
      <c r="A143" s="456" t="s">
        <v>1916</v>
      </c>
      <c r="B143" s="67" t="s">
        <v>1965</v>
      </c>
      <c r="C143" s="67" t="s">
        <v>1900</v>
      </c>
      <c r="D143" s="67" t="s">
        <v>1966</v>
      </c>
      <c r="E143" s="67">
        <v>1</v>
      </c>
      <c r="F143" s="67" t="s">
        <v>517</v>
      </c>
      <c r="G143" s="67" t="s">
        <v>1118</v>
      </c>
      <c r="H143" s="67" t="s">
        <v>19</v>
      </c>
      <c r="I143" s="67" t="s">
        <v>19</v>
      </c>
      <c r="J143" s="67" t="s">
        <v>19</v>
      </c>
      <c r="K143" s="67" t="s">
        <v>19</v>
      </c>
      <c r="L143" s="67" t="s">
        <v>19</v>
      </c>
      <c r="M143" s="67" t="s">
        <v>19</v>
      </c>
      <c r="N143" s="67" t="s">
        <v>19</v>
      </c>
      <c r="O143" s="67" t="s">
        <v>19</v>
      </c>
      <c r="P143" s="67" t="s">
        <v>37</v>
      </c>
      <c r="Q143" s="67">
        <v>80</v>
      </c>
      <c r="R143" s="67">
        <v>6</v>
      </c>
      <c r="S143" s="67" t="s">
        <v>515</v>
      </c>
      <c r="T143" s="67" t="s">
        <v>1115</v>
      </c>
      <c r="U143" s="155">
        <v>45748</v>
      </c>
      <c r="V143" s="155">
        <v>45989</v>
      </c>
      <c r="W143" s="67" t="s">
        <v>1102</v>
      </c>
      <c r="X143" s="67">
        <v>9.6</v>
      </c>
      <c r="Y143" s="67">
        <v>50</v>
      </c>
      <c r="Z143" s="67" t="s">
        <v>2451</v>
      </c>
      <c r="AA143" s="450"/>
      <c r="AB143" s="67">
        <v>50</v>
      </c>
      <c r="AC143" s="67" t="s">
        <v>2444</v>
      </c>
      <c r="AD143" s="450"/>
      <c r="AE143" s="67"/>
      <c r="AF143" s="457">
        <v>4.8</v>
      </c>
      <c r="AG143" s="35">
        <f t="shared" si="14"/>
        <v>0</v>
      </c>
      <c r="AH143" s="35" t="str">
        <f t="shared" si="15"/>
        <v>4000</v>
      </c>
      <c r="AI143" s="445" t="str">
        <f t="shared" si="12"/>
        <v>Actividad propia</v>
      </c>
      <c r="AJ143" s="35">
        <f t="shared" si="16"/>
        <v>9.6</v>
      </c>
      <c r="AK143" s="35">
        <f t="shared" si="17"/>
        <v>4.8</v>
      </c>
      <c r="AL143" s="445">
        <f t="shared" si="13"/>
        <v>0</v>
      </c>
    </row>
    <row r="144" spans="1:38" ht="32.25" customHeight="1" x14ac:dyDescent="0.25">
      <c r="A144" s="456" t="s">
        <v>1898</v>
      </c>
      <c r="B144" s="67" t="s">
        <v>1965</v>
      </c>
      <c r="C144" s="67" t="s">
        <v>1900</v>
      </c>
      <c r="D144" s="67" t="s">
        <v>1966</v>
      </c>
      <c r="E144" s="67">
        <v>1</v>
      </c>
      <c r="F144" s="67" t="s">
        <v>509</v>
      </c>
      <c r="G144" s="67" t="s">
        <v>1119</v>
      </c>
      <c r="H144" s="67" t="s">
        <v>530</v>
      </c>
      <c r="I144" s="67" t="s">
        <v>1603</v>
      </c>
      <c r="J144" s="67" t="s">
        <v>1604</v>
      </c>
      <c r="K144" s="67" t="s">
        <v>1605</v>
      </c>
      <c r="L144" s="67" t="s">
        <v>19</v>
      </c>
      <c r="M144" s="67" t="s">
        <v>34</v>
      </c>
      <c r="N144" s="67" t="s">
        <v>766</v>
      </c>
      <c r="O144" s="67" t="s">
        <v>704</v>
      </c>
      <c r="P144" s="67" t="s">
        <v>1975</v>
      </c>
      <c r="Q144" s="67">
        <v>16</v>
      </c>
      <c r="R144" s="67">
        <v>1</v>
      </c>
      <c r="S144" s="67" t="s">
        <v>515</v>
      </c>
      <c r="T144" s="67" t="s">
        <v>1120</v>
      </c>
      <c r="U144" s="155">
        <v>45691</v>
      </c>
      <c r="V144" s="155">
        <v>45996</v>
      </c>
      <c r="W144" s="67" t="s">
        <v>1121</v>
      </c>
      <c r="X144" s="67">
        <v>16</v>
      </c>
      <c r="Y144" s="67"/>
      <c r="Z144" s="67"/>
      <c r="AA144" s="450"/>
      <c r="AB144" s="67"/>
      <c r="AC144" s="67"/>
      <c r="AD144" s="450"/>
      <c r="AE144" s="67"/>
      <c r="AF144" s="457"/>
      <c r="AG144" s="35">
        <f t="shared" si="14"/>
        <v>0</v>
      </c>
      <c r="AH144" s="35" t="str">
        <f t="shared" si="15"/>
        <v>4000</v>
      </c>
      <c r="AI144" s="445" t="str">
        <f t="shared" si="12"/>
        <v>Producto</v>
      </c>
      <c r="AJ144" s="35">
        <f t="shared" si="16"/>
        <v>16</v>
      </c>
      <c r="AK144" s="35">
        <f t="shared" si="17"/>
        <v>0</v>
      </c>
      <c r="AL144" s="445">
        <f t="shared" si="13"/>
        <v>0</v>
      </c>
    </row>
    <row r="145" spans="1:38" ht="32.25" customHeight="1" x14ac:dyDescent="0.25">
      <c r="A145" s="456" t="s">
        <v>1904</v>
      </c>
      <c r="B145" s="67" t="s">
        <v>1965</v>
      </c>
      <c r="C145" s="67" t="s">
        <v>1907</v>
      </c>
      <c r="D145" s="67" t="s">
        <v>1966</v>
      </c>
      <c r="E145" s="67">
        <v>1</v>
      </c>
      <c r="F145" s="67" t="s">
        <v>517</v>
      </c>
      <c r="G145" s="67" t="s">
        <v>1122</v>
      </c>
      <c r="H145" s="67" t="s">
        <v>19</v>
      </c>
      <c r="I145" s="67" t="s">
        <v>19</v>
      </c>
      <c r="J145" s="67" t="s">
        <v>19</v>
      </c>
      <c r="K145" s="67" t="s">
        <v>19</v>
      </c>
      <c r="L145" s="67" t="s">
        <v>19</v>
      </c>
      <c r="M145" s="67" t="s">
        <v>19</v>
      </c>
      <c r="N145" s="67" t="s">
        <v>19</v>
      </c>
      <c r="O145" s="67" t="s">
        <v>19</v>
      </c>
      <c r="P145" s="67" t="s">
        <v>405</v>
      </c>
      <c r="Q145" s="67">
        <v>25</v>
      </c>
      <c r="R145" s="67">
        <v>1</v>
      </c>
      <c r="S145" s="67" t="s">
        <v>515</v>
      </c>
      <c r="T145" s="67" t="s">
        <v>1123</v>
      </c>
      <c r="U145" s="155">
        <v>45691</v>
      </c>
      <c r="V145" s="155">
        <v>45807</v>
      </c>
      <c r="W145" s="67" t="s">
        <v>1102</v>
      </c>
      <c r="X145" s="67">
        <v>4</v>
      </c>
      <c r="Y145" s="67">
        <v>100</v>
      </c>
      <c r="Z145" s="67" t="s">
        <v>2452</v>
      </c>
      <c r="AA145" s="450">
        <v>45806</v>
      </c>
      <c r="AB145" s="67">
        <v>100</v>
      </c>
      <c r="AC145" s="67" t="s">
        <v>2453</v>
      </c>
      <c r="AD145" s="450">
        <v>45806</v>
      </c>
      <c r="AE145" s="67">
        <v>100</v>
      </c>
      <c r="AF145" s="457">
        <v>4</v>
      </c>
      <c r="AG145" s="35">
        <f t="shared" si="14"/>
        <v>0</v>
      </c>
      <c r="AH145" s="35" t="str">
        <f t="shared" si="15"/>
        <v>4000</v>
      </c>
      <c r="AI145" s="445" t="str">
        <f t="shared" si="12"/>
        <v>Actividad propia</v>
      </c>
      <c r="AJ145" s="35">
        <f t="shared" si="16"/>
        <v>4</v>
      </c>
      <c r="AK145" s="35">
        <f t="shared" si="17"/>
        <v>4</v>
      </c>
      <c r="AL145" s="445">
        <f t="shared" si="13"/>
        <v>100</v>
      </c>
    </row>
    <row r="146" spans="1:38" ht="32.25" customHeight="1" x14ac:dyDescent="0.25">
      <c r="A146" s="456" t="s">
        <v>1942</v>
      </c>
      <c r="B146" s="67" t="s">
        <v>1965</v>
      </c>
      <c r="C146" s="67" t="s">
        <v>1900</v>
      </c>
      <c r="D146" s="67" t="s">
        <v>1966</v>
      </c>
      <c r="E146" s="67">
        <v>1</v>
      </c>
      <c r="F146" s="67" t="s">
        <v>1641</v>
      </c>
      <c r="G146" s="67" t="s">
        <v>1124</v>
      </c>
      <c r="H146" s="67" t="s">
        <v>19</v>
      </c>
      <c r="I146" s="67" t="s">
        <v>19</v>
      </c>
      <c r="J146" s="67" t="s">
        <v>19</v>
      </c>
      <c r="K146" s="67" t="s">
        <v>19</v>
      </c>
      <c r="L146" s="67" t="s">
        <v>19</v>
      </c>
      <c r="M146" s="67" t="s">
        <v>19</v>
      </c>
      <c r="N146" s="67" t="s">
        <v>19</v>
      </c>
      <c r="O146" s="67" t="s">
        <v>19</v>
      </c>
      <c r="P146" s="67" t="s">
        <v>406</v>
      </c>
      <c r="Q146" s="67">
        <v>0</v>
      </c>
      <c r="R146" s="67">
        <v>1</v>
      </c>
      <c r="S146" s="67" t="s">
        <v>515</v>
      </c>
      <c r="T146" s="67" t="s">
        <v>1125</v>
      </c>
      <c r="U146" s="155">
        <v>45811</v>
      </c>
      <c r="V146" s="155">
        <v>45905</v>
      </c>
      <c r="W146" s="67" t="s">
        <v>652</v>
      </c>
      <c r="X146" s="67">
        <v>0</v>
      </c>
      <c r="Y146" s="67"/>
      <c r="Z146" s="67"/>
      <c r="AA146" s="450"/>
      <c r="AB146" s="67"/>
      <c r="AC146" s="67"/>
      <c r="AD146" s="450"/>
      <c r="AE146" s="67"/>
      <c r="AF146" s="457"/>
      <c r="AG146" s="35">
        <f t="shared" si="14"/>
        <v>0</v>
      </c>
      <c r="AH146" s="35" t="str">
        <f t="shared" si="15"/>
        <v>4000</v>
      </c>
      <c r="AI146" s="445" t="str">
        <f t="shared" si="12"/>
        <v>Actividad sin participación</v>
      </c>
      <c r="AJ146" s="35">
        <f t="shared" si="16"/>
        <v>0</v>
      </c>
      <c r="AK146" s="35">
        <f t="shared" si="17"/>
        <v>0</v>
      </c>
      <c r="AL146" s="445">
        <f t="shared" si="13"/>
        <v>0</v>
      </c>
    </row>
    <row r="147" spans="1:38" ht="32.25" customHeight="1" x14ac:dyDescent="0.25">
      <c r="A147" s="456" t="s">
        <v>1923</v>
      </c>
      <c r="B147" s="67" t="s">
        <v>1965</v>
      </c>
      <c r="C147" s="67" t="s">
        <v>1905</v>
      </c>
      <c r="D147" s="67" t="s">
        <v>1966</v>
      </c>
      <c r="E147" s="67">
        <v>1</v>
      </c>
      <c r="F147" s="67" t="s">
        <v>517</v>
      </c>
      <c r="G147" s="67" t="s">
        <v>1126</v>
      </c>
      <c r="H147" s="67" t="s">
        <v>19</v>
      </c>
      <c r="I147" s="67" t="s">
        <v>19</v>
      </c>
      <c r="J147" s="67" t="s">
        <v>19</v>
      </c>
      <c r="K147" s="67" t="s">
        <v>19</v>
      </c>
      <c r="L147" s="67" t="s">
        <v>19</v>
      </c>
      <c r="M147" s="67" t="s">
        <v>19</v>
      </c>
      <c r="N147" s="67" t="s">
        <v>19</v>
      </c>
      <c r="O147" s="67" t="s">
        <v>19</v>
      </c>
      <c r="P147" s="67" t="s">
        <v>42</v>
      </c>
      <c r="Q147" s="67">
        <v>25</v>
      </c>
      <c r="R147" s="67">
        <v>1</v>
      </c>
      <c r="S147" s="67" t="s">
        <v>515</v>
      </c>
      <c r="T147" s="67" t="s">
        <v>1127</v>
      </c>
      <c r="U147" s="155">
        <v>45908</v>
      </c>
      <c r="V147" s="155">
        <v>45947</v>
      </c>
      <c r="W147" s="67" t="s">
        <v>1102</v>
      </c>
      <c r="X147" s="67">
        <v>4</v>
      </c>
      <c r="Y147" s="67"/>
      <c r="Z147" s="67"/>
      <c r="AA147" s="450"/>
      <c r="AB147" s="67"/>
      <c r="AC147" s="67"/>
      <c r="AD147" s="450"/>
      <c r="AE147" s="67"/>
      <c r="AF147" s="457"/>
      <c r="AG147" s="35">
        <f t="shared" si="14"/>
        <v>0</v>
      </c>
      <c r="AH147" s="35" t="str">
        <f t="shared" si="15"/>
        <v>4000</v>
      </c>
      <c r="AI147" s="445" t="str">
        <f t="shared" si="12"/>
        <v>Actividad propia</v>
      </c>
      <c r="AJ147" s="35">
        <f t="shared" si="16"/>
        <v>4</v>
      </c>
      <c r="AK147" s="35">
        <f t="shared" si="17"/>
        <v>0</v>
      </c>
      <c r="AL147" s="445">
        <f t="shared" si="13"/>
        <v>0</v>
      </c>
    </row>
    <row r="148" spans="1:38" ht="32.25" customHeight="1" x14ac:dyDescent="0.25">
      <c r="A148" s="456" t="s">
        <v>1916</v>
      </c>
      <c r="B148" s="67" t="s">
        <v>1965</v>
      </c>
      <c r="C148" s="67" t="s">
        <v>1905</v>
      </c>
      <c r="D148" s="67" t="s">
        <v>1966</v>
      </c>
      <c r="E148" s="67">
        <v>1</v>
      </c>
      <c r="F148" s="67" t="s">
        <v>517</v>
      </c>
      <c r="G148" s="67" t="s">
        <v>1128</v>
      </c>
      <c r="H148" s="67" t="s">
        <v>19</v>
      </c>
      <c r="I148" s="67" t="s">
        <v>19</v>
      </c>
      <c r="J148" s="67" t="s">
        <v>19</v>
      </c>
      <c r="K148" s="67" t="s">
        <v>19</v>
      </c>
      <c r="L148" s="67" t="s">
        <v>19</v>
      </c>
      <c r="M148" s="67" t="s">
        <v>19</v>
      </c>
      <c r="N148" s="67" t="s">
        <v>19</v>
      </c>
      <c r="O148" s="67" t="s">
        <v>19</v>
      </c>
      <c r="P148" s="67" t="s">
        <v>43</v>
      </c>
      <c r="Q148" s="67">
        <v>25</v>
      </c>
      <c r="R148" s="67">
        <v>1</v>
      </c>
      <c r="S148" s="67" t="s">
        <v>515</v>
      </c>
      <c r="T148" s="67" t="s">
        <v>1129</v>
      </c>
      <c r="U148" s="155">
        <v>45950</v>
      </c>
      <c r="V148" s="155">
        <v>45968</v>
      </c>
      <c r="W148" s="67" t="s">
        <v>1102</v>
      </c>
      <c r="X148" s="67">
        <v>4</v>
      </c>
      <c r="Y148" s="67"/>
      <c r="Z148" s="67"/>
      <c r="AA148" s="450"/>
      <c r="AB148" s="67"/>
      <c r="AC148" s="67"/>
      <c r="AD148" s="450"/>
      <c r="AE148" s="67"/>
      <c r="AF148" s="457"/>
      <c r="AG148" s="35">
        <f t="shared" si="14"/>
        <v>0</v>
      </c>
      <c r="AH148" s="35" t="str">
        <f t="shared" si="15"/>
        <v>4000</v>
      </c>
      <c r="AI148" s="445" t="str">
        <f t="shared" si="12"/>
        <v>Actividad propia</v>
      </c>
      <c r="AJ148" s="35">
        <f t="shared" si="16"/>
        <v>4</v>
      </c>
      <c r="AK148" s="35">
        <f t="shared" si="17"/>
        <v>0</v>
      </c>
      <c r="AL148" s="445">
        <f t="shared" si="13"/>
        <v>0</v>
      </c>
    </row>
    <row r="149" spans="1:38" ht="32.25" customHeight="1" x14ac:dyDescent="0.25">
      <c r="A149" s="456" t="s">
        <v>1916</v>
      </c>
      <c r="B149" s="67" t="s">
        <v>1965</v>
      </c>
      <c r="C149" s="67" t="s">
        <v>1905</v>
      </c>
      <c r="D149" s="67" t="s">
        <v>1966</v>
      </c>
      <c r="E149" s="67">
        <v>1</v>
      </c>
      <c r="F149" s="67" t="s">
        <v>1641</v>
      </c>
      <c r="G149" s="67" t="s">
        <v>1130</v>
      </c>
      <c r="H149" s="67" t="s">
        <v>19</v>
      </c>
      <c r="I149" s="67" t="s">
        <v>19</v>
      </c>
      <c r="J149" s="67" t="s">
        <v>19</v>
      </c>
      <c r="K149" s="67" t="s">
        <v>19</v>
      </c>
      <c r="L149" s="67" t="s">
        <v>19</v>
      </c>
      <c r="M149" s="67" t="s">
        <v>19</v>
      </c>
      <c r="N149" s="67" t="s">
        <v>19</v>
      </c>
      <c r="O149" s="67" t="s">
        <v>19</v>
      </c>
      <c r="P149" s="67" t="s">
        <v>407</v>
      </c>
      <c r="Q149" s="67">
        <v>0</v>
      </c>
      <c r="R149" s="67">
        <v>1</v>
      </c>
      <c r="S149" s="67" t="s">
        <v>515</v>
      </c>
      <c r="T149" s="67" t="s">
        <v>1131</v>
      </c>
      <c r="U149" s="155">
        <v>45971</v>
      </c>
      <c r="V149" s="155">
        <v>45975</v>
      </c>
      <c r="W149" s="67" t="s">
        <v>565</v>
      </c>
      <c r="X149" s="67">
        <v>0</v>
      </c>
      <c r="Y149" s="67"/>
      <c r="Z149" s="67"/>
      <c r="AA149" s="450"/>
      <c r="AB149" s="67"/>
      <c r="AC149" s="67"/>
      <c r="AD149" s="450"/>
      <c r="AE149" s="67"/>
      <c r="AF149" s="457"/>
      <c r="AG149" s="35">
        <f t="shared" si="14"/>
        <v>0</v>
      </c>
      <c r="AH149" s="35" t="str">
        <f t="shared" si="15"/>
        <v>4000</v>
      </c>
      <c r="AI149" s="445" t="str">
        <f t="shared" si="12"/>
        <v>Actividad sin participación</v>
      </c>
      <c r="AJ149" s="35">
        <f t="shared" si="16"/>
        <v>0</v>
      </c>
      <c r="AK149" s="35">
        <f t="shared" si="17"/>
        <v>0</v>
      </c>
      <c r="AL149" s="445">
        <f t="shared" si="13"/>
        <v>0</v>
      </c>
    </row>
    <row r="150" spans="1:38" ht="32.25" customHeight="1" x14ac:dyDescent="0.25">
      <c r="A150" s="456" t="s">
        <v>1898</v>
      </c>
      <c r="B150" s="67" t="s">
        <v>1965</v>
      </c>
      <c r="C150" s="67" t="s">
        <v>1905</v>
      </c>
      <c r="D150" s="67" t="s">
        <v>1966</v>
      </c>
      <c r="E150" s="67">
        <v>1</v>
      </c>
      <c r="F150" s="67" t="s">
        <v>517</v>
      </c>
      <c r="G150" s="67" t="s">
        <v>1132</v>
      </c>
      <c r="H150" s="67" t="s">
        <v>19</v>
      </c>
      <c r="I150" s="67" t="s">
        <v>19</v>
      </c>
      <c r="J150" s="67" t="s">
        <v>19</v>
      </c>
      <c r="K150" s="67" t="s">
        <v>19</v>
      </c>
      <c r="L150" s="67" t="s">
        <v>19</v>
      </c>
      <c r="M150" s="67" t="s">
        <v>19</v>
      </c>
      <c r="N150" s="67" t="s">
        <v>19</v>
      </c>
      <c r="O150" s="67" t="s">
        <v>19</v>
      </c>
      <c r="P150" s="67" t="s">
        <v>44</v>
      </c>
      <c r="Q150" s="67">
        <v>25</v>
      </c>
      <c r="R150" s="67">
        <v>1</v>
      </c>
      <c r="S150" s="67" t="s">
        <v>515</v>
      </c>
      <c r="T150" s="67" t="s">
        <v>1133</v>
      </c>
      <c r="U150" s="155">
        <v>45979</v>
      </c>
      <c r="V150" s="155">
        <v>45996</v>
      </c>
      <c r="W150" s="67" t="s">
        <v>1134</v>
      </c>
      <c r="X150" s="67">
        <v>4</v>
      </c>
      <c r="Y150" s="67"/>
      <c r="Z150" s="67"/>
      <c r="AA150" s="450"/>
      <c r="AB150" s="67"/>
      <c r="AC150" s="67"/>
      <c r="AD150" s="450"/>
      <c r="AE150" s="67"/>
      <c r="AF150" s="457"/>
      <c r="AG150" s="35">
        <f t="shared" si="14"/>
        <v>0</v>
      </c>
      <c r="AH150" s="35" t="str">
        <f t="shared" si="15"/>
        <v>4000</v>
      </c>
      <c r="AI150" s="445" t="str">
        <f t="shared" si="12"/>
        <v>Actividad propia</v>
      </c>
      <c r="AJ150" s="35">
        <f t="shared" si="16"/>
        <v>4</v>
      </c>
      <c r="AK150" s="35">
        <f t="shared" si="17"/>
        <v>0</v>
      </c>
      <c r="AL150" s="445">
        <f t="shared" si="13"/>
        <v>0</v>
      </c>
    </row>
    <row r="151" spans="1:38" ht="32.25" customHeight="1" x14ac:dyDescent="0.25">
      <c r="A151" s="456" t="s">
        <v>1898</v>
      </c>
      <c r="B151" s="67" t="s">
        <v>1965</v>
      </c>
      <c r="C151" s="67" t="s">
        <v>1900</v>
      </c>
      <c r="D151" s="67" t="s">
        <v>1966</v>
      </c>
      <c r="E151" s="67">
        <v>1</v>
      </c>
      <c r="F151" s="67" t="s">
        <v>509</v>
      </c>
      <c r="G151" s="67" t="s">
        <v>1142</v>
      </c>
      <c r="H151" s="67" t="s">
        <v>530</v>
      </c>
      <c r="I151" s="67" t="s">
        <v>1594</v>
      </c>
      <c r="J151" s="67" t="s">
        <v>1595</v>
      </c>
      <c r="K151" s="67" t="s">
        <v>1596</v>
      </c>
      <c r="L151" s="67" t="s">
        <v>19</v>
      </c>
      <c r="M151" s="67" t="s">
        <v>34</v>
      </c>
      <c r="N151" s="67" t="s">
        <v>680</v>
      </c>
      <c r="O151" s="67" t="s">
        <v>704</v>
      </c>
      <c r="P151" s="67" t="s">
        <v>298</v>
      </c>
      <c r="Q151" s="67">
        <v>5</v>
      </c>
      <c r="R151" s="67">
        <v>1</v>
      </c>
      <c r="S151" s="67" t="s">
        <v>515</v>
      </c>
      <c r="T151" s="67" t="s">
        <v>1143</v>
      </c>
      <c r="U151" s="155">
        <v>45691</v>
      </c>
      <c r="V151" s="155">
        <v>46003</v>
      </c>
      <c r="W151" s="67" t="s">
        <v>1102</v>
      </c>
      <c r="X151" s="67">
        <v>5</v>
      </c>
      <c r="Y151" s="67"/>
      <c r="Z151" s="67"/>
      <c r="AA151" s="450"/>
      <c r="AB151" s="67"/>
      <c r="AC151" s="67"/>
      <c r="AD151" s="450"/>
      <c r="AE151" s="67"/>
      <c r="AF151" s="457"/>
      <c r="AG151" s="35">
        <f t="shared" si="14"/>
        <v>0</v>
      </c>
      <c r="AH151" s="35" t="str">
        <f t="shared" si="15"/>
        <v>4000</v>
      </c>
      <c r="AI151" s="445" t="str">
        <f t="shared" si="12"/>
        <v>Producto</v>
      </c>
      <c r="AJ151" s="35">
        <f t="shared" si="16"/>
        <v>5</v>
      </c>
      <c r="AK151" s="35">
        <f t="shared" si="17"/>
        <v>0</v>
      </c>
      <c r="AL151" s="445">
        <f t="shared" si="13"/>
        <v>0</v>
      </c>
    </row>
    <row r="152" spans="1:38" ht="32.25" customHeight="1" x14ac:dyDescent="0.25">
      <c r="A152" s="456" t="s">
        <v>1898</v>
      </c>
      <c r="B152" s="67" t="s">
        <v>1965</v>
      </c>
      <c r="C152" s="67" t="s">
        <v>1900</v>
      </c>
      <c r="D152" s="67" t="s">
        <v>1966</v>
      </c>
      <c r="E152" s="67">
        <v>1</v>
      </c>
      <c r="F152" s="67" t="s">
        <v>517</v>
      </c>
      <c r="G152" s="67" t="s">
        <v>1144</v>
      </c>
      <c r="H152" s="67" t="s">
        <v>19</v>
      </c>
      <c r="I152" s="67" t="s">
        <v>19</v>
      </c>
      <c r="J152" s="67" t="s">
        <v>19</v>
      </c>
      <c r="K152" s="67" t="s">
        <v>19</v>
      </c>
      <c r="L152" s="67" t="s">
        <v>19</v>
      </c>
      <c r="M152" s="67" t="s">
        <v>19</v>
      </c>
      <c r="N152" s="67" t="s">
        <v>19</v>
      </c>
      <c r="O152" s="67" t="s">
        <v>19</v>
      </c>
      <c r="P152" s="67" t="s">
        <v>299</v>
      </c>
      <c r="Q152" s="67">
        <v>100</v>
      </c>
      <c r="R152" s="67">
        <v>1</v>
      </c>
      <c r="S152" s="67" t="s">
        <v>515</v>
      </c>
      <c r="T152" s="67" t="s">
        <v>1143</v>
      </c>
      <c r="U152" s="155">
        <v>45691</v>
      </c>
      <c r="V152" s="155">
        <v>46003</v>
      </c>
      <c r="W152" s="67" t="s">
        <v>1102</v>
      </c>
      <c r="X152" s="67">
        <v>5</v>
      </c>
      <c r="Y152" s="67"/>
      <c r="Z152" s="67"/>
      <c r="AA152" s="450"/>
      <c r="AB152" s="67"/>
      <c r="AC152" s="67"/>
      <c r="AD152" s="450"/>
      <c r="AE152" s="67"/>
      <c r="AF152" s="457"/>
      <c r="AG152" s="35">
        <f t="shared" si="14"/>
        <v>0</v>
      </c>
      <c r="AH152" s="35" t="str">
        <f t="shared" si="15"/>
        <v>4000</v>
      </c>
      <c r="AI152" s="445" t="str">
        <f t="shared" si="12"/>
        <v>Actividad propia</v>
      </c>
      <c r="AJ152" s="35">
        <f t="shared" si="16"/>
        <v>5</v>
      </c>
      <c r="AK152" s="35">
        <f t="shared" si="17"/>
        <v>0</v>
      </c>
      <c r="AL152" s="445">
        <f t="shared" si="13"/>
        <v>0</v>
      </c>
    </row>
    <row r="153" spans="1:38" ht="32.25" customHeight="1" x14ac:dyDescent="0.25">
      <c r="A153" s="456" t="s">
        <v>1898</v>
      </c>
      <c r="B153" s="67" t="s">
        <v>1976</v>
      </c>
      <c r="C153" s="67" t="s">
        <v>1900</v>
      </c>
      <c r="D153" s="67" t="s">
        <v>1977</v>
      </c>
      <c r="E153" s="67">
        <v>0</v>
      </c>
      <c r="F153" s="67" t="s">
        <v>509</v>
      </c>
      <c r="G153" s="67" t="s">
        <v>809</v>
      </c>
      <c r="H153" s="67" t="s">
        <v>511</v>
      </c>
      <c r="I153" s="67" t="s">
        <v>1606</v>
      </c>
      <c r="J153" s="67" t="s">
        <v>1607</v>
      </c>
      <c r="K153" s="67" t="s">
        <v>1608</v>
      </c>
      <c r="L153" s="67" t="s">
        <v>19</v>
      </c>
      <c r="M153" s="67" t="s">
        <v>32</v>
      </c>
      <c r="N153" s="67" t="s">
        <v>680</v>
      </c>
      <c r="O153" s="67" t="s">
        <v>19</v>
      </c>
      <c r="P153" s="67" t="s">
        <v>231</v>
      </c>
      <c r="Q153" s="67">
        <v>95</v>
      </c>
      <c r="R153" s="67">
        <v>80</v>
      </c>
      <c r="S153" s="67" t="s">
        <v>546</v>
      </c>
      <c r="T153" s="67" t="s">
        <v>810</v>
      </c>
      <c r="U153" s="155">
        <v>45672</v>
      </c>
      <c r="V153" s="155">
        <v>46022</v>
      </c>
      <c r="W153" s="67" t="s">
        <v>808</v>
      </c>
      <c r="X153" s="67">
        <v>95</v>
      </c>
      <c r="Y153" s="67">
        <v>32.299999999999997</v>
      </c>
      <c r="Z153" s="67" t="s">
        <v>2454</v>
      </c>
      <c r="AA153" s="450"/>
      <c r="AB153" s="67">
        <v>32.299999999999997</v>
      </c>
      <c r="AC153" s="67" t="s">
        <v>2455</v>
      </c>
      <c r="AD153" s="450"/>
      <c r="AE153" s="67"/>
      <c r="AF153" s="457">
        <v>30.684999999999995</v>
      </c>
      <c r="AG153" s="35">
        <f t="shared" si="14"/>
        <v>0</v>
      </c>
      <c r="AH153" s="35" t="str">
        <f t="shared" si="15"/>
        <v>2010</v>
      </c>
      <c r="AI153" s="445" t="str">
        <f t="shared" si="12"/>
        <v>Producto</v>
      </c>
      <c r="AJ153" s="35">
        <f t="shared" si="16"/>
        <v>95</v>
      </c>
      <c r="AK153" s="35">
        <f t="shared" si="17"/>
        <v>30.684999999999995</v>
      </c>
      <c r="AL153" s="445">
        <f t="shared" si="13"/>
        <v>0</v>
      </c>
    </row>
    <row r="154" spans="1:38" ht="32.25" customHeight="1" x14ac:dyDescent="0.25">
      <c r="A154" s="456" t="s">
        <v>1923</v>
      </c>
      <c r="B154" s="67" t="s">
        <v>1976</v>
      </c>
      <c r="C154" s="67" t="s">
        <v>1900</v>
      </c>
      <c r="D154" s="67" t="s">
        <v>1977</v>
      </c>
      <c r="E154" s="67">
        <v>0</v>
      </c>
      <c r="F154" s="67" t="s">
        <v>517</v>
      </c>
      <c r="G154" s="67" t="s">
        <v>811</v>
      </c>
      <c r="H154" s="67" t="s">
        <v>19</v>
      </c>
      <c r="I154" s="67" t="s">
        <v>19</v>
      </c>
      <c r="J154" s="67" t="s">
        <v>19</v>
      </c>
      <c r="K154" s="67" t="s">
        <v>19</v>
      </c>
      <c r="L154" s="67" t="s">
        <v>19</v>
      </c>
      <c r="M154" s="67" t="s">
        <v>19</v>
      </c>
      <c r="N154" s="67" t="s">
        <v>19</v>
      </c>
      <c r="O154" s="67" t="s">
        <v>19</v>
      </c>
      <c r="P154" s="67" t="s">
        <v>232</v>
      </c>
      <c r="Q154" s="67">
        <v>30</v>
      </c>
      <c r="R154" s="67">
        <v>80</v>
      </c>
      <c r="S154" s="67" t="s">
        <v>546</v>
      </c>
      <c r="T154" s="67" t="s">
        <v>812</v>
      </c>
      <c r="U154" s="155">
        <v>45672</v>
      </c>
      <c r="V154" s="155">
        <v>45961</v>
      </c>
      <c r="W154" s="67" t="s">
        <v>808</v>
      </c>
      <c r="X154" s="67">
        <v>28.5</v>
      </c>
      <c r="Y154" s="67">
        <v>40.6</v>
      </c>
      <c r="Z154" s="67" t="s">
        <v>2456</v>
      </c>
      <c r="AA154" s="450"/>
      <c r="AB154" s="67">
        <v>40.6</v>
      </c>
      <c r="AC154" s="67" t="s">
        <v>2457</v>
      </c>
      <c r="AD154" s="450"/>
      <c r="AE154" s="67"/>
      <c r="AF154" s="457">
        <v>11.571000000000002</v>
      </c>
      <c r="AG154" s="35">
        <f t="shared" si="14"/>
        <v>0</v>
      </c>
      <c r="AH154" s="35" t="str">
        <f t="shared" si="15"/>
        <v>2010</v>
      </c>
      <c r="AI154" s="445" t="str">
        <f t="shared" si="12"/>
        <v>Actividad propia</v>
      </c>
      <c r="AJ154" s="35">
        <f t="shared" si="16"/>
        <v>28.5</v>
      </c>
      <c r="AK154" s="35">
        <f t="shared" si="17"/>
        <v>11.571000000000002</v>
      </c>
      <c r="AL154" s="445">
        <f t="shared" si="13"/>
        <v>0</v>
      </c>
    </row>
    <row r="155" spans="1:38" ht="32.25" customHeight="1" x14ac:dyDescent="0.25">
      <c r="A155" s="456" t="s">
        <v>1923</v>
      </c>
      <c r="B155" s="67" t="s">
        <v>1976</v>
      </c>
      <c r="C155" s="67" t="s">
        <v>1900</v>
      </c>
      <c r="D155" s="67" t="s">
        <v>1977</v>
      </c>
      <c r="E155" s="67">
        <v>0</v>
      </c>
      <c r="F155" s="67" t="s">
        <v>517</v>
      </c>
      <c r="G155" s="67" t="s">
        <v>813</v>
      </c>
      <c r="H155" s="67" t="s">
        <v>19</v>
      </c>
      <c r="I155" s="67" t="s">
        <v>19</v>
      </c>
      <c r="J155" s="67" t="s">
        <v>19</v>
      </c>
      <c r="K155" s="67" t="s">
        <v>19</v>
      </c>
      <c r="L155" s="67" t="s">
        <v>19</v>
      </c>
      <c r="M155" s="67" t="s">
        <v>19</v>
      </c>
      <c r="N155" s="67" t="s">
        <v>19</v>
      </c>
      <c r="O155" s="67" t="s">
        <v>19</v>
      </c>
      <c r="P155" s="67" t="s">
        <v>233</v>
      </c>
      <c r="Q155" s="67">
        <v>30</v>
      </c>
      <c r="R155" s="67">
        <v>70</v>
      </c>
      <c r="S155" s="67" t="s">
        <v>546</v>
      </c>
      <c r="T155" s="67" t="s">
        <v>814</v>
      </c>
      <c r="U155" s="155">
        <v>45672</v>
      </c>
      <c r="V155" s="155">
        <v>45961</v>
      </c>
      <c r="W155" s="67" t="s">
        <v>808</v>
      </c>
      <c r="X155" s="67">
        <v>28.5</v>
      </c>
      <c r="Y155" s="67">
        <v>40.9</v>
      </c>
      <c r="Z155" s="67" t="s">
        <v>2458</v>
      </c>
      <c r="AA155" s="450"/>
      <c r="AB155" s="67">
        <v>40.9</v>
      </c>
      <c r="AC155" s="67" t="s">
        <v>2459</v>
      </c>
      <c r="AD155" s="450"/>
      <c r="AE155" s="67"/>
      <c r="AF155" s="457">
        <v>11.656499999999999</v>
      </c>
      <c r="AG155" s="35">
        <f t="shared" si="14"/>
        <v>0</v>
      </c>
      <c r="AH155" s="35" t="str">
        <f t="shared" si="15"/>
        <v>2010</v>
      </c>
      <c r="AI155" s="445" t="str">
        <f t="shared" si="12"/>
        <v>Actividad propia</v>
      </c>
      <c r="AJ155" s="35">
        <f t="shared" si="16"/>
        <v>28.5</v>
      </c>
      <c r="AK155" s="35">
        <f t="shared" si="17"/>
        <v>11.656499999999999</v>
      </c>
      <c r="AL155" s="445">
        <f t="shared" si="13"/>
        <v>0</v>
      </c>
    </row>
    <row r="156" spans="1:38" ht="32.25" customHeight="1" x14ac:dyDescent="0.25">
      <c r="A156" s="456" t="s">
        <v>1898</v>
      </c>
      <c r="B156" s="67" t="s">
        <v>1976</v>
      </c>
      <c r="C156" s="67" t="s">
        <v>1900</v>
      </c>
      <c r="D156" s="67" t="s">
        <v>1977</v>
      </c>
      <c r="E156" s="67">
        <v>0</v>
      </c>
      <c r="F156" s="67" t="s">
        <v>517</v>
      </c>
      <c r="G156" s="67" t="s">
        <v>815</v>
      </c>
      <c r="H156" s="67" t="s">
        <v>19</v>
      </c>
      <c r="I156" s="67" t="s">
        <v>19</v>
      </c>
      <c r="J156" s="67" t="s">
        <v>19</v>
      </c>
      <c r="K156" s="67" t="s">
        <v>19</v>
      </c>
      <c r="L156" s="67" t="s">
        <v>19</v>
      </c>
      <c r="M156" s="67" t="s">
        <v>19</v>
      </c>
      <c r="N156" s="67" t="s">
        <v>19</v>
      </c>
      <c r="O156" s="67" t="s">
        <v>19</v>
      </c>
      <c r="P156" s="67" t="s">
        <v>234</v>
      </c>
      <c r="Q156" s="67">
        <v>20</v>
      </c>
      <c r="R156" s="67">
        <v>70</v>
      </c>
      <c r="S156" s="67" t="s">
        <v>546</v>
      </c>
      <c r="T156" s="67" t="s">
        <v>816</v>
      </c>
      <c r="U156" s="155">
        <v>45672</v>
      </c>
      <c r="V156" s="155">
        <v>46022</v>
      </c>
      <c r="W156" s="67" t="s">
        <v>808</v>
      </c>
      <c r="X156" s="67">
        <v>19</v>
      </c>
      <c r="Y156" s="67">
        <v>71.599999999999994</v>
      </c>
      <c r="Z156" s="67" t="s">
        <v>2460</v>
      </c>
      <c r="AA156" s="450"/>
      <c r="AB156" s="67">
        <v>71.599999999999994</v>
      </c>
      <c r="AC156" s="67" t="s">
        <v>2461</v>
      </c>
      <c r="AD156" s="450"/>
      <c r="AE156" s="67"/>
      <c r="AF156" s="457">
        <v>13.603999999999999</v>
      </c>
      <c r="AG156" s="35">
        <f t="shared" si="14"/>
        <v>0</v>
      </c>
      <c r="AH156" s="35" t="str">
        <f t="shared" si="15"/>
        <v>2010</v>
      </c>
      <c r="AI156" s="445" t="str">
        <f t="shared" si="12"/>
        <v>Actividad propia</v>
      </c>
      <c r="AJ156" s="35">
        <f t="shared" si="16"/>
        <v>19</v>
      </c>
      <c r="AK156" s="35">
        <f t="shared" si="17"/>
        <v>13.603999999999999</v>
      </c>
      <c r="AL156" s="445">
        <f t="shared" si="13"/>
        <v>0</v>
      </c>
    </row>
    <row r="157" spans="1:38" ht="32.25" customHeight="1" x14ac:dyDescent="0.25">
      <c r="A157" s="456" t="s">
        <v>1898</v>
      </c>
      <c r="B157" s="67" t="s">
        <v>1976</v>
      </c>
      <c r="C157" s="67" t="s">
        <v>1905</v>
      </c>
      <c r="D157" s="67" t="s">
        <v>1977</v>
      </c>
      <c r="E157" s="67">
        <v>0</v>
      </c>
      <c r="F157" s="67" t="s">
        <v>517</v>
      </c>
      <c r="G157" s="67" t="s">
        <v>817</v>
      </c>
      <c r="H157" s="67" t="s">
        <v>19</v>
      </c>
      <c r="I157" s="67" t="s">
        <v>19</v>
      </c>
      <c r="J157" s="67" t="s">
        <v>19</v>
      </c>
      <c r="K157" s="67" t="s">
        <v>19</v>
      </c>
      <c r="L157" s="67" t="s">
        <v>19</v>
      </c>
      <c r="M157" s="67" t="s">
        <v>19</v>
      </c>
      <c r="N157" s="67" t="s">
        <v>19</v>
      </c>
      <c r="O157" s="67" t="s">
        <v>19</v>
      </c>
      <c r="P157" s="67" t="s">
        <v>235</v>
      </c>
      <c r="Q157" s="67">
        <v>20</v>
      </c>
      <c r="R157" s="67">
        <v>70</v>
      </c>
      <c r="S157" s="67" t="s">
        <v>546</v>
      </c>
      <c r="T157" s="67" t="s">
        <v>814</v>
      </c>
      <c r="U157" s="155">
        <v>45870</v>
      </c>
      <c r="V157" s="155">
        <v>46022</v>
      </c>
      <c r="W157" s="67" t="s">
        <v>808</v>
      </c>
      <c r="X157" s="67">
        <v>19</v>
      </c>
      <c r="Y157" s="67"/>
      <c r="Z157" s="67"/>
      <c r="AA157" s="450"/>
      <c r="AB157" s="67"/>
      <c r="AC157" s="67"/>
      <c r="AD157" s="450"/>
      <c r="AE157" s="67"/>
      <c r="AF157" s="457"/>
      <c r="AG157" s="35">
        <f t="shared" si="14"/>
        <v>0</v>
      </c>
      <c r="AH157" s="35" t="str">
        <f t="shared" si="15"/>
        <v>2010</v>
      </c>
      <c r="AI157" s="445" t="str">
        <f t="shared" si="12"/>
        <v>Actividad propia</v>
      </c>
      <c r="AJ157" s="35">
        <f t="shared" si="16"/>
        <v>19</v>
      </c>
      <c r="AK157" s="35">
        <f t="shared" si="17"/>
        <v>0</v>
      </c>
      <c r="AL157" s="445">
        <f t="shared" si="13"/>
        <v>0</v>
      </c>
    </row>
    <row r="158" spans="1:38" ht="32.25" customHeight="1" x14ac:dyDescent="0.25">
      <c r="A158" s="456" t="s">
        <v>1934</v>
      </c>
      <c r="B158" s="67" t="s">
        <v>1976</v>
      </c>
      <c r="C158" s="67" t="s">
        <v>1900</v>
      </c>
      <c r="D158" s="67" t="s">
        <v>1977</v>
      </c>
      <c r="E158" s="67">
        <v>0</v>
      </c>
      <c r="F158" s="67" t="s">
        <v>509</v>
      </c>
      <c r="G158" s="67" t="s">
        <v>818</v>
      </c>
      <c r="H158" s="67" t="s">
        <v>530</v>
      </c>
      <c r="I158" s="67" t="s">
        <v>1594</v>
      </c>
      <c r="J158" s="67" t="s">
        <v>1595</v>
      </c>
      <c r="K158" s="67" t="s">
        <v>1596</v>
      </c>
      <c r="L158" s="67" t="s">
        <v>19</v>
      </c>
      <c r="M158" s="67" t="s">
        <v>19</v>
      </c>
      <c r="N158" s="67" t="s">
        <v>819</v>
      </c>
      <c r="O158" s="67" t="s">
        <v>19</v>
      </c>
      <c r="P158" s="67" t="s">
        <v>138</v>
      </c>
      <c r="Q158" s="67">
        <v>5</v>
      </c>
      <c r="R158" s="67">
        <v>2</v>
      </c>
      <c r="S158" s="67" t="s">
        <v>515</v>
      </c>
      <c r="T158" s="67" t="s">
        <v>820</v>
      </c>
      <c r="U158" s="155">
        <v>45691</v>
      </c>
      <c r="V158" s="155">
        <v>45884</v>
      </c>
      <c r="W158" s="67" t="s">
        <v>821</v>
      </c>
      <c r="X158" s="67">
        <v>5</v>
      </c>
      <c r="Y158" s="67">
        <v>0</v>
      </c>
      <c r="Z158" s="67" t="s">
        <v>2462</v>
      </c>
      <c r="AA158" s="450"/>
      <c r="AB158" s="67">
        <v>0</v>
      </c>
      <c r="AC158" s="67" t="s">
        <v>1983</v>
      </c>
      <c r="AD158" s="450"/>
      <c r="AE158" s="67"/>
      <c r="AF158" s="457">
        <v>0</v>
      </c>
      <c r="AG158" s="35">
        <f t="shared" si="14"/>
        <v>0</v>
      </c>
      <c r="AH158" s="35" t="str">
        <f t="shared" si="15"/>
        <v>2010</v>
      </c>
      <c r="AI158" s="445" t="str">
        <f t="shared" si="12"/>
        <v>Producto</v>
      </c>
      <c r="AJ158" s="35">
        <f t="shared" si="16"/>
        <v>5</v>
      </c>
      <c r="AK158" s="35">
        <f t="shared" si="17"/>
        <v>0</v>
      </c>
      <c r="AL158" s="445">
        <f t="shared" si="13"/>
        <v>0</v>
      </c>
    </row>
    <row r="159" spans="1:38" ht="32.25" customHeight="1" x14ac:dyDescent="0.25">
      <c r="A159" s="456" t="s">
        <v>1906</v>
      </c>
      <c r="B159" s="67" t="s">
        <v>1976</v>
      </c>
      <c r="C159" s="67" t="s">
        <v>1907</v>
      </c>
      <c r="D159" s="67" t="s">
        <v>1977</v>
      </c>
      <c r="E159" s="67">
        <v>0</v>
      </c>
      <c r="F159" s="67" t="s">
        <v>517</v>
      </c>
      <c r="G159" s="67" t="s">
        <v>822</v>
      </c>
      <c r="H159" s="67" t="s">
        <v>19</v>
      </c>
      <c r="I159" s="67" t="s">
        <v>19</v>
      </c>
      <c r="J159" s="67" t="s">
        <v>19</v>
      </c>
      <c r="K159" s="67" t="s">
        <v>19</v>
      </c>
      <c r="L159" s="67" t="s">
        <v>19</v>
      </c>
      <c r="M159" s="67" t="s">
        <v>19</v>
      </c>
      <c r="N159" s="67" t="s">
        <v>19</v>
      </c>
      <c r="O159" s="67" t="s">
        <v>19</v>
      </c>
      <c r="P159" s="67" t="s">
        <v>139</v>
      </c>
      <c r="Q159" s="67">
        <v>30</v>
      </c>
      <c r="R159" s="67">
        <v>2</v>
      </c>
      <c r="S159" s="67" t="s">
        <v>515</v>
      </c>
      <c r="T159" s="67" t="s">
        <v>823</v>
      </c>
      <c r="U159" s="155">
        <v>45691</v>
      </c>
      <c r="V159" s="155">
        <v>45744</v>
      </c>
      <c r="W159" s="67" t="s">
        <v>808</v>
      </c>
      <c r="X159" s="67">
        <v>1.5</v>
      </c>
      <c r="Y159" s="67">
        <v>100</v>
      </c>
      <c r="Z159" s="67" t="s">
        <v>1979</v>
      </c>
      <c r="AA159" s="450">
        <v>45743</v>
      </c>
      <c r="AB159" s="67">
        <v>100</v>
      </c>
      <c r="AC159" s="67" t="s">
        <v>1980</v>
      </c>
      <c r="AD159" s="450">
        <v>45743</v>
      </c>
      <c r="AE159" s="67">
        <v>100</v>
      </c>
      <c r="AF159" s="457">
        <v>1.5</v>
      </c>
      <c r="AG159" s="35">
        <f t="shared" si="14"/>
        <v>0</v>
      </c>
      <c r="AH159" s="35" t="str">
        <f t="shared" si="15"/>
        <v>2010</v>
      </c>
      <c r="AI159" s="445" t="str">
        <f t="shared" si="12"/>
        <v>Actividad propia</v>
      </c>
      <c r="AJ159" s="35">
        <f t="shared" si="16"/>
        <v>1.5</v>
      </c>
      <c r="AK159" s="35">
        <f t="shared" si="17"/>
        <v>1.5</v>
      </c>
      <c r="AL159" s="445">
        <f t="shared" si="13"/>
        <v>100</v>
      </c>
    </row>
    <row r="160" spans="1:38" ht="32.25" customHeight="1" x14ac:dyDescent="0.25">
      <c r="A160" s="456" t="s">
        <v>1902</v>
      </c>
      <c r="B160" s="67" t="s">
        <v>1976</v>
      </c>
      <c r="C160" s="67" t="s">
        <v>1907</v>
      </c>
      <c r="D160" s="67" t="s">
        <v>1977</v>
      </c>
      <c r="E160" s="67">
        <v>0</v>
      </c>
      <c r="F160" s="67" t="s">
        <v>1641</v>
      </c>
      <c r="G160" s="67" t="s">
        <v>824</v>
      </c>
      <c r="H160" s="67" t="s">
        <v>19</v>
      </c>
      <c r="I160" s="67" t="s">
        <v>19</v>
      </c>
      <c r="J160" s="67" t="s">
        <v>19</v>
      </c>
      <c r="K160" s="67" t="s">
        <v>19</v>
      </c>
      <c r="L160" s="67" t="s">
        <v>19</v>
      </c>
      <c r="M160" s="67" t="s">
        <v>19</v>
      </c>
      <c r="N160" s="67" t="s">
        <v>19</v>
      </c>
      <c r="O160" s="67" t="s">
        <v>19</v>
      </c>
      <c r="P160" s="67" t="s">
        <v>140</v>
      </c>
      <c r="Q160" s="67">
        <v>0</v>
      </c>
      <c r="R160" s="67">
        <v>2</v>
      </c>
      <c r="S160" s="67" t="s">
        <v>515</v>
      </c>
      <c r="T160" s="67" t="s">
        <v>825</v>
      </c>
      <c r="U160" s="155">
        <v>45747</v>
      </c>
      <c r="V160" s="155">
        <v>45768</v>
      </c>
      <c r="W160" s="67" t="s">
        <v>652</v>
      </c>
      <c r="X160" s="67">
        <v>0</v>
      </c>
      <c r="Y160" s="67">
        <v>100</v>
      </c>
      <c r="Z160" s="67" t="s">
        <v>2340</v>
      </c>
      <c r="AA160" s="450">
        <v>45768</v>
      </c>
      <c r="AB160" s="67">
        <v>100</v>
      </c>
      <c r="AC160" s="67" t="s">
        <v>2341</v>
      </c>
      <c r="AD160" s="450">
        <v>45768</v>
      </c>
      <c r="AE160" s="67">
        <v>100</v>
      </c>
      <c r="AF160" s="457">
        <v>0</v>
      </c>
      <c r="AG160" s="35">
        <f t="shared" si="14"/>
        <v>0</v>
      </c>
      <c r="AH160" s="35" t="str">
        <f t="shared" si="15"/>
        <v>2010</v>
      </c>
      <c r="AI160" s="445" t="str">
        <f t="shared" si="12"/>
        <v>Actividad sin participación</v>
      </c>
      <c r="AJ160" s="35">
        <f t="shared" si="16"/>
        <v>0</v>
      </c>
      <c r="AK160" s="35">
        <f t="shared" si="17"/>
        <v>0</v>
      </c>
      <c r="AL160" s="445">
        <f t="shared" si="13"/>
        <v>100</v>
      </c>
    </row>
    <row r="161" spans="1:38" ht="32.25" customHeight="1" x14ac:dyDescent="0.25">
      <c r="A161" s="456" t="s">
        <v>1902</v>
      </c>
      <c r="B161" s="67" t="s">
        <v>1976</v>
      </c>
      <c r="C161" s="67" t="s">
        <v>1907</v>
      </c>
      <c r="D161" s="67" t="s">
        <v>1977</v>
      </c>
      <c r="E161" s="67">
        <v>0</v>
      </c>
      <c r="F161" s="67" t="s">
        <v>517</v>
      </c>
      <c r="G161" s="67" t="s">
        <v>826</v>
      </c>
      <c r="H161" s="67" t="s">
        <v>19</v>
      </c>
      <c r="I161" s="67" t="s">
        <v>19</v>
      </c>
      <c r="J161" s="67" t="s">
        <v>19</v>
      </c>
      <c r="K161" s="67" t="s">
        <v>19</v>
      </c>
      <c r="L161" s="67" t="s">
        <v>19</v>
      </c>
      <c r="M161" s="67" t="s">
        <v>19</v>
      </c>
      <c r="N161" s="67" t="s">
        <v>19</v>
      </c>
      <c r="O161" s="67" t="s">
        <v>19</v>
      </c>
      <c r="P161" s="67" t="s">
        <v>141</v>
      </c>
      <c r="Q161" s="67">
        <v>20</v>
      </c>
      <c r="R161" s="67">
        <v>2</v>
      </c>
      <c r="S161" s="67" t="s">
        <v>515</v>
      </c>
      <c r="T161" s="67" t="s">
        <v>827</v>
      </c>
      <c r="U161" s="155">
        <v>45769</v>
      </c>
      <c r="V161" s="155">
        <v>45777</v>
      </c>
      <c r="W161" s="67" t="s">
        <v>808</v>
      </c>
      <c r="X161" s="67">
        <v>1</v>
      </c>
      <c r="Y161" s="67">
        <v>100</v>
      </c>
      <c r="Z161" s="67" t="s">
        <v>2342</v>
      </c>
      <c r="AA161" s="450">
        <v>45777</v>
      </c>
      <c r="AB161" s="67">
        <v>100</v>
      </c>
      <c r="AC161" s="67" t="s">
        <v>2343</v>
      </c>
      <c r="AD161" s="450">
        <v>45777</v>
      </c>
      <c r="AE161" s="67">
        <v>100</v>
      </c>
      <c r="AF161" s="457">
        <v>1</v>
      </c>
      <c r="AG161" s="35">
        <f t="shared" si="14"/>
        <v>0</v>
      </c>
      <c r="AH161" s="35" t="str">
        <f t="shared" si="15"/>
        <v>2010</v>
      </c>
      <c r="AI161" s="445" t="str">
        <f t="shared" si="12"/>
        <v>Actividad propia</v>
      </c>
      <c r="AJ161" s="35">
        <f t="shared" si="16"/>
        <v>1</v>
      </c>
      <c r="AK161" s="35">
        <f t="shared" si="17"/>
        <v>1</v>
      </c>
      <c r="AL161" s="445">
        <f t="shared" si="13"/>
        <v>100</v>
      </c>
    </row>
    <row r="162" spans="1:38" ht="32.25" customHeight="1" x14ac:dyDescent="0.25">
      <c r="A162" s="456" t="s">
        <v>1904</v>
      </c>
      <c r="B162" s="67" t="s">
        <v>1976</v>
      </c>
      <c r="C162" s="67" t="s">
        <v>1907</v>
      </c>
      <c r="D162" s="67" t="s">
        <v>1977</v>
      </c>
      <c r="E162" s="67">
        <v>0</v>
      </c>
      <c r="F162" s="67" t="s">
        <v>517</v>
      </c>
      <c r="G162" s="67" t="s">
        <v>828</v>
      </c>
      <c r="H162" s="67" t="s">
        <v>19</v>
      </c>
      <c r="I162" s="67" t="s">
        <v>19</v>
      </c>
      <c r="J162" s="67" t="s">
        <v>19</v>
      </c>
      <c r="K162" s="67" t="s">
        <v>19</v>
      </c>
      <c r="L162" s="67" t="s">
        <v>19</v>
      </c>
      <c r="M162" s="67" t="s">
        <v>19</v>
      </c>
      <c r="N162" s="67" t="s">
        <v>19</v>
      </c>
      <c r="O162" s="67" t="s">
        <v>19</v>
      </c>
      <c r="P162" s="67" t="s">
        <v>142</v>
      </c>
      <c r="Q162" s="67">
        <v>20</v>
      </c>
      <c r="R162" s="67">
        <v>2</v>
      </c>
      <c r="S162" s="67" t="s">
        <v>515</v>
      </c>
      <c r="T162" s="67" t="s">
        <v>829</v>
      </c>
      <c r="U162" s="155">
        <v>45782</v>
      </c>
      <c r="V162" s="155">
        <v>45800</v>
      </c>
      <c r="W162" s="67" t="s">
        <v>830</v>
      </c>
      <c r="X162" s="67">
        <v>1</v>
      </c>
      <c r="Y162" s="67">
        <v>100</v>
      </c>
      <c r="Z162" s="67" t="s">
        <v>2463</v>
      </c>
      <c r="AA162" s="450">
        <v>45800</v>
      </c>
      <c r="AB162" s="67">
        <v>100</v>
      </c>
      <c r="AC162" s="67" t="s">
        <v>2464</v>
      </c>
      <c r="AD162" s="452">
        <v>45069</v>
      </c>
      <c r="AE162" s="67">
        <v>100</v>
      </c>
      <c r="AF162" s="457">
        <v>1</v>
      </c>
      <c r="AG162" s="35">
        <f t="shared" si="14"/>
        <v>0</v>
      </c>
      <c r="AH162" s="35" t="str">
        <f t="shared" si="15"/>
        <v>2010</v>
      </c>
      <c r="AI162" s="445" t="str">
        <f t="shared" si="12"/>
        <v>Actividad propia</v>
      </c>
      <c r="AJ162" s="35">
        <f t="shared" si="16"/>
        <v>1</v>
      </c>
      <c r="AK162" s="35">
        <f t="shared" si="17"/>
        <v>1</v>
      </c>
      <c r="AL162" s="445">
        <f t="shared" si="13"/>
        <v>100</v>
      </c>
    </row>
    <row r="163" spans="1:38" ht="32.25" customHeight="1" x14ac:dyDescent="0.25">
      <c r="A163" s="456" t="s">
        <v>1934</v>
      </c>
      <c r="B163" s="67" t="s">
        <v>1976</v>
      </c>
      <c r="C163" s="67" t="s">
        <v>1900</v>
      </c>
      <c r="D163" s="67" t="s">
        <v>1977</v>
      </c>
      <c r="E163" s="67">
        <v>0</v>
      </c>
      <c r="F163" s="67" t="s">
        <v>517</v>
      </c>
      <c r="G163" s="67" t="s">
        <v>831</v>
      </c>
      <c r="H163" s="67" t="s">
        <v>19</v>
      </c>
      <c r="I163" s="67" t="s">
        <v>19</v>
      </c>
      <c r="J163" s="67" t="s">
        <v>19</v>
      </c>
      <c r="K163" s="67" t="s">
        <v>19</v>
      </c>
      <c r="L163" s="67" t="s">
        <v>19</v>
      </c>
      <c r="M163" s="67" t="s">
        <v>19</v>
      </c>
      <c r="N163" s="67" t="s">
        <v>19</v>
      </c>
      <c r="O163" s="67" t="s">
        <v>19</v>
      </c>
      <c r="P163" s="67" t="s">
        <v>143</v>
      </c>
      <c r="Q163" s="67">
        <v>30</v>
      </c>
      <c r="R163" s="67">
        <v>2</v>
      </c>
      <c r="S163" s="67" t="s">
        <v>515</v>
      </c>
      <c r="T163" s="67" t="s">
        <v>832</v>
      </c>
      <c r="U163" s="155">
        <v>45803</v>
      </c>
      <c r="V163" s="155">
        <v>45884</v>
      </c>
      <c r="W163" s="67" t="s">
        <v>833</v>
      </c>
      <c r="X163" s="67">
        <v>1.5</v>
      </c>
      <c r="Y163" s="67"/>
      <c r="Z163" s="67"/>
      <c r="AA163" s="450"/>
      <c r="AB163" s="67"/>
      <c r="AC163" s="67"/>
      <c r="AD163" s="450"/>
      <c r="AE163" s="67"/>
      <c r="AF163" s="457"/>
      <c r="AG163" s="35">
        <f t="shared" si="14"/>
        <v>0</v>
      </c>
      <c r="AH163" s="35" t="str">
        <f t="shared" si="15"/>
        <v>2010</v>
      </c>
      <c r="AI163" s="445" t="str">
        <f t="shared" si="12"/>
        <v>Actividad propia</v>
      </c>
      <c r="AJ163" s="35">
        <f t="shared" si="16"/>
        <v>1.5</v>
      </c>
      <c r="AK163" s="35">
        <f t="shared" si="17"/>
        <v>0</v>
      </c>
      <c r="AL163" s="445">
        <f t="shared" si="13"/>
        <v>0</v>
      </c>
    </row>
    <row r="164" spans="1:38" ht="32.25" customHeight="1" x14ac:dyDescent="0.25">
      <c r="A164" s="456" t="s">
        <v>1898</v>
      </c>
      <c r="B164" s="67" t="s">
        <v>1912</v>
      </c>
      <c r="C164" s="67" t="s">
        <v>1900</v>
      </c>
      <c r="D164" s="67" t="s">
        <v>1913</v>
      </c>
      <c r="E164" s="67">
        <v>0</v>
      </c>
      <c r="F164" s="67" t="s">
        <v>509</v>
      </c>
      <c r="G164" s="67" t="s">
        <v>835</v>
      </c>
      <c r="H164" s="67" t="s">
        <v>511</v>
      </c>
      <c r="I164" s="67" t="s">
        <v>1594</v>
      </c>
      <c r="J164" s="67" t="s">
        <v>1595</v>
      </c>
      <c r="K164" s="67" t="s">
        <v>1596</v>
      </c>
      <c r="L164" s="67" t="s">
        <v>19</v>
      </c>
      <c r="M164" s="67" t="s">
        <v>19</v>
      </c>
      <c r="N164" s="67" t="s">
        <v>1563</v>
      </c>
      <c r="O164" s="67" t="s">
        <v>19</v>
      </c>
      <c r="P164" s="67" t="s">
        <v>475</v>
      </c>
      <c r="Q164" s="67">
        <v>100</v>
      </c>
      <c r="R164" s="67">
        <v>1</v>
      </c>
      <c r="S164" s="67" t="s">
        <v>515</v>
      </c>
      <c r="T164" s="67" t="s">
        <v>836</v>
      </c>
      <c r="U164" s="155">
        <v>45684</v>
      </c>
      <c r="V164" s="155">
        <v>46001</v>
      </c>
      <c r="W164" s="67" t="s">
        <v>837</v>
      </c>
      <c r="X164" s="67">
        <v>100</v>
      </c>
      <c r="Y164" s="67"/>
      <c r="Z164" s="67"/>
      <c r="AA164" s="450"/>
      <c r="AB164" s="67"/>
      <c r="AC164" s="67"/>
      <c r="AD164" s="450"/>
      <c r="AE164" s="67"/>
      <c r="AF164" s="457"/>
      <c r="AG164" s="35">
        <f t="shared" si="14"/>
        <v>0</v>
      </c>
      <c r="AH164" s="35" t="str">
        <f t="shared" si="15"/>
        <v>13</v>
      </c>
      <c r="AI164" s="445" t="str">
        <f t="shared" si="12"/>
        <v>Producto</v>
      </c>
      <c r="AJ164" s="35">
        <f t="shared" si="16"/>
        <v>100</v>
      </c>
      <c r="AK164" s="35">
        <f t="shared" si="17"/>
        <v>0</v>
      </c>
      <c r="AL164" s="445">
        <f t="shared" si="13"/>
        <v>0</v>
      </c>
    </row>
    <row r="165" spans="1:38" ht="32.25" customHeight="1" x14ac:dyDescent="0.25">
      <c r="A165" s="456" t="s">
        <v>1906</v>
      </c>
      <c r="B165" s="67" t="s">
        <v>1912</v>
      </c>
      <c r="C165" s="67" t="s">
        <v>1907</v>
      </c>
      <c r="D165" s="67" t="s">
        <v>1913</v>
      </c>
      <c r="E165" s="67">
        <v>0</v>
      </c>
      <c r="F165" s="67" t="s">
        <v>517</v>
      </c>
      <c r="G165" s="67" t="s">
        <v>838</v>
      </c>
      <c r="H165" s="67" t="s">
        <v>19</v>
      </c>
      <c r="I165" s="67" t="s">
        <v>19</v>
      </c>
      <c r="J165" s="67" t="s">
        <v>19</v>
      </c>
      <c r="K165" s="67" t="s">
        <v>19</v>
      </c>
      <c r="L165" s="67" t="s">
        <v>19</v>
      </c>
      <c r="M165" s="67" t="s">
        <v>19</v>
      </c>
      <c r="N165" s="67" t="s">
        <v>19</v>
      </c>
      <c r="O165" s="67" t="s">
        <v>19</v>
      </c>
      <c r="P165" s="67" t="s">
        <v>476</v>
      </c>
      <c r="Q165" s="67">
        <v>100</v>
      </c>
      <c r="R165" s="67">
        <v>1</v>
      </c>
      <c r="S165" s="67" t="s">
        <v>515</v>
      </c>
      <c r="T165" s="67" t="s">
        <v>839</v>
      </c>
      <c r="U165" s="155">
        <v>45684</v>
      </c>
      <c r="V165" s="155">
        <v>45716</v>
      </c>
      <c r="W165" s="67" t="s">
        <v>834</v>
      </c>
      <c r="X165" s="67">
        <v>100</v>
      </c>
      <c r="Y165" s="67">
        <v>100</v>
      </c>
      <c r="Z165" s="67" t="s">
        <v>2390</v>
      </c>
      <c r="AA165" s="450">
        <v>45716</v>
      </c>
      <c r="AB165" s="67">
        <v>100</v>
      </c>
      <c r="AC165" s="67" t="s">
        <v>1914</v>
      </c>
      <c r="AD165" s="450">
        <v>45716</v>
      </c>
      <c r="AE165" s="67">
        <v>100</v>
      </c>
      <c r="AF165" s="457">
        <v>100</v>
      </c>
      <c r="AG165" s="35">
        <f t="shared" si="14"/>
        <v>0</v>
      </c>
      <c r="AH165" s="35" t="str">
        <f t="shared" si="15"/>
        <v>13</v>
      </c>
      <c r="AI165" s="445" t="str">
        <f t="shared" si="12"/>
        <v>Actividad propia</v>
      </c>
      <c r="AJ165" s="35">
        <f t="shared" si="16"/>
        <v>100</v>
      </c>
      <c r="AK165" s="35">
        <f t="shared" si="17"/>
        <v>100</v>
      </c>
      <c r="AL165" s="445">
        <f t="shared" si="13"/>
        <v>100</v>
      </c>
    </row>
    <row r="166" spans="1:38" ht="32.25" customHeight="1" x14ac:dyDescent="0.25">
      <c r="A166" s="456" t="s">
        <v>1902</v>
      </c>
      <c r="B166" s="67" t="s">
        <v>1912</v>
      </c>
      <c r="C166" s="67" t="s">
        <v>1907</v>
      </c>
      <c r="D166" s="67" t="s">
        <v>1913</v>
      </c>
      <c r="E166" s="67">
        <v>0</v>
      </c>
      <c r="F166" s="67" t="s">
        <v>1641</v>
      </c>
      <c r="G166" s="67" t="s">
        <v>840</v>
      </c>
      <c r="H166" s="67" t="s">
        <v>19</v>
      </c>
      <c r="I166" s="67" t="s">
        <v>19</v>
      </c>
      <c r="J166" s="67" t="s">
        <v>19</v>
      </c>
      <c r="K166" s="67" t="s">
        <v>19</v>
      </c>
      <c r="L166" s="67" t="s">
        <v>19</v>
      </c>
      <c r="M166" s="67" t="s">
        <v>19</v>
      </c>
      <c r="N166" s="67" t="s">
        <v>19</v>
      </c>
      <c r="O166" s="67" t="s">
        <v>19</v>
      </c>
      <c r="P166" s="67" t="s">
        <v>477</v>
      </c>
      <c r="Q166" s="67">
        <v>0</v>
      </c>
      <c r="R166" s="67">
        <v>1</v>
      </c>
      <c r="S166" s="67" t="s">
        <v>515</v>
      </c>
      <c r="T166" s="67" t="s">
        <v>841</v>
      </c>
      <c r="U166" s="155">
        <v>45719</v>
      </c>
      <c r="V166" s="155">
        <v>45777</v>
      </c>
      <c r="W166" s="67" t="s">
        <v>652</v>
      </c>
      <c r="X166" s="67">
        <v>0</v>
      </c>
      <c r="Y166" s="67">
        <v>100</v>
      </c>
      <c r="Z166" s="67" t="s">
        <v>2391</v>
      </c>
      <c r="AA166" s="450">
        <v>45777</v>
      </c>
      <c r="AB166" s="67">
        <v>100</v>
      </c>
      <c r="AC166" s="67" t="s">
        <v>2337</v>
      </c>
      <c r="AD166" s="450">
        <v>45747</v>
      </c>
      <c r="AE166" s="67">
        <v>100</v>
      </c>
      <c r="AF166" s="457">
        <v>0</v>
      </c>
      <c r="AG166" s="35">
        <f t="shared" si="14"/>
        <v>0</v>
      </c>
      <c r="AH166" s="35" t="str">
        <f t="shared" si="15"/>
        <v>13</v>
      </c>
      <c r="AI166" s="445" t="str">
        <f t="shared" si="12"/>
        <v>Actividad sin participación</v>
      </c>
      <c r="AJ166" s="35">
        <f t="shared" si="16"/>
        <v>0</v>
      </c>
      <c r="AK166" s="35">
        <f t="shared" si="17"/>
        <v>0</v>
      </c>
      <c r="AL166" s="445">
        <f t="shared" si="13"/>
        <v>100</v>
      </c>
    </row>
    <row r="167" spans="1:38" ht="32.25" customHeight="1" x14ac:dyDescent="0.25">
      <c r="A167" s="456" t="s">
        <v>1898</v>
      </c>
      <c r="B167" s="67" t="s">
        <v>1912</v>
      </c>
      <c r="C167" s="67" t="s">
        <v>1900</v>
      </c>
      <c r="D167" s="67" t="s">
        <v>1913</v>
      </c>
      <c r="E167" s="67">
        <v>0</v>
      </c>
      <c r="F167" s="67" t="s">
        <v>1641</v>
      </c>
      <c r="G167" s="67" t="s">
        <v>842</v>
      </c>
      <c r="H167" s="67" t="s">
        <v>19</v>
      </c>
      <c r="I167" s="67" t="s">
        <v>19</v>
      </c>
      <c r="J167" s="67" t="s">
        <v>19</v>
      </c>
      <c r="K167" s="67" t="s">
        <v>19</v>
      </c>
      <c r="L167" s="67" t="s">
        <v>19</v>
      </c>
      <c r="M167" s="67" t="s">
        <v>19</v>
      </c>
      <c r="N167" s="67" t="s">
        <v>19</v>
      </c>
      <c r="O167" s="67" t="s">
        <v>19</v>
      </c>
      <c r="P167" s="67" t="s">
        <v>478</v>
      </c>
      <c r="Q167" s="67">
        <v>0</v>
      </c>
      <c r="R167" s="67">
        <v>1</v>
      </c>
      <c r="S167" s="67" t="s">
        <v>546</v>
      </c>
      <c r="T167" s="67" t="s">
        <v>843</v>
      </c>
      <c r="U167" s="155">
        <v>45748</v>
      </c>
      <c r="V167" s="155">
        <v>46001</v>
      </c>
      <c r="W167" s="67" t="s">
        <v>652</v>
      </c>
      <c r="X167" s="67">
        <v>0</v>
      </c>
      <c r="Y167" s="67">
        <v>0</v>
      </c>
      <c r="Z167" s="67" t="s">
        <v>2465</v>
      </c>
      <c r="AA167" s="450"/>
      <c r="AB167" s="67">
        <v>0</v>
      </c>
      <c r="AC167" s="67" t="s">
        <v>2466</v>
      </c>
      <c r="AD167" s="450"/>
      <c r="AE167" s="67"/>
      <c r="AF167" s="457">
        <v>0</v>
      </c>
      <c r="AG167" s="35">
        <f t="shared" si="14"/>
        <v>0</v>
      </c>
      <c r="AH167" s="35" t="str">
        <f t="shared" si="15"/>
        <v>13</v>
      </c>
      <c r="AI167" s="445" t="str">
        <f t="shared" si="12"/>
        <v>Actividad sin participación</v>
      </c>
      <c r="AJ167" s="35">
        <f t="shared" si="16"/>
        <v>0</v>
      </c>
      <c r="AK167" s="35">
        <f t="shared" si="17"/>
        <v>0</v>
      </c>
      <c r="AL167" s="445">
        <f t="shared" si="13"/>
        <v>0</v>
      </c>
    </row>
    <row r="168" spans="1:38" ht="32.25" customHeight="1" x14ac:dyDescent="0.25">
      <c r="A168" s="456" t="s">
        <v>1916</v>
      </c>
      <c r="B168" s="67" t="s">
        <v>1992</v>
      </c>
      <c r="C168" s="67" t="s">
        <v>1900</v>
      </c>
      <c r="D168" s="67" t="s">
        <v>1993</v>
      </c>
      <c r="E168" s="67">
        <v>0</v>
      </c>
      <c r="F168" s="67" t="s">
        <v>509</v>
      </c>
      <c r="G168" s="67" t="s">
        <v>757</v>
      </c>
      <c r="H168" s="67" t="s">
        <v>511</v>
      </c>
      <c r="I168" s="67" t="s">
        <v>1600</v>
      </c>
      <c r="J168" s="67" t="s">
        <v>1601</v>
      </c>
      <c r="K168" s="67" t="s">
        <v>1602</v>
      </c>
      <c r="L168" s="67" t="s">
        <v>531</v>
      </c>
      <c r="M168" s="67" t="s">
        <v>32</v>
      </c>
      <c r="N168" s="67" t="s">
        <v>680</v>
      </c>
      <c r="O168" s="67" t="s">
        <v>758</v>
      </c>
      <c r="P168" s="67" t="s">
        <v>239</v>
      </c>
      <c r="Q168" s="67">
        <v>30</v>
      </c>
      <c r="R168" s="67">
        <v>100</v>
      </c>
      <c r="S168" s="67" t="s">
        <v>546</v>
      </c>
      <c r="T168" s="67" t="s">
        <v>759</v>
      </c>
      <c r="U168" s="155">
        <v>45670</v>
      </c>
      <c r="V168" s="155">
        <v>45989</v>
      </c>
      <c r="W168" s="67" t="s">
        <v>756</v>
      </c>
      <c r="X168" s="67">
        <v>30</v>
      </c>
      <c r="Y168" s="67">
        <v>40</v>
      </c>
      <c r="Z168" s="67" t="s">
        <v>2467</v>
      </c>
      <c r="AA168" s="450"/>
      <c r="AB168" s="67">
        <v>40</v>
      </c>
      <c r="AC168" s="67" t="s">
        <v>1978</v>
      </c>
      <c r="AD168" s="450"/>
      <c r="AE168" s="67"/>
      <c r="AF168" s="457">
        <v>12</v>
      </c>
      <c r="AG168" s="35">
        <f t="shared" si="14"/>
        <v>0</v>
      </c>
      <c r="AH168" s="35" t="str">
        <f t="shared" si="15"/>
        <v>2023</v>
      </c>
      <c r="AI168" s="445" t="str">
        <f t="shared" si="12"/>
        <v>Producto</v>
      </c>
      <c r="AJ168" s="35">
        <f t="shared" si="16"/>
        <v>30</v>
      </c>
      <c r="AK168" s="35">
        <f t="shared" si="17"/>
        <v>12</v>
      </c>
      <c r="AL168" s="445">
        <f t="shared" si="13"/>
        <v>0</v>
      </c>
    </row>
    <row r="169" spans="1:38" ht="32.25" customHeight="1" x14ac:dyDescent="0.25">
      <c r="A169" s="456" t="s">
        <v>1906</v>
      </c>
      <c r="B169" s="67" t="s">
        <v>1992</v>
      </c>
      <c r="C169" s="67" t="s">
        <v>1907</v>
      </c>
      <c r="D169" s="67" t="s">
        <v>1993</v>
      </c>
      <c r="E169" s="67">
        <v>0</v>
      </c>
      <c r="F169" s="67" t="s">
        <v>517</v>
      </c>
      <c r="G169" s="67" t="s">
        <v>760</v>
      </c>
      <c r="H169" s="67" t="s">
        <v>19</v>
      </c>
      <c r="I169" s="67" t="s">
        <v>19</v>
      </c>
      <c r="J169" s="67" t="s">
        <v>19</v>
      </c>
      <c r="K169" s="67" t="s">
        <v>19</v>
      </c>
      <c r="L169" s="67" t="s">
        <v>19</v>
      </c>
      <c r="M169" s="67" t="s">
        <v>19</v>
      </c>
      <c r="N169" s="67" t="s">
        <v>19</v>
      </c>
      <c r="O169" s="67" t="s">
        <v>19</v>
      </c>
      <c r="P169" s="67" t="s">
        <v>240</v>
      </c>
      <c r="Q169" s="67">
        <v>10</v>
      </c>
      <c r="R169" s="67">
        <v>1</v>
      </c>
      <c r="S169" s="67" t="s">
        <v>515</v>
      </c>
      <c r="T169" s="67" t="s">
        <v>761</v>
      </c>
      <c r="U169" s="155">
        <v>45670</v>
      </c>
      <c r="V169" s="155">
        <v>45716</v>
      </c>
      <c r="W169" s="67" t="s">
        <v>756</v>
      </c>
      <c r="X169" s="67">
        <v>3</v>
      </c>
      <c r="Y169" s="67">
        <v>100</v>
      </c>
      <c r="Z169" s="67" t="s">
        <v>1994</v>
      </c>
      <c r="AA169" s="450">
        <v>45716</v>
      </c>
      <c r="AB169" s="67">
        <v>100</v>
      </c>
      <c r="AC169" s="67" t="s">
        <v>1995</v>
      </c>
      <c r="AD169" s="450">
        <v>45716</v>
      </c>
      <c r="AE169" s="67">
        <v>100</v>
      </c>
      <c r="AF169" s="457">
        <v>3</v>
      </c>
      <c r="AG169" s="35">
        <f t="shared" si="14"/>
        <v>0</v>
      </c>
      <c r="AH169" s="35" t="str">
        <f t="shared" si="15"/>
        <v>2023</v>
      </c>
      <c r="AI169" s="445" t="str">
        <f t="shared" si="12"/>
        <v>Actividad propia</v>
      </c>
      <c r="AJ169" s="35">
        <f t="shared" si="16"/>
        <v>3</v>
      </c>
      <c r="AK169" s="35">
        <f t="shared" si="17"/>
        <v>3</v>
      </c>
      <c r="AL169" s="445">
        <f t="shared" si="13"/>
        <v>100</v>
      </c>
    </row>
    <row r="170" spans="1:38" ht="32.25" customHeight="1" x14ac:dyDescent="0.25">
      <c r="A170" s="456" t="s">
        <v>1916</v>
      </c>
      <c r="B170" s="67" t="s">
        <v>1992</v>
      </c>
      <c r="C170" s="67" t="s">
        <v>1900</v>
      </c>
      <c r="D170" s="67" t="s">
        <v>1993</v>
      </c>
      <c r="E170" s="67">
        <v>0</v>
      </c>
      <c r="F170" s="67" t="s">
        <v>517</v>
      </c>
      <c r="G170" s="67" t="s">
        <v>762</v>
      </c>
      <c r="H170" s="67" t="s">
        <v>19</v>
      </c>
      <c r="I170" s="67" t="s">
        <v>19</v>
      </c>
      <c r="J170" s="67" t="s">
        <v>19</v>
      </c>
      <c r="K170" s="67" t="s">
        <v>19</v>
      </c>
      <c r="L170" s="67" t="s">
        <v>19</v>
      </c>
      <c r="M170" s="67" t="s">
        <v>19</v>
      </c>
      <c r="N170" s="67" t="s">
        <v>19</v>
      </c>
      <c r="O170" s="67" t="s">
        <v>19</v>
      </c>
      <c r="P170" s="67" t="s">
        <v>241</v>
      </c>
      <c r="Q170" s="67">
        <v>60</v>
      </c>
      <c r="R170" s="67">
        <v>100</v>
      </c>
      <c r="S170" s="67" t="s">
        <v>546</v>
      </c>
      <c r="T170" s="67" t="s">
        <v>759</v>
      </c>
      <c r="U170" s="155">
        <v>45691</v>
      </c>
      <c r="V170" s="155">
        <v>45989</v>
      </c>
      <c r="W170" s="67" t="s">
        <v>756</v>
      </c>
      <c r="X170" s="67">
        <v>18</v>
      </c>
      <c r="Y170" s="67">
        <v>40</v>
      </c>
      <c r="Z170" s="67" t="s">
        <v>2468</v>
      </c>
      <c r="AA170" s="450"/>
      <c r="AB170" s="67">
        <v>40</v>
      </c>
      <c r="AC170" s="67" t="s">
        <v>2469</v>
      </c>
      <c r="AD170" s="450"/>
      <c r="AE170" s="67"/>
      <c r="AF170" s="457">
        <v>7.2</v>
      </c>
      <c r="AG170" s="35">
        <f t="shared" si="14"/>
        <v>0</v>
      </c>
      <c r="AH170" s="35" t="str">
        <f t="shared" si="15"/>
        <v>2023</v>
      </c>
      <c r="AI170" s="445" t="str">
        <f t="shared" si="12"/>
        <v>Actividad propia</v>
      </c>
      <c r="AJ170" s="35">
        <f t="shared" si="16"/>
        <v>18</v>
      </c>
      <c r="AK170" s="35">
        <f t="shared" si="17"/>
        <v>7.2</v>
      </c>
      <c r="AL170" s="445">
        <f t="shared" si="13"/>
        <v>0</v>
      </c>
    </row>
    <row r="171" spans="1:38" ht="32.25" customHeight="1" x14ac:dyDescent="0.25">
      <c r="A171" s="456" t="s">
        <v>1906</v>
      </c>
      <c r="B171" s="67" t="s">
        <v>1992</v>
      </c>
      <c r="C171" s="67" t="s">
        <v>1907</v>
      </c>
      <c r="D171" s="67" t="s">
        <v>1993</v>
      </c>
      <c r="E171" s="67">
        <v>0</v>
      </c>
      <c r="F171" s="67" t="s">
        <v>517</v>
      </c>
      <c r="G171" s="67" t="s">
        <v>763</v>
      </c>
      <c r="H171" s="67" t="s">
        <v>19</v>
      </c>
      <c r="I171" s="67" t="s">
        <v>19</v>
      </c>
      <c r="J171" s="67" t="s">
        <v>19</v>
      </c>
      <c r="K171" s="67" t="s">
        <v>19</v>
      </c>
      <c r="L171" s="67" t="s">
        <v>19</v>
      </c>
      <c r="M171" s="67" t="s">
        <v>19</v>
      </c>
      <c r="N171" s="67" t="s">
        <v>19</v>
      </c>
      <c r="O171" s="67" t="s">
        <v>19</v>
      </c>
      <c r="P171" s="67" t="s">
        <v>242</v>
      </c>
      <c r="Q171" s="67">
        <v>10</v>
      </c>
      <c r="R171" s="67">
        <v>1</v>
      </c>
      <c r="S171" s="67" t="s">
        <v>515</v>
      </c>
      <c r="T171" s="67" t="s">
        <v>761</v>
      </c>
      <c r="U171" s="155">
        <v>45691</v>
      </c>
      <c r="V171" s="155">
        <v>45716</v>
      </c>
      <c r="W171" s="67" t="s">
        <v>756</v>
      </c>
      <c r="X171" s="67">
        <v>3</v>
      </c>
      <c r="Y171" s="67">
        <v>100</v>
      </c>
      <c r="Z171" s="67" t="s">
        <v>1997</v>
      </c>
      <c r="AA171" s="450">
        <v>45716</v>
      </c>
      <c r="AB171" s="67">
        <v>100</v>
      </c>
      <c r="AC171" s="67" t="s">
        <v>1998</v>
      </c>
      <c r="AD171" s="450">
        <v>45716</v>
      </c>
      <c r="AE171" s="67">
        <v>100</v>
      </c>
      <c r="AF171" s="457">
        <v>3</v>
      </c>
      <c r="AG171" s="35">
        <f t="shared" si="14"/>
        <v>0</v>
      </c>
      <c r="AH171" s="35" t="str">
        <f t="shared" si="15"/>
        <v>2023</v>
      </c>
      <c r="AI171" s="445" t="str">
        <f t="shared" si="12"/>
        <v>Actividad propia</v>
      </c>
      <c r="AJ171" s="35">
        <f t="shared" si="16"/>
        <v>3</v>
      </c>
      <c r="AK171" s="35">
        <f t="shared" si="17"/>
        <v>3</v>
      </c>
      <c r="AL171" s="445">
        <f t="shared" si="13"/>
        <v>100</v>
      </c>
    </row>
    <row r="172" spans="1:38" ht="32.25" customHeight="1" x14ac:dyDescent="0.25">
      <c r="A172" s="456" t="s">
        <v>1916</v>
      </c>
      <c r="B172" s="67" t="s">
        <v>1992</v>
      </c>
      <c r="C172" s="67" t="s">
        <v>1900</v>
      </c>
      <c r="D172" s="67" t="s">
        <v>1993</v>
      </c>
      <c r="E172" s="67">
        <v>0</v>
      </c>
      <c r="F172" s="67" t="s">
        <v>517</v>
      </c>
      <c r="G172" s="67" t="s">
        <v>764</v>
      </c>
      <c r="H172" s="67" t="s">
        <v>19</v>
      </c>
      <c r="I172" s="67" t="s">
        <v>19</v>
      </c>
      <c r="J172" s="67" t="s">
        <v>19</v>
      </c>
      <c r="K172" s="67" t="s">
        <v>19</v>
      </c>
      <c r="L172" s="67" t="s">
        <v>19</v>
      </c>
      <c r="M172" s="67" t="s">
        <v>19</v>
      </c>
      <c r="N172" s="67" t="s">
        <v>19</v>
      </c>
      <c r="O172" s="67" t="s">
        <v>19</v>
      </c>
      <c r="P172" s="67" t="s">
        <v>243</v>
      </c>
      <c r="Q172" s="67">
        <v>20</v>
      </c>
      <c r="R172" s="67">
        <v>100</v>
      </c>
      <c r="S172" s="67" t="s">
        <v>546</v>
      </c>
      <c r="T172" s="67" t="s">
        <v>759</v>
      </c>
      <c r="U172" s="155">
        <v>45719</v>
      </c>
      <c r="V172" s="155">
        <v>45989</v>
      </c>
      <c r="W172" s="67" t="s">
        <v>756</v>
      </c>
      <c r="X172" s="67">
        <v>6</v>
      </c>
      <c r="Y172" s="67">
        <v>0</v>
      </c>
      <c r="Z172" s="67" t="s">
        <v>2470</v>
      </c>
      <c r="AA172" s="450"/>
      <c r="AB172" s="67">
        <v>0</v>
      </c>
      <c r="AC172" s="67" t="s">
        <v>1978</v>
      </c>
      <c r="AD172" s="450"/>
      <c r="AE172" s="67"/>
      <c r="AF172" s="457">
        <v>0</v>
      </c>
      <c r="AG172" s="35">
        <f t="shared" si="14"/>
        <v>0</v>
      </c>
      <c r="AH172" s="35" t="str">
        <f t="shared" si="15"/>
        <v>2023</v>
      </c>
      <c r="AI172" s="445" t="str">
        <f t="shared" si="12"/>
        <v>Actividad propia</v>
      </c>
      <c r="AJ172" s="35">
        <f t="shared" si="16"/>
        <v>6</v>
      </c>
      <c r="AK172" s="35">
        <f t="shared" si="17"/>
        <v>0</v>
      </c>
      <c r="AL172" s="445">
        <f t="shared" si="13"/>
        <v>0</v>
      </c>
    </row>
    <row r="173" spans="1:38" ht="32.25" customHeight="1" x14ac:dyDescent="0.25">
      <c r="A173" s="456" t="s">
        <v>1916</v>
      </c>
      <c r="B173" s="67" t="s">
        <v>1992</v>
      </c>
      <c r="C173" s="67" t="s">
        <v>1900</v>
      </c>
      <c r="D173" s="67" t="s">
        <v>1993</v>
      </c>
      <c r="E173" s="67">
        <v>0</v>
      </c>
      <c r="F173" s="67" t="s">
        <v>509</v>
      </c>
      <c r="G173" s="67" t="s">
        <v>765</v>
      </c>
      <c r="H173" s="67" t="s">
        <v>511</v>
      </c>
      <c r="I173" s="67" t="s">
        <v>1603</v>
      </c>
      <c r="J173" s="67" t="s">
        <v>1604</v>
      </c>
      <c r="K173" s="67" t="s">
        <v>1605</v>
      </c>
      <c r="L173" s="67" t="s">
        <v>531</v>
      </c>
      <c r="M173" s="67" t="s">
        <v>19</v>
      </c>
      <c r="N173" s="67" t="s">
        <v>766</v>
      </c>
      <c r="O173" s="67" t="s">
        <v>767</v>
      </c>
      <c r="P173" s="67" t="s">
        <v>385</v>
      </c>
      <c r="Q173" s="67">
        <v>10</v>
      </c>
      <c r="R173" s="67">
        <v>2</v>
      </c>
      <c r="S173" s="67" t="s">
        <v>515</v>
      </c>
      <c r="T173" s="67" t="s">
        <v>768</v>
      </c>
      <c r="U173" s="155">
        <v>45670</v>
      </c>
      <c r="V173" s="155">
        <v>45989</v>
      </c>
      <c r="W173" s="67" t="s">
        <v>756</v>
      </c>
      <c r="X173" s="67">
        <v>10</v>
      </c>
      <c r="Y173" s="67">
        <v>0</v>
      </c>
      <c r="Z173" s="67" t="s">
        <v>2471</v>
      </c>
      <c r="AA173" s="450"/>
      <c r="AB173" s="67">
        <v>0</v>
      </c>
      <c r="AC173" s="67" t="s">
        <v>2472</v>
      </c>
      <c r="AD173" s="450"/>
      <c r="AE173" s="67"/>
      <c r="AF173" s="457">
        <v>0</v>
      </c>
      <c r="AG173" s="35">
        <f t="shared" si="14"/>
        <v>0</v>
      </c>
      <c r="AH173" s="35" t="str">
        <f t="shared" si="15"/>
        <v>2023</v>
      </c>
      <c r="AI173" s="445" t="str">
        <f t="shared" si="12"/>
        <v>Producto</v>
      </c>
      <c r="AJ173" s="35">
        <f t="shared" si="16"/>
        <v>10</v>
      </c>
      <c r="AK173" s="35">
        <f t="shared" si="17"/>
        <v>0</v>
      </c>
      <c r="AL173" s="445">
        <f t="shared" si="13"/>
        <v>0</v>
      </c>
    </row>
    <row r="174" spans="1:38" ht="32.25" customHeight="1" x14ac:dyDescent="0.25">
      <c r="A174" s="456" t="s">
        <v>1906</v>
      </c>
      <c r="B174" s="67" t="s">
        <v>1992</v>
      </c>
      <c r="C174" s="67" t="s">
        <v>1907</v>
      </c>
      <c r="D174" s="67" t="s">
        <v>1993</v>
      </c>
      <c r="E174" s="67">
        <v>0</v>
      </c>
      <c r="F174" s="67" t="s">
        <v>517</v>
      </c>
      <c r="G174" s="67" t="s">
        <v>769</v>
      </c>
      <c r="H174" s="67" t="s">
        <v>19</v>
      </c>
      <c r="I174" s="67" t="s">
        <v>19</v>
      </c>
      <c r="J174" s="67" t="s">
        <v>19</v>
      </c>
      <c r="K174" s="67" t="s">
        <v>19</v>
      </c>
      <c r="L174" s="67" t="s">
        <v>19</v>
      </c>
      <c r="M174" s="67" t="s">
        <v>19</v>
      </c>
      <c r="N174" s="67" t="s">
        <v>19</v>
      </c>
      <c r="O174" s="67" t="s">
        <v>19</v>
      </c>
      <c r="P174" s="67" t="s">
        <v>386</v>
      </c>
      <c r="Q174" s="67">
        <v>60</v>
      </c>
      <c r="R174" s="67">
        <v>1</v>
      </c>
      <c r="S174" s="67" t="s">
        <v>515</v>
      </c>
      <c r="T174" s="67" t="s">
        <v>770</v>
      </c>
      <c r="U174" s="155">
        <v>45670</v>
      </c>
      <c r="V174" s="155">
        <v>45747</v>
      </c>
      <c r="W174" s="67" t="s">
        <v>756</v>
      </c>
      <c r="X174" s="67">
        <v>6</v>
      </c>
      <c r="Y174" s="67">
        <v>100</v>
      </c>
      <c r="Z174" s="67" t="s">
        <v>1999</v>
      </c>
      <c r="AA174" s="450">
        <v>45744</v>
      </c>
      <c r="AB174" s="67">
        <v>100</v>
      </c>
      <c r="AC174" s="67" t="s">
        <v>1996</v>
      </c>
      <c r="AD174" s="450">
        <v>45744</v>
      </c>
      <c r="AE174" s="67">
        <v>100</v>
      </c>
      <c r="AF174" s="457">
        <v>6</v>
      </c>
      <c r="AG174" s="35">
        <f t="shared" si="14"/>
        <v>0</v>
      </c>
      <c r="AH174" s="35" t="str">
        <f t="shared" si="15"/>
        <v>2023</v>
      </c>
      <c r="AI174" s="445" t="str">
        <f t="shared" si="12"/>
        <v>Actividad propia</v>
      </c>
      <c r="AJ174" s="35">
        <f t="shared" si="16"/>
        <v>6</v>
      </c>
      <c r="AK174" s="35">
        <f t="shared" si="17"/>
        <v>6</v>
      </c>
      <c r="AL174" s="445">
        <f t="shared" si="13"/>
        <v>100</v>
      </c>
    </row>
    <row r="175" spans="1:38" ht="32.25" customHeight="1" x14ac:dyDescent="0.25">
      <c r="A175" s="456" t="s">
        <v>1916</v>
      </c>
      <c r="B175" s="67" t="s">
        <v>1992</v>
      </c>
      <c r="C175" s="67" t="s">
        <v>1900</v>
      </c>
      <c r="D175" s="67" t="s">
        <v>1993</v>
      </c>
      <c r="E175" s="67">
        <v>0</v>
      </c>
      <c r="F175" s="67" t="s">
        <v>517</v>
      </c>
      <c r="G175" s="67" t="s">
        <v>771</v>
      </c>
      <c r="H175" s="67" t="s">
        <v>19</v>
      </c>
      <c r="I175" s="67" t="s">
        <v>19</v>
      </c>
      <c r="J175" s="67" t="s">
        <v>19</v>
      </c>
      <c r="K175" s="67" t="s">
        <v>19</v>
      </c>
      <c r="L175" s="67" t="s">
        <v>19</v>
      </c>
      <c r="M175" s="67" t="s">
        <v>19</v>
      </c>
      <c r="N175" s="67" t="s">
        <v>19</v>
      </c>
      <c r="O175" s="67" t="s">
        <v>19</v>
      </c>
      <c r="P175" s="67" t="s">
        <v>387</v>
      </c>
      <c r="Q175" s="67">
        <v>40</v>
      </c>
      <c r="R175" s="67">
        <v>2</v>
      </c>
      <c r="S175" s="67" t="s">
        <v>515</v>
      </c>
      <c r="T175" s="67" t="s">
        <v>768</v>
      </c>
      <c r="U175" s="155">
        <v>45748</v>
      </c>
      <c r="V175" s="155">
        <v>45989</v>
      </c>
      <c r="W175" s="67" t="s">
        <v>756</v>
      </c>
      <c r="X175" s="67">
        <v>4</v>
      </c>
      <c r="Y175" s="67">
        <v>0</v>
      </c>
      <c r="Z175" s="67" t="s">
        <v>2473</v>
      </c>
      <c r="AA175" s="450"/>
      <c r="AB175" s="67">
        <v>0</v>
      </c>
      <c r="AC175" s="67" t="s">
        <v>2474</v>
      </c>
      <c r="AD175" s="450"/>
      <c r="AE175" s="67"/>
      <c r="AF175" s="457">
        <v>0</v>
      </c>
      <c r="AG175" s="35">
        <f t="shared" si="14"/>
        <v>0</v>
      </c>
      <c r="AH175" s="35" t="str">
        <f t="shared" si="15"/>
        <v>2023</v>
      </c>
      <c r="AI175" s="445" t="str">
        <f t="shared" si="12"/>
        <v>Actividad propia</v>
      </c>
      <c r="AJ175" s="35">
        <f t="shared" si="16"/>
        <v>4</v>
      </c>
      <c r="AK175" s="35">
        <f t="shared" si="17"/>
        <v>0</v>
      </c>
      <c r="AL175" s="445">
        <f t="shared" si="13"/>
        <v>0</v>
      </c>
    </row>
    <row r="176" spans="1:38" ht="32.25" customHeight="1" x14ac:dyDescent="0.25">
      <c r="A176" s="456" t="s">
        <v>1916</v>
      </c>
      <c r="B176" s="67" t="s">
        <v>1992</v>
      </c>
      <c r="C176" s="67" t="s">
        <v>1900</v>
      </c>
      <c r="D176" s="67" t="s">
        <v>1993</v>
      </c>
      <c r="E176" s="67">
        <v>0</v>
      </c>
      <c r="F176" s="67" t="s">
        <v>509</v>
      </c>
      <c r="G176" s="67" t="s">
        <v>772</v>
      </c>
      <c r="H176" s="67" t="s">
        <v>511</v>
      </c>
      <c r="I176" s="67" t="s">
        <v>1600</v>
      </c>
      <c r="J176" s="67" t="s">
        <v>1601</v>
      </c>
      <c r="K176" s="67" t="s">
        <v>1602</v>
      </c>
      <c r="L176" s="67" t="s">
        <v>531</v>
      </c>
      <c r="M176" s="67" t="s">
        <v>32</v>
      </c>
      <c r="N176" s="67" t="s">
        <v>680</v>
      </c>
      <c r="O176" s="67" t="s">
        <v>767</v>
      </c>
      <c r="P176" s="67" t="s">
        <v>244</v>
      </c>
      <c r="Q176" s="67">
        <v>30</v>
      </c>
      <c r="R176" s="67">
        <v>100</v>
      </c>
      <c r="S176" s="67" t="s">
        <v>546</v>
      </c>
      <c r="T176" s="67" t="s">
        <v>759</v>
      </c>
      <c r="U176" s="155">
        <v>45691</v>
      </c>
      <c r="V176" s="155">
        <v>45989</v>
      </c>
      <c r="W176" s="67" t="s">
        <v>756</v>
      </c>
      <c r="X176" s="67">
        <v>30</v>
      </c>
      <c r="Y176" s="67">
        <v>40</v>
      </c>
      <c r="Z176" s="67" t="s">
        <v>2475</v>
      </c>
      <c r="AA176" s="450"/>
      <c r="AB176" s="67">
        <v>40</v>
      </c>
      <c r="AC176" s="67" t="s">
        <v>2469</v>
      </c>
      <c r="AD176" s="450"/>
      <c r="AE176" s="67"/>
      <c r="AF176" s="457">
        <v>12</v>
      </c>
      <c r="AG176" s="35">
        <f t="shared" si="14"/>
        <v>0</v>
      </c>
      <c r="AH176" s="35" t="str">
        <f t="shared" si="15"/>
        <v>2023</v>
      </c>
      <c r="AI176" s="445" t="str">
        <f t="shared" si="12"/>
        <v>Producto</v>
      </c>
      <c r="AJ176" s="35">
        <f t="shared" si="16"/>
        <v>30</v>
      </c>
      <c r="AK176" s="35">
        <f t="shared" si="17"/>
        <v>12</v>
      </c>
      <c r="AL176" s="445">
        <f t="shared" si="13"/>
        <v>0</v>
      </c>
    </row>
    <row r="177" spans="1:38" ht="32.25" customHeight="1" x14ac:dyDescent="0.25">
      <c r="A177" s="456" t="s">
        <v>1906</v>
      </c>
      <c r="B177" s="67" t="s">
        <v>1992</v>
      </c>
      <c r="C177" s="67" t="s">
        <v>1907</v>
      </c>
      <c r="D177" s="67" t="s">
        <v>1993</v>
      </c>
      <c r="E177" s="67">
        <v>0</v>
      </c>
      <c r="F177" s="67" t="s">
        <v>517</v>
      </c>
      <c r="G177" s="67" t="s">
        <v>773</v>
      </c>
      <c r="H177" s="67" t="s">
        <v>19</v>
      </c>
      <c r="I177" s="67" t="s">
        <v>19</v>
      </c>
      <c r="J177" s="67" t="s">
        <v>19</v>
      </c>
      <c r="K177" s="67" t="s">
        <v>19</v>
      </c>
      <c r="L177" s="67" t="s">
        <v>19</v>
      </c>
      <c r="M177" s="67" t="s">
        <v>19</v>
      </c>
      <c r="N177" s="67" t="s">
        <v>19</v>
      </c>
      <c r="O177" s="67" t="s">
        <v>19</v>
      </c>
      <c r="P177" s="67" t="s">
        <v>245</v>
      </c>
      <c r="Q177" s="67">
        <v>60</v>
      </c>
      <c r="R177" s="67">
        <v>1</v>
      </c>
      <c r="S177" s="67" t="s">
        <v>515</v>
      </c>
      <c r="T177" s="67" t="s">
        <v>761</v>
      </c>
      <c r="U177" s="155">
        <v>45691</v>
      </c>
      <c r="V177" s="155">
        <v>45716</v>
      </c>
      <c r="W177" s="67" t="s">
        <v>756</v>
      </c>
      <c r="X177" s="67">
        <v>18</v>
      </c>
      <c r="Y177" s="67">
        <v>100</v>
      </c>
      <c r="Z177" s="67" t="s">
        <v>2000</v>
      </c>
      <c r="AA177" s="450">
        <v>45716</v>
      </c>
      <c r="AB177" s="67">
        <v>100</v>
      </c>
      <c r="AC177" s="67" t="s">
        <v>2001</v>
      </c>
      <c r="AD177" s="450">
        <v>45716</v>
      </c>
      <c r="AE177" s="67">
        <v>100</v>
      </c>
      <c r="AF177" s="457">
        <v>18</v>
      </c>
      <c r="AG177" s="35">
        <f t="shared" si="14"/>
        <v>0</v>
      </c>
      <c r="AH177" s="35" t="str">
        <f t="shared" si="15"/>
        <v>2023</v>
      </c>
      <c r="AI177" s="445" t="str">
        <f t="shared" si="12"/>
        <v>Actividad propia</v>
      </c>
      <c r="AJ177" s="35">
        <f t="shared" si="16"/>
        <v>18</v>
      </c>
      <c r="AK177" s="35">
        <f t="shared" si="17"/>
        <v>18</v>
      </c>
      <c r="AL177" s="445">
        <f t="shared" si="13"/>
        <v>100</v>
      </c>
    </row>
    <row r="178" spans="1:38" ht="32.25" customHeight="1" x14ac:dyDescent="0.25">
      <c r="A178" s="456" t="s">
        <v>1916</v>
      </c>
      <c r="B178" s="67" t="s">
        <v>1992</v>
      </c>
      <c r="C178" s="67" t="s">
        <v>1900</v>
      </c>
      <c r="D178" s="67" t="s">
        <v>1993</v>
      </c>
      <c r="E178" s="67">
        <v>0</v>
      </c>
      <c r="F178" s="67" t="s">
        <v>517</v>
      </c>
      <c r="G178" s="67" t="s">
        <v>774</v>
      </c>
      <c r="H178" s="67" t="s">
        <v>19</v>
      </c>
      <c r="I178" s="67" t="s">
        <v>19</v>
      </c>
      <c r="J178" s="67" t="s">
        <v>19</v>
      </c>
      <c r="K178" s="67" t="s">
        <v>19</v>
      </c>
      <c r="L178" s="67" t="s">
        <v>19</v>
      </c>
      <c r="M178" s="67" t="s">
        <v>19</v>
      </c>
      <c r="N178" s="67" t="s">
        <v>19</v>
      </c>
      <c r="O178" s="67" t="s">
        <v>19</v>
      </c>
      <c r="P178" s="67" t="s">
        <v>246</v>
      </c>
      <c r="Q178" s="67">
        <v>10</v>
      </c>
      <c r="R178" s="67">
        <v>100</v>
      </c>
      <c r="S178" s="67" t="s">
        <v>546</v>
      </c>
      <c r="T178" s="67" t="s">
        <v>759</v>
      </c>
      <c r="U178" s="155">
        <v>45691</v>
      </c>
      <c r="V178" s="155">
        <v>45989</v>
      </c>
      <c r="W178" s="67" t="s">
        <v>756</v>
      </c>
      <c r="X178" s="67">
        <v>3</v>
      </c>
      <c r="Y178" s="67">
        <v>40</v>
      </c>
      <c r="Z178" s="67" t="s">
        <v>2476</v>
      </c>
      <c r="AA178" s="450"/>
      <c r="AB178" s="67">
        <v>40</v>
      </c>
      <c r="AC178" s="67" t="s">
        <v>2477</v>
      </c>
      <c r="AD178" s="450"/>
      <c r="AE178" s="67"/>
      <c r="AF178" s="457">
        <v>1.2</v>
      </c>
      <c r="AG178" s="35">
        <f t="shared" si="14"/>
        <v>0</v>
      </c>
      <c r="AH178" s="35" t="str">
        <f t="shared" si="15"/>
        <v>2023</v>
      </c>
      <c r="AI178" s="445" t="str">
        <f t="shared" si="12"/>
        <v>Actividad propia</v>
      </c>
      <c r="AJ178" s="35">
        <f t="shared" si="16"/>
        <v>3</v>
      </c>
      <c r="AK178" s="35">
        <f t="shared" si="17"/>
        <v>1.2</v>
      </c>
      <c r="AL178" s="445">
        <f t="shared" si="13"/>
        <v>0</v>
      </c>
    </row>
    <row r="179" spans="1:38" ht="32.25" customHeight="1" x14ac:dyDescent="0.25">
      <c r="A179" s="456" t="s">
        <v>1906</v>
      </c>
      <c r="B179" s="67" t="s">
        <v>1992</v>
      </c>
      <c r="C179" s="67" t="s">
        <v>1907</v>
      </c>
      <c r="D179" s="67" t="s">
        <v>1993</v>
      </c>
      <c r="E179" s="67">
        <v>0</v>
      </c>
      <c r="F179" s="67" t="s">
        <v>517</v>
      </c>
      <c r="G179" s="67" t="s">
        <v>775</v>
      </c>
      <c r="H179" s="67" t="s">
        <v>19</v>
      </c>
      <c r="I179" s="67" t="s">
        <v>19</v>
      </c>
      <c r="J179" s="67" t="s">
        <v>19</v>
      </c>
      <c r="K179" s="67" t="s">
        <v>19</v>
      </c>
      <c r="L179" s="67" t="s">
        <v>19</v>
      </c>
      <c r="M179" s="67" t="s">
        <v>19</v>
      </c>
      <c r="N179" s="67" t="s">
        <v>19</v>
      </c>
      <c r="O179" s="67" t="s">
        <v>19</v>
      </c>
      <c r="P179" s="67" t="s">
        <v>247</v>
      </c>
      <c r="Q179" s="67">
        <v>10</v>
      </c>
      <c r="R179" s="67">
        <v>1</v>
      </c>
      <c r="S179" s="67" t="s">
        <v>515</v>
      </c>
      <c r="T179" s="67" t="s">
        <v>761</v>
      </c>
      <c r="U179" s="155">
        <v>45691</v>
      </c>
      <c r="V179" s="155">
        <v>45716</v>
      </c>
      <c r="W179" s="67" t="s">
        <v>756</v>
      </c>
      <c r="X179" s="67">
        <v>3</v>
      </c>
      <c r="Y179" s="67">
        <v>100</v>
      </c>
      <c r="Z179" s="67" t="s">
        <v>2002</v>
      </c>
      <c r="AA179" s="450">
        <v>45716</v>
      </c>
      <c r="AB179" s="67">
        <v>100</v>
      </c>
      <c r="AC179" s="67" t="s">
        <v>2003</v>
      </c>
      <c r="AD179" s="450">
        <v>45716</v>
      </c>
      <c r="AE179" s="67">
        <v>100</v>
      </c>
      <c r="AF179" s="457">
        <v>3</v>
      </c>
      <c r="AG179" s="35">
        <f t="shared" si="14"/>
        <v>0</v>
      </c>
      <c r="AH179" s="35" t="str">
        <f t="shared" si="15"/>
        <v>2023</v>
      </c>
      <c r="AI179" s="445" t="str">
        <f t="shared" si="12"/>
        <v>Actividad propia</v>
      </c>
      <c r="AJ179" s="35">
        <f t="shared" si="16"/>
        <v>3</v>
      </c>
      <c r="AK179" s="35">
        <f t="shared" si="17"/>
        <v>3</v>
      </c>
      <c r="AL179" s="445">
        <f t="shared" si="13"/>
        <v>100</v>
      </c>
    </row>
    <row r="180" spans="1:38" ht="32.25" customHeight="1" x14ac:dyDescent="0.25">
      <c r="A180" s="456" t="s">
        <v>1916</v>
      </c>
      <c r="B180" s="67" t="s">
        <v>1992</v>
      </c>
      <c r="C180" s="67" t="s">
        <v>1900</v>
      </c>
      <c r="D180" s="67" t="s">
        <v>1993</v>
      </c>
      <c r="E180" s="67">
        <v>0</v>
      </c>
      <c r="F180" s="67" t="s">
        <v>517</v>
      </c>
      <c r="G180" s="67" t="s">
        <v>776</v>
      </c>
      <c r="H180" s="67" t="s">
        <v>19</v>
      </c>
      <c r="I180" s="67" t="s">
        <v>19</v>
      </c>
      <c r="J180" s="67" t="s">
        <v>19</v>
      </c>
      <c r="K180" s="67" t="s">
        <v>19</v>
      </c>
      <c r="L180" s="67" t="s">
        <v>19</v>
      </c>
      <c r="M180" s="67" t="s">
        <v>19</v>
      </c>
      <c r="N180" s="67" t="s">
        <v>19</v>
      </c>
      <c r="O180" s="67" t="s">
        <v>19</v>
      </c>
      <c r="P180" s="67" t="s">
        <v>248</v>
      </c>
      <c r="Q180" s="67">
        <v>20</v>
      </c>
      <c r="R180" s="67">
        <v>100</v>
      </c>
      <c r="S180" s="67" t="s">
        <v>546</v>
      </c>
      <c r="T180" s="67" t="s">
        <v>759</v>
      </c>
      <c r="U180" s="155">
        <v>45691</v>
      </c>
      <c r="V180" s="155">
        <v>45989</v>
      </c>
      <c r="W180" s="67" t="s">
        <v>756</v>
      </c>
      <c r="X180" s="67">
        <v>6</v>
      </c>
      <c r="Y180" s="67">
        <v>40</v>
      </c>
      <c r="Z180" s="67" t="s">
        <v>2478</v>
      </c>
      <c r="AA180" s="450"/>
      <c r="AB180" s="67">
        <v>40</v>
      </c>
      <c r="AC180" s="67" t="s">
        <v>2479</v>
      </c>
      <c r="AD180" s="450"/>
      <c r="AE180" s="67"/>
      <c r="AF180" s="457">
        <v>2.4</v>
      </c>
      <c r="AG180" s="35">
        <f t="shared" si="14"/>
        <v>0</v>
      </c>
      <c r="AH180" s="35" t="str">
        <f t="shared" si="15"/>
        <v>2023</v>
      </c>
      <c r="AI180" s="445" t="str">
        <f t="shared" si="12"/>
        <v>Actividad propia</v>
      </c>
      <c r="AJ180" s="35">
        <f t="shared" si="16"/>
        <v>6</v>
      </c>
      <c r="AK180" s="35">
        <f t="shared" si="17"/>
        <v>2.4</v>
      </c>
      <c r="AL180" s="445">
        <f t="shared" si="13"/>
        <v>0</v>
      </c>
    </row>
    <row r="181" spans="1:38" ht="32.25" customHeight="1" x14ac:dyDescent="0.25">
      <c r="A181" s="456" t="s">
        <v>1898</v>
      </c>
      <c r="B181" s="67" t="s">
        <v>1992</v>
      </c>
      <c r="C181" s="67" t="s">
        <v>1900</v>
      </c>
      <c r="D181" s="67" t="s">
        <v>1993</v>
      </c>
      <c r="E181" s="67">
        <v>0</v>
      </c>
      <c r="F181" s="67" t="s">
        <v>509</v>
      </c>
      <c r="G181" s="67" t="s">
        <v>777</v>
      </c>
      <c r="H181" s="67" t="s">
        <v>511</v>
      </c>
      <c r="I181" s="67" t="s">
        <v>1600</v>
      </c>
      <c r="J181" s="67" t="s">
        <v>1595</v>
      </c>
      <c r="K181" s="67" t="s">
        <v>1602</v>
      </c>
      <c r="L181" s="67" t="s">
        <v>531</v>
      </c>
      <c r="M181" s="67" t="s">
        <v>32</v>
      </c>
      <c r="N181" s="67" t="s">
        <v>680</v>
      </c>
      <c r="O181" s="67" t="s">
        <v>19</v>
      </c>
      <c r="P181" s="67" t="s">
        <v>249</v>
      </c>
      <c r="Q181" s="67">
        <v>10</v>
      </c>
      <c r="R181" s="67">
        <v>2</v>
      </c>
      <c r="S181" s="67" t="s">
        <v>515</v>
      </c>
      <c r="T181" s="67" t="s">
        <v>778</v>
      </c>
      <c r="U181" s="155">
        <v>45691</v>
      </c>
      <c r="V181" s="155">
        <v>46003</v>
      </c>
      <c r="W181" s="67" t="s">
        <v>756</v>
      </c>
      <c r="X181" s="67">
        <v>10</v>
      </c>
      <c r="Y181" s="67">
        <v>30.36</v>
      </c>
      <c r="Z181" s="67" t="s">
        <v>2480</v>
      </c>
      <c r="AA181" s="450"/>
      <c r="AB181" s="67">
        <v>30.36</v>
      </c>
      <c r="AC181" s="67" t="s">
        <v>2481</v>
      </c>
      <c r="AD181" s="450"/>
      <c r="AE181" s="67"/>
      <c r="AF181" s="457">
        <v>3.036</v>
      </c>
      <c r="AG181" s="35">
        <f t="shared" si="14"/>
        <v>0</v>
      </c>
      <c r="AH181" s="35" t="str">
        <f t="shared" si="15"/>
        <v>2023</v>
      </c>
      <c r="AI181" s="445" t="str">
        <f t="shared" si="12"/>
        <v>Producto</v>
      </c>
      <c r="AJ181" s="35">
        <f t="shared" si="16"/>
        <v>10</v>
      </c>
      <c r="AK181" s="35">
        <f t="shared" si="17"/>
        <v>3.036</v>
      </c>
      <c r="AL181" s="445">
        <f t="shared" si="13"/>
        <v>0</v>
      </c>
    </row>
    <row r="182" spans="1:38" ht="32.25" customHeight="1" x14ac:dyDescent="0.25">
      <c r="A182" s="456" t="s">
        <v>1906</v>
      </c>
      <c r="B182" s="67" t="s">
        <v>1992</v>
      </c>
      <c r="C182" s="67" t="s">
        <v>1907</v>
      </c>
      <c r="D182" s="67" t="s">
        <v>1993</v>
      </c>
      <c r="E182" s="67">
        <v>0</v>
      </c>
      <c r="F182" s="67" t="s">
        <v>517</v>
      </c>
      <c r="G182" s="67" t="s">
        <v>779</v>
      </c>
      <c r="H182" s="67" t="s">
        <v>19</v>
      </c>
      <c r="I182" s="67" t="s">
        <v>19</v>
      </c>
      <c r="J182" s="67" t="s">
        <v>19</v>
      </c>
      <c r="K182" s="67" t="s">
        <v>19</v>
      </c>
      <c r="L182" s="67" t="s">
        <v>19</v>
      </c>
      <c r="M182" s="67" t="s">
        <v>19</v>
      </c>
      <c r="N182" s="67" t="s">
        <v>19</v>
      </c>
      <c r="O182" s="67" t="s">
        <v>19</v>
      </c>
      <c r="P182" s="67" t="s">
        <v>250</v>
      </c>
      <c r="Q182" s="67">
        <v>10</v>
      </c>
      <c r="R182" s="67">
        <v>1</v>
      </c>
      <c r="S182" s="67" t="s">
        <v>515</v>
      </c>
      <c r="T182" s="67" t="s">
        <v>780</v>
      </c>
      <c r="U182" s="155">
        <v>45691</v>
      </c>
      <c r="V182" s="155">
        <v>45716</v>
      </c>
      <c r="W182" s="67" t="s">
        <v>756</v>
      </c>
      <c r="X182" s="67">
        <v>1</v>
      </c>
      <c r="Y182" s="67">
        <v>100</v>
      </c>
      <c r="Z182" s="67" t="s">
        <v>2004</v>
      </c>
      <c r="AA182" s="450">
        <v>45716</v>
      </c>
      <c r="AB182" s="67">
        <v>100</v>
      </c>
      <c r="AC182" s="67" t="s">
        <v>2005</v>
      </c>
      <c r="AD182" s="450">
        <v>45716</v>
      </c>
      <c r="AE182" s="67">
        <v>100</v>
      </c>
      <c r="AF182" s="457">
        <v>1</v>
      </c>
      <c r="AG182" s="35">
        <f t="shared" si="14"/>
        <v>0</v>
      </c>
      <c r="AH182" s="35" t="str">
        <f t="shared" si="15"/>
        <v>2023</v>
      </c>
      <c r="AI182" s="445" t="str">
        <f t="shared" si="12"/>
        <v>Actividad propia</v>
      </c>
      <c r="AJ182" s="35">
        <f t="shared" si="16"/>
        <v>1</v>
      </c>
      <c r="AK182" s="35">
        <f t="shared" si="17"/>
        <v>1</v>
      </c>
      <c r="AL182" s="445">
        <f t="shared" si="13"/>
        <v>100</v>
      </c>
    </row>
    <row r="183" spans="1:38" ht="32.25" customHeight="1" x14ac:dyDescent="0.25">
      <c r="A183" s="456" t="s">
        <v>1916</v>
      </c>
      <c r="B183" s="67" t="s">
        <v>1992</v>
      </c>
      <c r="C183" s="67" t="s">
        <v>1900</v>
      </c>
      <c r="D183" s="67" t="s">
        <v>1993</v>
      </c>
      <c r="E183" s="67">
        <v>0</v>
      </c>
      <c r="F183" s="67" t="s">
        <v>517</v>
      </c>
      <c r="G183" s="67" t="s">
        <v>781</v>
      </c>
      <c r="H183" s="67" t="s">
        <v>19</v>
      </c>
      <c r="I183" s="67" t="s">
        <v>19</v>
      </c>
      <c r="J183" s="67" t="s">
        <v>19</v>
      </c>
      <c r="K183" s="67" t="s">
        <v>19</v>
      </c>
      <c r="L183" s="67" t="s">
        <v>19</v>
      </c>
      <c r="M183" s="67" t="s">
        <v>19</v>
      </c>
      <c r="N183" s="67" t="s">
        <v>19</v>
      </c>
      <c r="O183" s="67" t="s">
        <v>19</v>
      </c>
      <c r="P183" s="67" t="s">
        <v>251</v>
      </c>
      <c r="Q183" s="67">
        <v>70</v>
      </c>
      <c r="R183" s="67">
        <v>2</v>
      </c>
      <c r="S183" s="67" t="s">
        <v>515</v>
      </c>
      <c r="T183" s="67" t="s">
        <v>782</v>
      </c>
      <c r="U183" s="155">
        <v>45719</v>
      </c>
      <c r="V183" s="155">
        <v>45989</v>
      </c>
      <c r="W183" s="67" t="s">
        <v>756</v>
      </c>
      <c r="X183" s="67">
        <v>7</v>
      </c>
      <c r="Y183" s="67">
        <v>30.36</v>
      </c>
      <c r="Z183" s="67" t="s">
        <v>2482</v>
      </c>
      <c r="AA183" s="450"/>
      <c r="AB183" s="67">
        <v>30.36</v>
      </c>
      <c r="AC183" s="67" t="s">
        <v>2483</v>
      </c>
      <c r="AD183" s="450"/>
      <c r="AE183" s="67"/>
      <c r="AF183" s="457">
        <v>2.1252</v>
      </c>
      <c r="AG183" s="35">
        <f t="shared" si="14"/>
        <v>0</v>
      </c>
      <c r="AH183" s="35" t="str">
        <f t="shared" si="15"/>
        <v>2023</v>
      </c>
      <c r="AI183" s="445" t="str">
        <f t="shared" si="12"/>
        <v>Actividad propia</v>
      </c>
      <c r="AJ183" s="35">
        <f t="shared" si="16"/>
        <v>7</v>
      </c>
      <c r="AK183" s="35">
        <f t="shared" si="17"/>
        <v>2.1252</v>
      </c>
      <c r="AL183" s="445">
        <f t="shared" si="13"/>
        <v>0</v>
      </c>
    </row>
    <row r="184" spans="1:38" ht="32.25" customHeight="1" x14ac:dyDescent="0.25">
      <c r="A184" s="456" t="s">
        <v>1898</v>
      </c>
      <c r="B184" s="67" t="s">
        <v>1992</v>
      </c>
      <c r="C184" s="67" t="s">
        <v>1900</v>
      </c>
      <c r="D184" s="67" t="s">
        <v>1993</v>
      </c>
      <c r="E184" s="67">
        <v>0</v>
      </c>
      <c r="F184" s="67" t="s">
        <v>517</v>
      </c>
      <c r="G184" s="67" t="s">
        <v>783</v>
      </c>
      <c r="H184" s="67" t="s">
        <v>19</v>
      </c>
      <c r="I184" s="67" t="s">
        <v>19</v>
      </c>
      <c r="J184" s="67" t="s">
        <v>19</v>
      </c>
      <c r="K184" s="67" t="s">
        <v>19</v>
      </c>
      <c r="L184" s="67" t="s">
        <v>19</v>
      </c>
      <c r="M184" s="67" t="s">
        <v>19</v>
      </c>
      <c r="N184" s="67" t="s">
        <v>19</v>
      </c>
      <c r="O184" s="67" t="s">
        <v>19</v>
      </c>
      <c r="P184" s="67" t="s">
        <v>252</v>
      </c>
      <c r="Q184" s="67">
        <v>20</v>
      </c>
      <c r="R184" s="67">
        <v>2</v>
      </c>
      <c r="S184" s="67" t="s">
        <v>515</v>
      </c>
      <c r="T184" s="67" t="s">
        <v>778</v>
      </c>
      <c r="U184" s="155">
        <v>45719</v>
      </c>
      <c r="V184" s="155">
        <v>46003</v>
      </c>
      <c r="W184" s="67" t="s">
        <v>756</v>
      </c>
      <c r="X184" s="67">
        <v>2</v>
      </c>
      <c r="Y184" s="67">
        <v>0</v>
      </c>
      <c r="Z184" s="67" t="s">
        <v>2484</v>
      </c>
      <c r="AA184" s="450"/>
      <c r="AB184" s="67">
        <v>0</v>
      </c>
      <c r="AC184" s="67" t="s">
        <v>1983</v>
      </c>
      <c r="AD184" s="450"/>
      <c r="AE184" s="67"/>
      <c r="AF184" s="457">
        <v>0</v>
      </c>
      <c r="AG184" s="35">
        <f t="shared" si="14"/>
        <v>0</v>
      </c>
      <c r="AH184" s="35" t="str">
        <f t="shared" si="15"/>
        <v>2023</v>
      </c>
      <c r="AI184" s="445" t="str">
        <f t="shared" si="12"/>
        <v>Actividad propia</v>
      </c>
      <c r="AJ184" s="35">
        <f t="shared" si="16"/>
        <v>2</v>
      </c>
      <c r="AK184" s="35">
        <f t="shared" si="17"/>
        <v>0</v>
      </c>
      <c r="AL184" s="445">
        <f t="shared" si="13"/>
        <v>0</v>
      </c>
    </row>
    <row r="185" spans="1:38" ht="32.25" customHeight="1" x14ac:dyDescent="0.25">
      <c r="A185" s="456" t="s">
        <v>1916</v>
      </c>
      <c r="B185" s="67" t="s">
        <v>1992</v>
      </c>
      <c r="C185" s="67" t="s">
        <v>1900</v>
      </c>
      <c r="D185" s="67" t="s">
        <v>1993</v>
      </c>
      <c r="E185" s="67">
        <v>0</v>
      </c>
      <c r="F185" s="67" t="s">
        <v>509</v>
      </c>
      <c r="G185" s="67" t="s">
        <v>784</v>
      </c>
      <c r="H185" s="67" t="s">
        <v>511</v>
      </c>
      <c r="I185" s="67" t="s">
        <v>1600</v>
      </c>
      <c r="J185" s="67" t="s">
        <v>1601</v>
      </c>
      <c r="K185" s="67" t="s">
        <v>1602</v>
      </c>
      <c r="L185" s="67" t="s">
        <v>531</v>
      </c>
      <c r="M185" s="67" t="s">
        <v>19</v>
      </c>
      <c r="N185" s="67" t="s">
        <v>680</v>
      </c>
      <c r="O185" s="67" t="s">
        <v>767</v>
      </c>
      <c r="P185" s="67" t="s">
        <v>253</v>
      </c>
      <c r="Q185" s="67">
        <v>10</v>
      </c>
      <c r="R185" s="67">
        <v>1</v>
      </c>
      <c r="S185" s="67" t="s">
        <v>515</v>
      </c>
      <c r="T185" s="67" t="s">
        <v>785</v>
      </c>
      <c r="U185" s="155">
        <v>45691</v>
      </c>
      <c r="V185" s="155">
        <v>45989</v>
      </c>
      <c r="W185" s="67" t="s">
        <v>756</v>
      </c>
      <c r="X185" s="67">
        <v>10</v>
      </c>
      <c r="Y185" s="67">
        <v>0</v>
      </c>
      <c r="Z185" s="67" t="s">
        <v>2485</v>
      </c>
      <c r="AA185" s="450"/>
      <c r="AB185" s="67">
        <v>0</v>
      </c>
      <c r="AC185" s="67" t="s">
        <v>1983</v>
      </c>
      <c r="AD185" s="450"/>
      <c r="AE185" s="67"/>
      <c r="AF185" s="457">
        <v>0</v>
      </c>
      <c r="AG185" s="35">
        <f t="shared" si="14"/>
        <v>0</v>
      </c>
      <c r="AH185" s="35" t="str">
        <f t="shared" si="15"/>
        <v>2023</v>
      </c>
      <c r="AI185" s="445" t="str">
        <f t="shared" si="12"/>
        <v>Producto</v>
      </c>
      <c r="AJ185" s="35">
        <f t="shared" si="16"/>
        <v>10</v>
      </c>
      <c r="AK185" s="35">
        <f t="shared" si="17"/>
        <v>0</v>
      </c>
      <c r="AL185" s="445">
        <f t="shared" si="13"/>
        <v>0</v>
      </c>
    </row>
    <row r="186" spans="1:38" ht="32.25" customHeight="1" x14ac:dyDescent="0.25">
      <c r="A186" s="456" t="s">
        <v>1942</v>
      </c>
      <c r="B186" s="67" t="s">
        <v>1992</v>
      </c>
      <c r="C186" s="67" t="s">
        <v>1900</v>
      </c>
      <c r="D186" s="67" t="s">
        <v>1993</v>
      </c>
      <c r="E186" s="67">
        <v>0</v>
      </c>
      <c r="F186" s="67" t="s">
        <v>517</v>
      </c>
      <c r="G186" s="67" t="s">
        <v>786</v>
      </c>
      <c r="H186" s="67" t="s">
        <v>19</v>
      </c>
      <c r="I186" s="67" t="s">
        <v>19</v>
      </c>
      <c r="J186" s="67" t="s">
        <v>19</v>
      </c>
      <c r="K186" s="67" t="s">
        <v>19</v>
      </c>
      <c r="L186" s="67" t="s">
        <v>19</v>
      </c>
      <c r="M186" s="67" t="s">
        <v>19</v>
      </c>
      <c r="N186" s="67" t="s">
        <v>19</v>
      </c>
      <c r="O186" s="67" t="s">
        <v>19</v>
      </c>
      <c r="P186" s="67" t="s">
        <v>254</v>
      </c>
      <c r="Q186" s="67">
        <v>70</v>
      </c>
      <c r="R186" s="67">
        <v>1</v>
      </c>
      <c r="S186" s="67" t="s">
        <v>515</v>
      </c>
      <c r="T186" s="67" t="s">
        <v>787</v>
      </c>
      <c r="U186" s="155">
        <v>45691</v>
      </c>
      <c r="V186" s="155">
        <v>45930</v>
      </c>
      <c r="W186" s="67" t="s">
        <v>756</v>
      </c>
      <c r="X186" s="67">
        <v>7</v>
      </c>
      <c r="Y186" s="67">
        <v>0</v>
      </c>
      <c r="Z186" s="67" t="s">
        <v>2486</v>
      </c>
      <c r="AA186" s="450"/>
      <c r="AB186" s="67">
        <v>0</v>
      </c>
      <c r="AC186" s="67" t="s">
        <v>1983</v>
      </c>
      <c r="AD186" s="450"/>
      <c r="AE186" s="67"/>
      <c r="AF186" s="457">
        <v>0</v>
      </c>
      <c r="AG186" s="35">
        <f t="shared" si="14"/>
        <v>0</v>
      </c>
      <c r="AH186" s="35" t="str">
        <f t="shared" si="15"/>
        <v>2023</v>
      </c>
      <c r="AI186" s="445" t="str">
        <f t="shared" si="12"/>
        <v>Actividad propia</v>
      </c>
      <c r="AJ186" s="35">
        <f t="shared" si="16"/>
        <v>7</v>
      </c>
      <c r="AK186" s="35">
        <f t="shared" si="17"/>
        <v>0</v>
      </c>
      <c r="AL186" s="445">
        <f t="shared" si="13"/>
        <v>0</v>
      </c>
    </row>
    <row r="187" spans="1:38" ht="32.25" customHeight="1" x14ac:dyDescent="0.25">
      <c r="A187" s="456" t="s">
        <v>1916</v>
      </c>
      <c r="B187" s="67" t="s">
        <v>1992</v>
      </c>
      <c r="C187" s="67" t="s">
        <v>1905</v>
      </c>
      <c r="D187" s="67" t="s">
        <v>1993</v>
      </c>
      <c r="E187" s="67">
        <v>0</v>
      </c>
      <c r="F187" s="67" t="s">
        <v>517</v>
      </c>
      <c r="G187" s="67" t="s">
        <v>788</v>
      </c>
      <c r="H187" s="67" t="s">
        <v>19</v>
      </c>
      <c r="I187" s="67" t="s">
        <v>19</v>
      </c>
      <c r="J187" s="67" t="s">
        <v>19</v>
      </c>
      <c r="K187" s="67" t="s">
        <v>19</v>
      </c>
      <c r="L187" s="67" t="s">
        <v>19</v>
      </c>
      <c r="M187" s="67" t="s">
        <v>19</v>
      </c>
      <c r="N187" s="67" t="s">
        <v>19</v>
      </c>
      <c r="O187" s="67" t="s">
        <v>19</v>
      </c>
      <c r="P187" s="67" t="s">
        <v>255</v>
      </c>
      <c r="Q187" s="67">
        <v>30</v>
      </c>
      <c r="R187" s="67">
        <v>1</v>
      </c>
      <c r="S187" s="67" t="s">
        <v>515</v>
      </c>
      <c r="T187" s="67" t="s">
        <v>789</v>
      </c>
      <c r="U187" s="155">
        <v>45931</v>
      </c>
      <c r="V187" s="155">
        <v>45989</v>
      </c>
      <c r="W187" s="67" t="s">
        <v>756</v>
      </c>
      <c r="X187" s="67">
        <v>3</v>
      </c>
      <c r="Y187" s="67"/>
      <c r="Z187" s="67"/>
      <c r="AA187" s="450"/>
      <c r="AB187" s="67"/>
      <c r="AC187" s="67"/>
      <c r="AD187" s="450"/>
      <c r="AE187" s="67"/>
      <c r="AF187" s="457"/>
      <c r="AG187" s="35">
        <f t="shared" si="14"/>
        <v>0</v>
      </c>
      <c r="AH187" s="35" t="str">
        <f t="shared" si="15"/>
        <v>2023</v>
      </c>
      <c r="AI187" s="445" t="str">
        <f t="shared" si="12"/>
        <v>Actividad propia</v>
      </c>
      <c r="AJ187" s="35">
        <f t="shared" si="16"/>
        <v>3</v>
      </c>
      <c r="AK187" s="35">
        <f t="shared" si="17"/>
        <v>0</v>
      </c>
      <c r="AL187" s="445">
        <f t="shared" si="13"/>
        <v>0</v>
      </c>
    </row>
    <row r="188" spans="1:38" ht="32.25" customHeight="1" x14ac:dyDescent="0.25">
      <c r="A188" s="456" t="s">
        <v>1934</v>
      </c>
      <c r="B188" s="67" t="s">
        <v>1992</v>
      </c>
      <c r="C188" s="67" t="s">
        <v>1900</v>
      </c>
      <c r="D188" s="67" t="s">
        <v>1993</v>
      </c>
      <c r="E188" s="67">
        <v>0</v>
      </c>
      <c r="F188" s="67" t="s">
        <v>509</v>
      </c>
      <c r="G188" s="67" t="s">
        <v>790</v>
      </c>
      <c r="H188" s="67" t="s">
        <v>530</v>
      </c>
      <c r="I188" s="67" t="s">
        <v>1600</v>
      </c>
      <c r="J188" s="67" t="s">
        <v>1601</v>
      </c>
      <c r="K188" s="67" t="s">
        <v>1602</v>
      </c>
      <c r="L188" s="67" t="s">
        <v>638</v>
      </c>
      <c r="M188" s="67" t="s">
        <v>32</v>
      </c>
      <c r="N188" s="67" t="s">
        <v>766</v>
      </c>
      <c r="O188" s="67" t="s">
        <v>767</v>
      </c>
      <c r="P188" s="67" t="s">
        <v>256</v>
      </c>
      <c r="Q188" s="67">
        <v>10</v>
      </c>
      <c r="R188" s="67">
        <v>1</v>
      </c>
      <c r="S188" s="67" t="s">
        <v>515</v>
      </c>
      <c r="T188" s="67" t="s">
        <v>791</v>
      </c>
      <c r="U188" s="155">
        <v>45691</v>
      </c>
      <c r="V188" s="155">
        <v>45898</v>
      </c>
      <c r="W188" s="67" t="s">
        <v>756</v>
      </c>
      <c r="X188" s="67">
        <v>10</v>
      </c>
      <c r="Y188" s="67">
        <v>37</v>
      </c>
      <c r="Z188" s="67" t="s">
        <v>2487</v>
      </c>
      <c r="AA188" s="450"/>
      <c r="AB188" s="67">
        <v>0</v>
      </c>
      <c r="AC188" s="67" t="s">
        <v>2488</v>
      </c>
      <c r="AD188" s="450"/>
      <c r="AE188" s="67"/>
      <c r="AF188" s="457">
        <v>0</v>
      </c>
      <c r="AG188" s="35">
        <f t="shared" si="14"/>
        <v>-37</v>
      </c>
      <c r="AH188" s="35" t="str">
        <f t="shared" si="15"/>
        <v>2023</v>
      </c>
      <c r="AI188" s="445" t="str">
        <f t="shared" si="12"/>
        <v>Producto</v>
      </c>
      <c r="AJ188" s="35">
        <f t="shared" si="16"/>
        <v>10</v>
      </c>
      <c r="AK188" s="35">
        <f t="shared" si="17"/>
        <v>0</v>
      </c>
      <c r="AL188" s="445">
        <f t="shared" si="13"/>
        <v>0</v>
      </c>
    </row>
    <row r="189" spans="1:38" ht="32.25" customHeight="1" x14ac:dyDescent="0.25">
      <c r="A189" s="456" t="s">
        <v>1906</v>
      </c>
      <c r="B189" s="67" t="s">
        <v>1992</v>
      </c>
      <c r="C189" s="67" t="s">
        <v>1907</v>
      </c>
      <c r="D189" s="67" t="s">
        <v>1993</v>
      </c>
      <c r="E189" s="67">
        <v>0</v>
      </c>
      <c r="F189" s="67" t="s">
        <v>517</v>
      </c>
      <c r="G189" s="67" t="s">
        <v>792</v>
      </c>
      <c r="H189" s="67" t="s">
        <v>19</v>
      </c>
      <c r="I189" s="67" t="s">
        <v>19</v>
      </c>
      <c r="J189" s="67" t="s">
        <v>19</v>
      </c>
      <c r="K189" s="67" t="s">
        <v>19</v>
      </c>
      <c r="L189" s="67" t="s">
        <v>19</v>
      </c>
      <c r="M189" s="67" t="s">
        <v>19</v>
      </c>
      <c r="N189" s="67" t="s">
        <v>19</v>
      </c>
      <c r="O189" s="67" t="s">
        <v>19</v>
      </c>
      <c r="P189" s="67" t="s">
        <v>257</v>
      </c>
      <c r="Q189" s="67">
        <v>20</v>
      </c>
      <c r="R189" s="67">
        <v>1</v>
      </c>
      <c r="S189" s="67" t="s">
        <v>515</v>
      </c>
      <c r="T189" s="67" t="s">
        <v>793</v>
      </c>
      <c r="U189" s="155">
        <v>45691</v>
      </c>
      <c r="V189" s="155">
        <v>45716</v>
      </c>
      <c r="W189" s="67" t="s">
        <v>756</v>
      </c>
      <c r="X189" s="67">
        <v>2</v>
      </c>
      <c r="Y189" s="67">
        <v>100</v>
      </c>
      <c r="Z189" s="67" t="s">
        <v>2006</v>
      </c>
      <c r="AA189" s="450">
        <v>45716</v>
      </c>
      <c r="AB189" s="67">
        <v>100</v>
      </c>
      <c r="AC189" s="67" t="s">
        <v>2007</v>
      </c>
      <c r="AD189" s="450">
        <v>45716</v>
      </c>
      <c r="AE189" s="67">
        <v>100</v>
      </c>
      <c r="AF189" s="457">
        <v>2</v>
      </c>
      <c r="AG189" s="35">
        <f t="shared" si="14"/>
        <v>0</v>
      </c>
      <c r="AH189" s="35" t="str">
        <f t="shared" si="15"/>
        <v>2023</v>
      </c>
      <c r="AI189" s="445" t="str">
        <f t="shared" si="12"/>
        <v>Actividad propia</v>
      </c>
      <c r="AJ189" s="35">
        <f t="shared" si="16"/>
        <v>2</v>
      </c>
      <c r="AK189" s="35">
        <f t="shared" si="17"/>
        <v>2</v>
      </c>
      <c r="AL189" s="445">
        <f t="shared" si="13"/>
        <v>100</v>
      </c>
    </row>
    <row r="190" spans="1:38" ht="32.25" customHeight="1" x14ac:dyDescent="0.25">
      <c r="A190" s="456" t="s">
        <v>1906</v>
      </c>
      <c r="B190" s="67" t="s">
        <v>1992</v>
      </c>
      <c r="C190" s="67" t="s">
        <v>1907</v>
      </c>
      <c r="D190" s="67" t="s">
        <v>1993</v>
      </c>
      <c r="E190" s="67">
        <v>0</v>
      </c>
      <c r="F190" s="67" t="s">
        <v>517</v>
      </c>
      <c r="G190" s="67" t="s">
        <v>794</v>
      </c>
      <c r="H190" s="67" t="s">
        <v>19</v>
      </c>
      <c r="I190" s="67" t="s">
        <v>19</v>
      </c>
      <c r="J190" s="67" t="s">
        <v>19</v>
      </c>
      <c r="K190" s="67" t="s">
        <v>19</v>
      </c>
      <c r="L190" s="67" t="s">
        <v>19</v>
      </c>
      <c r="M190" s="67" t="s">
        <v>19</v>
      </c>
      <c r="N190" s="67" t="s">
        <v>19</v>
      </c>
      <c r="O190" s="67" t="s">
        <v>19</v>
      </c>
      <c r="P190" s="67" t="s">
        <v>258</v>
      </c>
      <c r="Q190" s="67">
        <v>10</v>
      </c>
      <c r="R190" s="67">
        <v>2</v>
      </c>
      <c r="S190" s="67" t="s">
        <v>515</v>
      </c>
      <c r="T190" s="67" t="s">
        <v>795</v>
      </c>
      <c r="U190" s="155">
        <v>45719</v>
      </c>
      <c r="V190" s="155">
        <v>45747</v>
      </c>
      <c r="W190" s="67" t="s">
        <v>756</v>
      </c>
      <c r="X190" s="67">
        <v>1</v>
      </c>
      <c r="Y190" s="67">
        <v>100</v>
      </c>
      <c r="Z190" s="67" t="s">
        <v>2008</v>
      </c>
      <c r="AA190" s="450">
        <v>45747</v>
      </c>
      <c r="AB190" s="67">
        <v>100</v>
      </c>
      <c r="AC190" s="67" t="s">
        <v>2009</v>
      </c>
      <c r="AD190" s="450">
        <v>45747</v>
      </c>
      <c r="AE190" s="67">
        <v>100</v>
      </c>
      <c r="AF190" s="457">
        <v>1</v>
      </c>
      <c r="AG190" s="35">
        <f t="shared" si="14"/>
        <v>0</v>
      </c>
      <c r="AH190" s="35" t="str">
        <f t="shared" si="15"/>
        <v>2023</v>
      </c>
      <c r="AI190" s="445" t="str">
        <f t="shared" si="12"/>
        <v>Actividad propia</v>
      </c>
      <c r="AJ190" s="35">
        <f t="shared" si="16"/>
        <v>1</v>
      </c>
      <c r="AK190" s="35">
        <f t="shared" si="17"/>
        <v>1</v>
      </c>
      <c r="AL190" s="445">
        <f t="shared" si="13"/>
        <v>100</v>
      </c>
    </row>
    <row r="191" spans="1:38" ht="32.25" customHeight="1" x14ac:dyDescent="0.25">
      <c r="A191" s="456" t="s">
        <v>1934</v>
      </c>
      <c r="B191" s="67" t="s">
        <v>1992</v>
      </c>
      <c r="C191" s="67" t="s">
        <v>1900</v>
      </c>
      <c r="D191" s="67" t="s">
        <v>1993</v>
      </c>
      <c r="E191" s="67">
        <v>0</v>
      </c>
      <c r="F191" s="67" t="s">
        <v>517</v>
      </c>
      <c r="G191" s="67" t="s">
        <v>796</v>
      </c>
      <c r="H191" s="67" t="s">
        <v>19</v>
      </c>
      <c r="I191" s="67" t="s">
        <v>19</v>
      </c>
      <c r="J191" s="67" t="s">
        <v>19</v>
      </c>
      <c r="K191" s="67" t="s">
        <v>19</v>
      </c>
      <c r="L191" s="67" t="s">
        <v>19</v>
      </c>
      <c r="M191" s="67" t="s">
        <v>19</v>
      </c>
      <c r="N191" s="67" t="s">
        <v>19</v>
      </c>
      <c r="O191" s="67" t="s">
        <v>19</v>
      </c>
      <c r="P191" s="67" t="s">
        <v>259</v>
      </c>
      <c r="Q191" s="67">
        <v>70</v>
      </c>
      <c r="R191" s="67">
        <v>1</v>
      </c>
      <c r="S191" s="67" t="s">
        <v>515</v>
      </c>
      <c r="T191" s="67" t="s">
        <v>791</v>
      </c>
      <c r="U191" s="155">
        <v>45748</v>
      </c>
      <c r="V191" s="155">
        <v>45898</v>
      </c>
      <c r="W191" s="67" t="s">
        <v>756</v>
      </c>
      <c r="X191" s="67">
        <v>7</v>
      </c>
      <c r="Y191" s="67">
        <v>10</v>
      </c>
      <c r="Z191" s="67" t="s">
        <v>2489</v>
      </c>
      <c r="AA191" s="450"/>
      <c r="AB191" s="67">
        <v>10</v>
      </c>
      <c r="AC191" s="67" t="s">
        <v>1983</v>
      </c>
      <c r="AD191" s="450"/>
      <c r="AE191" s="67"/>
      <c r="AF191" s="457">
        <v>0.7</v>
      </c>
      <c r="AG191" s="35">
        <f t="shared" si="14"/>
        <v>0</v>
      </c>
      <c r="AH191" s="35" t="str">
        <f t="shared" si="15"/>
        <v>2023</v>
      </c>
      <c r="AI191" s="445" t="str">
        <f t="shared" si="12"/>
        <v>Actividad propia</v>
      </c>
      <c r="AJ191" s="35">
        <f t="shared" si="16"/>
        <v>7</v>
      </c>
      <c r="AK191" s="35">
        <f t="shared" si="17"/>
        <v>0.7</v>
      </c>
      <c r="AL191" s="445">
        <f t="shared" si="13"/>
        <v>0</v>
      </c>
    </row>
    <row r="192" spans="1:38" ht="32.25" customHeight="1" x14ac:dyDescent="0.25">
      <c r="A192" s="456" t="s">
        <v>1898</v>
      </c>
      <c r="B192" s="67" t="s">
        <v>1981</v>
      </c>
      <c r="C192" s="67" t="s">
        <v>1900</v>
      </c>
      <c r="D192" s="67" t="s">
        <v>1982</v>
      </c>
      <c r="E192" s="67">
        <v>0</v>
      </c>
      <c r="F192" s="67" t="s">
        <v>509</v>
      </c>
      <c r="G192" s="67" t="s">
        <v>1051</v>
      </c>
      <c r="H192" s="67" t="s">
        <v>749</v>
      </c>
      <c r="I192" s="67" t="s">
        <v>1606</v>
      </c>
      <c r="J192" s="67" t="s">
        <v>1607</v>
      </c>
      <c r="K192" s="67" t="s">
        <v>1608</v>
      </c>
      <c r="L192" s="67" t="s">
        <v>19</v>
      </c>
      <c r="M192" s="67" t="s">
        <v>32</v>
      </c>
      <c r="N192" s="67" t="s">
        <v>680</v>
      </c>
      <c r="O192" s="67" t="s">
        <v>19</v>
      </c>
      <c r="P192" s="67" t="s">
        <v>121</v>
      </c>
      <c r="Q192" s="67">
        <v>50</v>
      </c>
      <c r="R192" s="67">
        <v>60</v>
      </c>
      <c r="S192" s="67" t="s">
        <v>546</v>
      </c>
      <c r="T192" s="67" t="s">
        <v>1052</v>
      </c>
      <c r="U192" s="155">
        <v>45659</v>
      </c>
      <c r="V192" s="155">
        <v>46022</v>
      </c>
      <c r="W192" s="67" t="s">
        <v>1050</v>
      </c>
      <c r="X192" s="67">
        <v>50</v>
      </c>
      <c r="Y192" s="67">
        <v>19.28</v>
      </c>
      <c r="Z192" s="67" t="s">
        <v>2490</v>
      </c>
      <c r="AA192" s="450"/>
      <c r="AB192" s="67">
        <v>19</v>
      </c>
      <c r="AC192" s="67" t="s">
        <v>2491</v>
      </c>
      <c r="AD192" s="450"/>
      <c r="AE192" s="67"/>
      <c r="AF192" s="457">
        <v>9.5</v>
      </c>
      <c r="AG192" s="35">
        <f t="shared" si="14"/>
        <v>-0.28000000000000114</v>
      </c>
      <c r="AH192" s="35" t="str">
        <f t="shared" si="15"/>
        <v>2000</v>
      </c>
      <c r="AI192" s="445" t="str">
        <f t="shared" si="12"/>
        <v>Producto</v>
      </c>
      <c r="AJ192" s="35">
        <f t="shared" si="16"/>
        <v>50</v>
      </c>
      <c r="AK192" s="35">
        <f t="shared" si="17"/>
        <v>9.5</v>
      </c>
      <c r="AL192" s="445">
        <f t="shared" si="13"/>
        <v>0</v>
      </c>
    </row>
    <row r="193" spans="1:38" ht="32.25" customHeight="1" x14ac:dyDescent="0.25">
      <c r="A193" s="456" t="s">
        <v>1898</v>
      </c>
      <c r="B193" s="67" t="s">
        <v>1981</v>
      </c>
      <c r="C193" s="67" t="s">
        <v>1900</v>
      </c>
      <c r="D193" s="67" t="s">
        <v>1982</v>
      </c>
      <c r="E193" s="67">
        <v>0</v>
      </c>
      <c r="F193" s="67" t="s">
        <v>517</v>
      </c>
      <c r="G193" s="67" t="s">
        <v>1053</v>
      </c>
      <c r="H193" s="67" t="s">
        <v>19</v>
      </c>
      <c r="I193" s="67" t="s">
        <v>19</v>
      </c>
      <c r="J193" s="67" t="s">
        <v>19</v>
      </c>
      <c r="K193" s="67" t="s">
        <v>19</v>
      </c>
      <c r="L193" s="67" t="s">
        <v>19</v>
      </c>
      <c r="M193" s="67" t="s">
        <v>19</v>
      </c>
      <c r="N193" s="67" t="s">
        <v>19</v>
      </c>
      <c r="O193" s="67" t="s">
        <v>19</v>
      </c>
      <c r="P193" s="67" t="s">
        <v>122</v>
      </c>
      <c r="Q193" s="67">
        <v>100</v>
      </c>
      <c r="R193" s="67">
        <v>60</v>
      </c>
      <c r="S193" s="67" t="s">
        <v>546</v>
      </c>
      <c r="T193" s="67" t="s">
        <v>1052</v>
      </c>
      <c r="U193" s="155">
        <v>45659</v>
      </c>
      <c r="V193" s="155">
        <v>46022</v>
      </c>
      <c r="W193" s="67" t="s">
        <v>1050</v>
      </c>
      <c r="X193" s="67">
        <v>50</v>
      </c>
      <c r="Y193" s="67">
        <v>19.28</v>
      </c>
      <c r="Z193" s="67" t="s">
        <v>2492</v>
      </c>
      <c r="AA193" s="450"/>
      <c r="AB193" s="67">
        <v>19</v>
      </c>
      <c r="AC193" s="67" t="s">
        <v>2491</v>
      </c>
      <c r="AD193" s="450"/>
      <c r="AE193" s="67"/>
      <c r="AF193" s="457">
        <v>9.5</v>
      </c>
      <c r="AG193" s="35">
        <f t="shared" si="14"/>
        <v>-0.28000000000000114</v>
      </c>
      <c r="AH193" s="35" t="str">
        <f t="shared" si="15"/>
        <v>2000</v>
      </c>
      <c r="AI193" s="445" t="str">
        <f t="shared" si="12"/>
        <v>Actividad propia</v>
      </c>
      <c r="AJ193" s="35">
        <f t="shared" si="16"/>
        <v>50</v>
      </c>
      <c r="AK193" s="35">
        <f t="shared" si="17"/>
        <v>9.5</v>
      </c>
      <c r="AL193" s="445">
        <f t="shared" si="13"/>
        <v>0</v>
      </c>
    </row>
    <row r="194" spans="1:38" ht="32.25" customHeight="1" x14ac:dyDescent="0.25">
      <c r="A194" s="456" t="s">
        <v>1923</v>
      </c>
      <c r="B194" s="67" t="s">
        <v>1981</v>
      </c>
      <c r="C194" s="67" t="s">
        <v>1900</v>
      </c>
      <c r="D194" s="67" t="s">
        <v>1982</v>
      </c>
      <c r="E194" s="67">
        <v>0</v>
      </c>
      <c r="F194" s="67" t="s">
        <v>509</v>
      </c>
      <c r="G194" s="67" t="s">
        <v>1054</v>
      </c>
      <c r="H194" s="67" t="s">
        <v>19</v>
      </c>
      <c r="I194" s="67" t="s">
        <v>1594</v>
      </c>
      <c r="J194" s="67" t="s">
        <v>1595</v>
      </c>
      <c r="K194" s="67" t="s">
        <v>1596</v>
      </c>
      <c r="L194" s="67" t="s">
        <v>587</v>
      </c>
      <c r="M194" s="67" t="s">
        <v>19</v>
      </c>
      <c r="N194" s="67" t="s">
        <v>680</v>
      </c>
      <c r="O194" s="67" t="s">
        <v>1055</v>
      </c>
      <c r="P194" s="67" t="s">
        <v>133</v>
      </c>
      <c r="Q194" s="67">
        <v>10</v>
      </c>
      <c r="R194" s="67">
        <v>1</v>
      </c>
      <c r="S194" s="67" t="s">
        <v>515</v>
      </c>
      <c r="T194" s="67" t="s">
        <v>1056</v>
      </c>
      <c r="U194" s="155">
        <v>45719</v>
      </c>
      <c r="V194" s="155">
        <v>45961</v>
      </c>
      <c r="W194" s="67" t="s">
        <v>1057</v>
      </c>
      <c r="X194" s="67">
        <v>10</v>
      </c>
      <c r="Y194" s="67">
        <v>0</v>
      </c>
      <c r="Z194" s="67" t="s">
        <v>2493</v>
      </c>
      <c r="AA194" s="450"/>
      <c r="AB194" s="67">
        <v>0</v>
      </c>
      <c r="AC194" s="67" t="s">
        <v>2494</v>
      </c>
      <c r="AD194" s="450"/>
      <c r="AE194" s="67"/>
      <c r="AF194" s="457">
        <v>0</v>
      </c>
      <c r="AG194" s="35">
        <f t="shared" si="14"/>
        <v>0</v>
      </c>
      <c r="AH194" s="35" t="str">
        <f t="shared" si="15"/>
        <v>2000</v>
      </c>
      <c r="AI194" s="445" t="str">
        <f t="shared" si="12"/>
        <v>Producto</v>
      </c>
      <c r="AJ194" s="35">
        <f t="shared" si="16"/>
        <v>10</v>
      </c>
      <c r="AK194" s="35">
        <f t="shared" si="17"/>
        <v>0</v>
      </c>
      <c r="AL194" s="445">
        <f t="shared" si="13"/>
        <v>0</v>
      </c>
    </row>
    <row r="195" spans="1:38" ht="32.25" customHeight="1" x14ac:dyDescent="0.25">
      <c r="A195" s="456" t="s">
        <v>1906</v>
      </c>
      <c r="B195" s="67" t="s">
        <v>1981</v>
      </c>
      <c r="C195" s="67" t="s">
        <v>1907</v>
      </c>
      <c r="D195" s="67" t="s">
        <v>1982</v>
      </c>
      <c r="E195" s="67">
        <v>0</v>
      </c>
      <c r="F195" s="67" t="s">
        <v>1641</v>
      </c>
      <c r="G195" s="67" t="s">
        <v>1058</v>
      </c>
      <c r="H195" s="67" t="s">
        <v>19</v>
      </c>
      <c r="I195" s="67" t="s">
        <v>19</v>
      </c>
      <c r="J195" s="67" t="s">
        <v>19</v>
      </c>
      <c r="K195" s="67" t="s">
        <v>19</v>
      </c>
      <c r="L195" s="67" t="s">
        <v>19</v>
      </c>
      <c r="M195" s="67" t="s">
        <v>19</v>
      </c>
      <c r="N195" s="67" t="s">
        <v>19</v>
      </c>
      <c r="O195" s="67" t="s">
        <v>19</v>
      </c>
      <c r="P195" s="67" t="s">
        <v>134</v>
      </c>
      <c r="Q195" s="67">
        <v>0</v>
      </c>
      <c r="R195" s="67">
        <v>1</v>
      </c>
      <c r="S195" s="67" t="s">
        <v>515</v>
      </c>
      <c r="T195" s="67" t="s">
        <v>1059</v>
      </c>
      <c r="U195" s="155">
        <v>45719</v>
      </c>
      <c r="V195" s="155">
        <v>45747</v>
      </c>
      <c r="W195" s="67" t="s">
        <v>756</v>
      </c>
      <c r="X195" s="67">
        <v>0</v>
      </c>
      <c r="Y195" s="67">
        <v>100</v>
      </c>
      <c r="Z195" s="67" t="s">
        <v>1984</v>
      </c>
      <c r="AA195" s="450">
        <v>45742</v>
      </c>
      <c r="AB195" s="67">
        <v>100</v>
      </c>
      <c r="AC195" s="67" t="s">
        <v>1985</v>
      </c>
      <c r="AD195" s="450">
        <v>45742</v>
      </c>
      <c r="AE195" s="67">
        <v>100</v>
      </c>
      <c r="AF195" s="457">
        <v>0</v>
      </c>
      <c r="AG195" s="35">
        <f t="shared" si="14"/>
        <v>0</v>
      </c>
      <c r="AH195" s="35" t="str">
        <f t="shared" si="15"/>
        <v>2000</v>
      </c>
      <c r="AI195" s="445" t="str">
        <f t="shared" si="12"/>
        <v>Actividad sin participación</v>
      </c>
      <c r="AJ195" s="35">
        <f t="shared" si="16"/>
        <v>0</v>
      </c>
      <c r="AK195" s="35">
        <f t="shared" si="17"/>
        <v>0</v>
      </c>
      <c r="AL195" s="445">
        <f t="shared" si="13"/>
        <v>100</v>
      </c>
    </row>
    <row r="196" spans="1:38" ht="32.25" customHeight="1" x14ac:dyDescent="0.25">
      <c r="A196" s="456" t="s">
        <v>1904</v>
      </c>
      <c r="B196" s="67" t="s">
        <v>1981</v>
      </c>
      <c r="C196" s="67" t="s">
        <v>1907</v>
      </c>
      <c r="D196" s="67" t="s">
        <v>1982</v>
      </c>
      <c r="E196" s="67">
        <v>0</v>
      </c>
      <c r="F196" s="67" t="s">
        <v>517</v>
      </c>
      <c r="G196" s="67" t="s">
        <v>1060</v>
      </c>
      <c r="H196" s="67" t="s">
        <v>19</v>
      </c>
      <c r="I196" s="67" t="s">
        <v>19</v>
      </c>
      <c r="J196" s="67" t="s">
        <v>19</v>
      </c>
      <c r="K196" s="67" t="s">
        <v>19</v>
      </c>
      <c r="L196" s="67" t="s">
        <v>19</v>
      </c>
      <c r="M196" s="67" t="s">
        <v>19</v>
      </c>
      <c r="N196" s="67" t="s">
        <v>19</v>
      </c>
      <c r="O196" s="67" t="s">
        <v>19</v>
      </c>
      <c r="P196" s="67" t="s">
        <v>135</v>
      </c>
      <c r="Q196" s="67">
        <v>50</v>
      </c>
      <c r="R196" s="67">
        <v>1</v>
      </c>
      <c r="S196" s="67" t="s">
        <v>515</v>
      </c>
      <c r="T196" s="67" t="s">
        <v>1061</v>
      </c>
      <c r="U196" s="155">
        <v>45748</v>
      </c>
      <c r="V196" s="155">
        <v>45807</v>
      </c>
      <c r="W196" s="67" t="s">
        <v>1057</v>
      </c>
      <c r="X196" s="67">
        <v>5</v>
      </c>
      <c r="Y196" s="67">
        <v>100</v>
      </c>
      <c r="Z196" s="67" t="s">
        <v>2495</v>
      </c>
      <c r="AA196" s="450">
        <v>45806</v>
      </c>
      <c r="AB196" s="67">
        <v>100</v>
      </c>
      <c r="AC196" s="67" t="s">
        <v>2496</v>
      </c>
      <c r="AD196" s="450">
        <v>45806</v>
      </c>
      <c r="AE196" s="67">
        <v>100</v>
      </c>
      <c r="AF196" s="457">
        <v>5</v>
      </c>
      <c r="AG196" s="35">
        <f t="shared" si="14"/>
        <v>0</v>
      </c>
      <c r="AH196" s="35" t="str">
        <f t="shared" si="15"/>
        <v>2000</v>
      </c>
      <c r="AI196" s="445" t="str">
        <f t="shared" si="12"/>
        <v>Actividad propia</v>
      </c>
      <c r="AJ196" s="35">
        <f t="shared" si="16"/>
        <v>5</v>
      </c>
      <c r="AK196" s="35">
        <f t="shared" si="17"/>
        <v>5</v>
      </c>
      <c r="AL196" s="445">
        <f t="shared" si="13"/>
        <v>100</v>
      </c>
    </row>
    <row r="197" spans="1:38" ht="32.25" customHeight="1" x14ac:dyDescent="0.25">
      <c r="A197" s="456" t="s">
        <v>1934</v>
      </c>
      <c r="B197" s="67" t="s">
        <v>1981</v>
      </c>
      <c r="C197" s="67" t="s">
        <v>1900</v>
      </c>
      <c r="D197" s="67" t="s">
        <v>1982</v>
      </c>
      <c r="E197" s="67">
        <v>0</v>
      </c>
      <c r="F197" s="67" t="s">
        <v>1641</v>
      </c>
      <c r="G197" s="67" t="s">
        <v>1062</v>
      </c>
      <c r="H197" s="67" t="s">
        <v>19</v>
      </c>
      <c r="I197" s="67" t="s">
        <v>19</v>
      </c>
      <c r="J197" s="67" t="s">
        <v>19</v>
      </c>
      <c r="K197" s="67" t="s">
        <v>19</v>
      </c>
      <c r="L197" s="67" t="s">
        <v>19</v>
      </c>
      <c r="M197" s="67" t="s">
        <v>19</v>
      </c>
      <c r="N197" s="67" t="s">
        <v>19</v>
      </c>
      <c r="O197" s="67" t="s">
        <v>19</v>
      </c>
      <c r="P197" s="67" t="s">
        <v>136</v>
      </c>
      <c r="Q197" s="67">
        <v>0</v>
      </c>
      <c r="R197" s="67">
        <v>1</v>
      </c>
      <c r="S197" s="67" t="s">
        <v>515</v>
      </c>
      <c r="T197" s="67" t="s">
        <v>1063</v>
      </c>
      <c r="U197" s="155">
        <v>45811</v>
      </c>
      <c r="V197" s="155">
        <v>45898</v>
      </c>
      <c r="W197" s="67" t="s">
        <v>756</v>
      </c>
      <c r="X197" s="67">
        <v>0</v>
      </c>
      <c r="Y197" s="67">
        <v>0</v>
      </c>
      <c r="Z197" s="67" t="s">
        <v>2497</v>
      </c>
      <c r="AA197" s="450"/>
      <c r="AB197" s="67">
        <v>0</v>
      </c>
      <c r="AC197" s="67" t="s">
        <v>1978</v>
      </c>
      <c r="AD197" s="450"/>
      <c r="AE197" s="67"/>
      <c r="AF197" s="457">
        <v>0</v>
      </c>
      <c r="AG197" s="35">
        <f t="shared" si="14"/>
        <v>0</v>
      </c>
      <c r="AH197" s="35" t="str">
        <f t="shared" si="15"/>
        <v>2000</v>
      </c>
      <c r="AI197" s="445" t="str">
        <f t="shared" si="12"/>
        <v>Actividad sin participación</v>
      </c>
      <c r="AJ197" s="35">
        <f t="shared" si="16"/>
        <v>0</v>
      </c>
      <c r="AK197" s="35">
        <f t="shared" si="17"/>
        <v>0</v>
      </c>
      <c r="AL197" s="445">
        <f t="shared" si="13"/>
        <v>0</v>
      </c>
    </row>
    <row r="198" spans="1:38" ht="32.25" customHeight="1" x14ac:dyDescent="0.25">
      <c r="A198" s="456" t="s">
        <v>1923</v>
      </c>
      <c r="B198" s="67" t="s">
        <v>1981</v>
      </c>
      <c r="C198" s="67" t="s">
        <v>1905</v>
      </c>
      <c r="D198" s="67" t="s">
        <v>1982</v>
      </c>
      <c r="E198" s="67">
        <v>0</v>
      </c>
      <c r="F198" s="67" t="s">
        <v>517</v>
      </c>
      <c r="G198" s="67" t="s">
        <v>1064</v>
      </c>
      <c r="H198" s="67" t="s">
        <v>19</v>
      </c>
      <c r="I198" s="67" t="s">
        <v>19</v>
      </c>
      <c r="J198" s="67" t="s">
        <v>19</v>
      </c>
      <c r="K198" s="67" t="s">
        <v>19</v>
      </c>
      <c r="L198" s="67" t="s">
        <v>19</v>
      </c>
      <c r="M198" s="67" t="s">
        <v>19</v>
      </c>
      <c r="N198" s="67" t="s">
        <v>19</v>
      </c>
      <c r="O198" s="67" t="s">
        <v>19</v>
      </c>
      <c r="P198" s="67" t="s">
        <v>137</v>
      </c>
      <c r="Q198" s="67">
        <v>50</v>
      </c>
      <c r="R198" s="67">
        <v>1</v>
      </c>
      <c r="S198" s="67" t="s">
        <v>515</v>
      </c>
      <c r="T198" s="67" t="s">
        <v>1056</v>
      </c>
      <c r="U198" s="155">
        <v>45901</v>
      </c>
      <c r="V198" s="155">
        <v>45961</v>
      </c>
      <c r="W198" s="67" t="s">
        <v>1057</v>
      </c>
      <c r="X198" s="67">
        <v>5</v>
      </c>
      <c r="Y198" s="67"/>
      <c r="Z198" s="67"/>
      <c r="AA198" s="450"/>
      <c r="AB198" s="67"/>
      <c r="AC198" s="67"/>
      <c r="AD198" s="450"/>
      <c r="AE198" s="67"/>
      <c r="AF198" s="457"/>
      <c r="AG198" s="35">
        <f t="shared" si="14"/>
        <v>0</v>
      </c>
      <c r="AH198" s="35" t="str">
        <f t="shared" si="15"/>
        <v>2000</v>
      </c>
      <c r="AI198" s="445" t="str">
        <f t="shared" si="12"/>
        <v>Actividad propia</v>
      </c>
      <c r="AJ198" s="35">
        <f t="shared" si="16"/>
        <v>5</v>
      </c>
      <c r="AK198" s="35">
        <f t="shared" si="17"/>
        <v>0</v>
      </c>
      <c r="AL198" s="445">
        <f t="shared" si="13"/>
        <v>0</v>
      </c>
    </row>
    <row r="199" spans="1:38" ht="32.25" customHeight="1" x14ac:dyDescent="0.25">
      <c r="A199" s="456" t="s">
        <v>1916</v>
      </c>
      <c r="B199" s="67" t="s">
        <v>1981</v>
      </c>
      <c r="C199" s="67" t="s">
        <v>1900</v>
      </c>
      <c r="D199" s="67" t="s">
        <v>1982</v>
      </c>
      <c r="E199" s="67">
        <v>0</v>
      </c>
      <c r="F199" s="67" t="s">
        <v>509</v>
      </c>
      <c r="G199" s="67" t="s">
        <v>1065</v>
      </c>
      <c r="H199" s="67" t="s">
        <v>511</v>
      </c>
      <c r="I199" s="67" t="s">
        <v>1597</v>
      </c>
      <c r="J199" s="67" t="s">
        <v>1598</v>
      </c>
      <c r="K199" s="67" t="s">
        <v>1599</v>
      </c>
      <c r="L199" s="67" t="s">
        <v>19</v>
      </c>
      <c r="M199" s="67" t="s">
        <v>19</v>
      </c>
      <c r="N199" s="67" t="s">
        <v>1066</v>
      </c>
      <c r="O199" s="67" t="s">
        <v>19</v>
      </c>
      <c r="P199" s="67" t="s">
        <v>129</v>
      </c>
      <c r="Q199" s="67">
        <v>10</v>
      </c>
      <c r="R199" s="67">
        <v>1</v>
      </c>
      <c r="S199" s="67" t="s">
        <v>515</v>
      </c>
      <c r="T199" s="67" t="s">
        <v>1067</v>
      </c>
      <c r="U199" s="155">
        <v>45691</v>
      </c>
      <c r="V199" s="155">
        <v>45989</v>
      </c>
      <c r="W199" s="67" t="s">
        <v>1068</v>
      </c>
      <c r="X199" s="67">
        <v>10</v>
      </c>
      <c r="Y199" s="67">
        <v>0</v>
      </c>
      <c r="Z199" s="67" t="s">
        <v>2498</v>
      </c>
      <c r="AA199" s="450"/>
      <c r="AB199" s="67">
        <v>0</v>
      </c>
      <c r="AC199" s="67" t="s">
        <v>2499</v>
      </c>
      <c r="AD199" s="450"/>
      <c r="AE199" s="67"/>
      <c r="AF199" s="457">
        <v>0</v>
      </c>
      <c r="AG199" s="35">
        <f t="shared" si="14"/>
        <v>0</v>
      </c>
      <c r="AH199" s="35" t="str">
        <f t="shared" si="15"/>
        <v>2000</v>
      </c>
      <c r="AI199" s="445" t="str">
        <f t="shared" ref="AI199:AI262" si="18">+F199</f>
        <v>Producto</v>
      </c>
      <c r="AJ199" s="35">
        <f t="shared" si="16"/>
        <v>10</v>
      </c>
      <c r="AK199" s="35">
        <f t="shared" si="17"/>
        <v>0</v>
      </c>
      <c r="AL199" s="445">
        <f t="shared" ref="AL199:AL262" si="19">+AE199</f>
        <v>0</v>
      </c>
    </row>
    <row r="200" spans="1:38" ht="32.25" customHeight="1" x14ac:dyDescent="0.25">
      <c r="A200" s="456" t="s">
        <v>1906</v>
      </c>
      <c r="B200" s="67" t="s">
        <v>1981</v>
      </c>
      <c r="C200" s="67" t="s">
        <v>1907</v>
      </c>
      <c r="D200" s="67" t="s">
        <v>1982</v>
      </c>
      <c r="E200" s="67">
        <v>0</v>
      </c>
      <c r="F200" s="67" t="s">
        <v>517</v>
      </c>
      <c r="G200" s="67" t="s">
        <v>1069</v>
      </c>
      <c r="H200" s="67" t="s">
        <v>19</v>
      </c>
      <c r="I200" s="67" t="s">
        <v>19</v>
      </c>
      <c r="J200" s="67" t="s">
        <v>19</v>
      </c>
      <c r="K200" s="67" t="s">
        <v>19</v>
      </c>
      <c r="L200" s="67" t="s">
        <v>19</v>
      </c>
      <c r="M200" s="67" t="s">
        <v>19</v>
      </c>
      <c r="N200" s="67" t="s">
        <v>19</v>
      </c>
      <c r="O200" s="67" t="s">
        <v>19</v>
      </c>
      <c r="P200" s="67" t="s">
        <v>130</v>
      </c>
      <c r="Q200" s="67">
        <v>10</v>
      </c>
      <c r="R200" s="67">
        <v>1</v>
      </c>
      <c r="S200" s="67" t="s">
        <v>515</v>
      </c>
      <c r="T200" s="67" t="s">
        <v>1070</v>
      </c>
      <c r="U200" s="155">
        <v>45691</v>
      </c>
      <c r="V200" s="155">
        <v>45716</v>
      </c>
      <c r="W200" s="67" t="s">
        <v>1068</v>
      </c>
      <c r="X200" s="67">
        <v>1</v>
      </c>
      <c r="Y200" s="67">
        <v>100</v>
      </c>
      <c r="Z200" s="67" t="s">
        <v>1986</v>
      </c>
      <c r="AA200" s="450">
        <v>45698</v>
      </c>
      <c r="AB200" s="67">
        <v>100</v>
      </c>
      <c r="AC200" s="67" t="s">
        <v>1987</v>
      </c>
      <c r="AD200" s="450">
        <v>45716</v>
      </c>
      <c r="AE200" s="67">
        <v>100</v>
      </c>
      <c r="AF200" s="457">
        <v>1</v>
      </c>
      <c r="AG200" s="35">
        <f t="shared" ref="AG200:AG263" si="20">+AB200-Y200</f>
        <v>0</v>
      </c>
      <c r="AH200" s="35" t="str">
        <f t="shared" ref="AH200:AH263" si="21">+B200</f>
        <v>2000</v>
      </c>
      <c r="AI200" s="445" t="str">
        <f t="shared" si="18"/>
        <v>Actividad propia</v>
      </c>
      <c r="AJ200" s="35">
        <f t="shared" ref="AJ200:AJ263" si="22">+X200</f>
        <v>1</v>
      </c>
      <c r="AK200" s="35">
        <f t="shared" ref="AK200:AK263" si="23">(AB200*X200)/100</f>
        <v>1</v>
      </c>
      <c r="AL200" s="445">
        <f t="shared" si="19"/>
        <v>100</v>
      </c>
    </row>
    <row r="201" spans="1:38" ht="32.25" customHeight="1" x14ac:dyDescent="0.25">
      <c r="A201" s="456" t="s">
        <v>1923</v>
      </c>
      <c r="B201" s="67" t="s">
        <v>1981</v>
      </c>
      <c r="C201" s="67" t="s">
        <v>1900</v>
      </c>
      <c r="D201" s="67" t="s">
        <v>1982</v>
      </c>
      <c r="E201" s="67">
        <v>0</v>
      </c>
      <c r="F201" s="67" t="s">
        <v>517</v>
      </c>
      <c r="G201" s="67" t="s">
        <v>1071</v>
      </c>
      <c r="H201" s="67" t="s">
        <v>19</v>
      </c>
      <c r="I201" s="67" t="s">
        <v>19</v>
      </c>
      <c r="J201" s="67" t="s">
        <v>19</v>
      </c>
      <c r="K201" s="67" t="s">
        <v>19</v>
      </c>
      <c r="L201" s="67" t="s">
        <v>19</v>
      </c>
      <c r="M201" s="67" t="s">
        <v>19</v>
      </c>
      <c r="N201" s="67" t="s">
        <v>19</v>
      </c>
      <c r="O201" s="67" t="s">
        <v>19</v>
      </c>
      <c r="P201" s="67" t="s">
        <v>131</v>
      </c>
      <c r="Q201" s="67">
        <v>60</v>
      </c>
      <c r="R201" s="67">
        <v>8</v>
      </c>
      <c r="S201" s="67" t="s">
        <v>515</v>
      </c>
      <c r="T201" s="67" t="s">
        <v>1072</v>
      </c>
      <c r="U201" s="155">
        <v>45719</v>
      </c>
      <c r="V201" s="155">
        <v>45961</v>
      </c>
      <c r="W201" s="67" t="s">
        <v>1050</v>
      </c>
      <c r="X201" s="67">
        <v>6</v>
      </c>
      <c r="Y201" s="67">
        <v>37.5</v>
      </c>
      <c r="Z201" s="67" t="s">
        <v>2500</v>
      </c>
      <c r="AA201" s="450"/>
      <c r="AB201" s="67">
        <v>37.5</v>
      </c>
      <c r="AC201" s="67" t="s">
        <v>2348</v>
      </c>
      <c r="AD201" s="450"/>
      <c r="AE201" s="67"/>
      <c r="AF201" s="457">
        <v>2.25</v>
      </c>
      <c r="AG201" s="35">
        <f t="shared" si="20"/>
        <v>0</v>
      </c>
      <c r="AH201" s="35" t="str">
        <f t="shared" si="21"/>
        <v>2000</v>
      </c>
      <c r="AI201" s="445" t="str">
        <f t="shared" si="18"/>
        <v>Actividad propia</v>
      </c>
      <c r="AJ201" s="35">
        <f t="shared" si="22"/>
        <v>6</v>
      </c>
      <c r="AK201" s="35">
        <f t="shared" si="23"/>
        <v>2.25</v>
      </c>
      <c r="AL201" s="445">
        <f t="shared" si="19"/>
        <v>0</v>
      </c>
    </row>
    <row r="202" spans="1:38" ht="32.25" customHeight="1" x14ac:dyDescent="0.25">
      <c r="A202" s="456" t="s">
        <v>1916</v>
      </c>
      <c r="B202" s="67" t="s">
        <v>1981</v>
      </c>
      <c r="C202" s="67" t="s">
        <v>1905</v>
      </c>
      <c r="D202" s="67" t="s">
        <v>1982</v>
      </c>
      <c r="E202" s="67">
        <v>0</v>
      </c>
      <c r="F202" s="67" t="s">
        <v>517</v>
      </c>
      <c r="G202" s="67" t="s">
        <v>1073</v>
      </c>
      <c r="H202" s="67" t="s">
        <v>19</v>
      </c>
      <c r="I202" s="67" t="s">
        <v>19</v>
      </c>
      <c r="J202" s="67" t="s">
        <v>19</v>
      </c>
      <c r="K202" s="67" t="s">
        <v>19</v>
      </c>
      <c r="L202" s="67" t="s">
        <v>19</v>
      </c>
      <c r="M202" s="67" t="s">
        <v>19</v>
      </c>
      <c r="N202" s="67" t="s">
        <v>19</v>
      </c>
      <c r="O202" s="67" t="s">
        <v>19</v>
      </c>
      <c r="P202" s="67" t="s">
        <v>132</v>
      </c>
      <c r="Q202" s="67">
        <v>30</v>
      </c>
      <c r="R202" s="67">
        <v>1</v>
      </c>
      <c r="S202" s="67" t="s">
        <v>515</v>
      </c>
      <c r="T202" s="67" t="s">
        <v>1074</v>
      </c>
      <c r="U202" s="155">
        <v>45965</v>
      </c>
      <c r="V202" s="155">
        <v>45989</v>
      </c>
      <c r="W202" s="67" t="s">
        <v>1068</v>
      </c>
      <c r="X202" s="67">
        <v>3</v>
      </c>
      <c r="Y202" s="67"/>
      <c r="Z202" s="67"/>
      <c r="AA202" s="450"/>
      <c r="AB202" s="67"/>
      <c r="AC202" s="67"/>
      <c r="AD202" s="450"/>
      <c r="AE202" s="67"/>
      <c r="AF202" s="457"/>
      <c r="AG202" s="35">
        <f t="shared" si="20"/>
        <v>0</v>
      </c>
      <c r="AH202" s="35" t="str">
        <f t="shared" si="21"/>
        <v>2000</v>
      </c>
      <c r="AI202" s="445" t="str">
        <f t="shared" si="18"/>
        <v>Actividad propia</v>
      </c>
      <c r="AJ202" s="35">
        <f t="shared" si="22"/>
        <v>3</v>
      </c>
      <c r="AK202" s="35">
        <f t="shared" si="23"/>
        <v>0</v>
      </c>
      <c r="AL202" s="445">
        <f t="shared" si="19"/>
        <v>0</v>
      </c>
    </row>
    <row r="203" spans="1:38" ht="32.25" customHeight="1" x14ac:dyDescent="0.25">
      <c r="A203" s="456" t="s">
        <v>1916</v>
      </c>
      <c r="B203" s="67" t="s">
        <v>1981</v>
      </c>
      <c r="C203" s="67" t="s">
        <v>1900</v>
      </c>
      <c r="D203" s="67" t="s">
        <v>1982</v>
      </c>
      <c r="E203" s="67">
        <v>0</v>
      </c>
      <c r="F203" s="67" t="s">
        <v>509</v>
      </c>
      <c r="G203" s="67" t="s">
        <v>1075</v>
      </c>
      <c r="H203" s="67" t="s">
        <v>530</v>
      </c>
      <c r="I203" s="67" t="s">
        <v>1597</v>
      </c>
      <c r="J203" s="67" t="s">
        <v>1598</v>
      </c>
      <c r="K203" s="67" t="s">
        <v>1599</v>
      </c>
      <c r="L203" s="67" t="s">
        <v>19</v>
      </c>
      <c r="M203" s="67" t="s">
        <v>19</v>
      </c>
      <c r="N203" s="67" t="s">
        <v>1066</v>
      </c>
      <c r="O203" s="67" t="s">
        <v>19</v>
      </c>
      <c r="P203" s="67" t="s">
        <v>447</v>
      </c>
      <c r="Q203" s="67">
        <v>10</v>
      </c>
      <c r="R203" s="67">
        <v>1</v>
      </c>
      <c r="S203" s="67" t="s">
        <v>515</v>
      </c>
      <c r="T203" s="67" t="s">
        <v>1063</v>
      </c>
      <c r="U203" s="155">
        <v>45677</v>
      </c>
      <c r="V203" s="155">
        <v>45989</v>
      </c>
      <c r="W203" s="67" t="s">
        <v>1076</v>
      </c>
      <c r="X203" s="67">
        <v>10</v>
      </c>
      <c r="Y203" s="67">
        <v>0</v>
      </c>
      <c r="Z203" s="67" t="s">
        <v>2501</v>
      </c>
      <c r="AA203" s="450"/>
      <c r="AB203" s="67">
        <v>0</v>
      </c>
      <c r="AC203" s="67" t="s">
        <v>1983</v>
      </c>
      <c r="AD203" s="450"/>
      <c r="AE203" s="67"/>
      <c r="AF203" s="457">
        <v>0</v>
      </c>
      <c r="AG203" s="35">
        <f t="shared" si="20"/>
        <v>0</v>
      </c>
      <c r="AH203" s="35" t="str">
        <f t="shared" si="21"/>
        <v>2000</v>
      </c>
      <c r="AI203" s="445" t="str">
        <f t="shared" si="18"/>
        <v>Producto</v>
      </c>
      <c r="AJ203" s="35">
        <f t="shared" si="22"/>
        <v>10</v>
      </c>
      <c r="AK203" s="35">
        <f t="shared" si="23"/>
        <v>0</v>
      </c>
      <c r="AL203" s="445">
        <f t="shared" si="19"/>
        <v>0</v>
      </c>
    </row>
    <row r="204" spans="1:38" ht="32.25" customHeight="1" x14ac:dyDescent="0.25">
      <c r="A204" s="456" t="s">
        <v>1906</v>
      </c>
      <c r="B204" s="67" t="s">
        <v>1981</v>
      </c>
      <c r="C204" s="67" t="s">
        <v>1907</v>
      </c>
      <c r="D204" s="67" t="s">
        <v>1982</v>
      </c>
      <c r="E204" s="67">
        <v>0</v>
      </c>
      <c r="F204" s="67" t="s">
        <v>517</v>
      </c>
      <c r="G204" s="67" t="s">
        <v>1077</v>
      </c>
      <c r="H204" s="67" t="s">
        <v>19</v>
      </c>
      <c r="I204" s="67" t="s">
        <v>19</v>
      </c>
      <c r="J204" s="67" t="s">
        <v>19</v>
      </c>
      <c r="K204" s="67" t="s">
        <v>19</v>
      </c>
      <c r="L204" s="67" t="s">
        <v>19</v>
      </c>
      <c r="M204" s="67" t="s">
        <v>19</v>
      </c>
      <c r="N204" s="67" t="s">
        <v>19</v>
      </c>
      <c r="O204" s="67" t="s">
        <v>19</v>
      </c>
      <c r="P204" s="67" t="s">
        <v>448</v>
      </c>
      <c r="Q204" s="67">
        <v>40</v>
      </c>
      <c r="R204" s="67">
        <v>1</v>
      </c>
      <c r="S204" s="67" t="s">
        <v>515</v>
      </c>
      <c r="T204" s="67" t="s">
        <v>1078</v>
      </c>
      <c r="U204" s="155">
        <v>45677</v>
      </c>
      <c r="V204" s="155">
        <v>45716</v>
      </c>
      <c r="W204" s="67" t="s">
        <v>1079</v>
      </c>
      <c r="X204" s="67">
        <v>4</v>
      </c>
      <c r="Y204" s="67">
        <v>100</v>
      </c>
      <c r="Z204" s="67" t="s">
        <v>1988</v>
      </c>
      <c r="AA204" s="450">
        <v>45712</v>
      </c>
      <c r="AB204" s="67">
        <v>100</v>
      </c>
      <c r="AC204" s="67" t="s">
        <v>1989</v>
      </c>
      <c r="AD204" s="450">
        <v>45716</v>
      </c>
      <c r="AE204" s="67">
        <v>100</v>
      </c>
      <c r="AF204" s="457">
        <v>4</v>
      </c>
      <c r="AG204" s="35">
        <f t="shared" si="20"/>
        <v>0</v>
      </c>
      <c r="AH204" s="35" t="str">
        <f t="shared" si="21"/>
        <v>2000</v>
      </c>
      <c r="AI204" s="445" t="str">
        <f t="shared" si="18"/>
        <v>Actividad propia</v>
      </c>
      <c r="AJ204" s="35">
        <f t="shared" si="22"/>
        <v>4</v>
      </c>
      <c r="AK204" s="35">
        <f t="shared" si="23"/>
        <v>4</v>
      </c>
      <c r="AL204" s="445">
        <f t="shared" si="19"/>
        <v>100</v>
      </c>
    </row>
    <row r="205" spans="1:38" ht="32.25" customHeight="1" x14ac:dyDescent="0.25">
      <c r="A205" s="456" t="s">
        <v>1906</v>
      </c>
      <c r="B205" s="67" t="s">
        <v>1981</v>
      </c>
      <c r="C205" s="67" t="s">
        <v>1907</v>
      </c>
      <c r="D205" s="67" t="s">
        <v>1982</v>
      </c>
      <c r="E205" s="67">
        <v>0</v>
      </c>
      <c r="F205" s="67" t="s">
        <v>1641</v>
      </c>
      <c r="G205" s="67" t="s">
        <v>1080</v>
      </c>
      <c r="H205" s="67" t="s">
        <v>19</v>
      </c>
      <c r="I205" s="67" t="s">
        <v>19</v>
      </c>
      <c r="J205" s="67" t="s">
        <v>19</v>
      </c>
      <c r="K205" s="67" t="s">
        <v>19</v>
      </c>
      <c r="L205" s="67" t="s">
        <v>19</v>
      </c>
      <c r="M205" s="67" t="s">
        <v>19</v>
      </c>
      <c r="N205" s="67" t="s">
        <v>19</v>
      </c>
      <c r="O205" s="67" t="s">
        <v>19</v>
      </c>
      <c r="P205" s="67" t="s">
        <v>449</v>
      </c>
      <c r="Q205" s="67">
        <v>0</v>
      </c>
      <c r="R205" s="67">
        <v>1</v>
      </c>
      <c r="S205" s="67" t="s">
        <v>515</v>
      </c>
      <c r="T205" s="67" t="s">
        <v>1081</v>
      </c>
      <c r="U205" s="155">
        <v>45677</v>
      </c>
      <c r="V205" s="155">
        <v>45716</v>
      </c>
      <c r="W205" s="67" t="s">
        <v>1082</v>
      </c>
      <c r="X205" s="67">
        <v>0</v>
      </c>
      <c r="Y205" s="67">
        <v>100</v>
      </c>
      <c r="Z205" s="67" t="s">
        <v>1990</v>
      </c>
      <c r="AA205" s="450">
        <v>45712</v>
      </c>
      <c r="AB205" s="67">
        <v>100</v>
      </c>
      <c r="AC205" s="67" t="s">
        <v>1991</v>
      </c>
      <c r="AD205" s="450">
        <v>45712</v>
      </c>
      <c r="AE205" s="67">
        <v>100</v>
      </c>
      <c r="AF205" s="457">
        <v>0</v>
      </c>
      <c r="AG205" s="35">
        <f t="shared" si="20"/>
        <v>0</v>
      </c>
      <c r="AH205" s="35" t="str">
        <f t="shared" si="21"/>
        <v>2000</v>
      </c>
      <c r="AI205" s="445" t="str">
        <f t="shared" si="18"/>
        <v>Actividad sin participación</v>
      </c>
      <c r="AJ205" s="35">
        <f t="shared" si="22"/>
        <v>0</v>
      </c>
      <c r="AK205" s="35">
        <f t="shared" si="23"/>
        <v>0</v>
      </c>
      <c r="AL205" s="445">
        <f t="shared" si="19"/>
        <v>100</v>
      </c>
    </row>
    <row r="206" spans="1:38" ht="32.25" customHeight="1" x14ac:dyDescent="0.25">
      <c r="A206" s="456" t="s">
        <v>1902</v>
      </c>
      <c r="B206" s="67" t="s">
        <v>1981</v>
      </c>
      <c r="C206" s="67" t="s">
        <v>1907</v>
      </c>
      <c r="D206" s="67" t="s">
        <v>1982</v>
      </c>
      <c r="E206" s="67">
        <v>0</v>
      </c>
      <c r="F206" s="67" t="s">
        <v>517</v>
      </c>
      <c r="G206" s="67" t="s">
        <v>1083</v>
      </c>
      <c r="H206" s="67" t="s">
        <v>19</v>
      </c>
      <c r="I206" s="67" t="s">
        <v>19</v>
      </c>
      <c r="J206" s="67" t="s">
        <v>19</v>
      </c>
      <c r="K206" s="67" t="s">
        <v>19</v>
      </c>
      <c r="L206" s="67" t="s">
        <v>19</v>
      </c>
      <c r="M206" s="67" t="s">
        <v>19</v>
      </c>
      <c r="N206" s="67" t="s">
        <v>19</v>
      </c>
      <c r="O206" s="67" t="s">
        <v>19</v>
      </c>
      <c r="P206" s="67" t="s">
        <v>450</v>
      </c>
      <c r="Q206" s="67">
        <v>30</v>
      </c>
      <c r="R206" s="67">
        <v>1</v>
      </c>
      <c r="S206" s="67" t="s">
        <v>515</v>
      </c>
      <c r="T206" s="67" t="s">
        <v>1059</v>
      </c>
      <c r="U206" s="155">
        <v>45719</v>
      </c>
      <c r="V206" s="155">
        <v>45777</v>
      </c>
      <c r="W206" s="67" t="s">
        <v>1079</v>
      </c>
      <c r="X206" s="67">
        <v>3</v>
      </c>
      <c r="Y206" s="67">
        <v>100</v>
      </c>
      <c r="Z206" s="67" t="s">
        <v>2344</v>
      </c>
      <c r="AA206" s="450">
        <v>45775</v>
      </c>
      <c r="AB206" s="67">
        <v>100</v>
      </c>
      <c r="AC206" s="67" t="s">
        <v>2345</v>
      </c>
      <c r="AD206" s="450">
        <v>45775</v>
      </c>
      <c r="AE206" s="67">
        <v>100</v>
      </c>
      <c r="AF206" s="457">
        <v>3</v>
      </c>
      <c r="AG206" s="35">
        <f t="shared" si="20"/>
        <v>0</v>
      </c>
      <c r="AH206" s="35" t="str">
        <f t="shared" si="21"/>
        <v>2000</v>
      </c>
      <c r="AI206" s="445" t="str">
        <f t="shared" si="18"/>
        <v>Actividad propia</v>
      </c>
      <c r="AJ206" s="35">
        <f t="shared" si="22"/>
        <v>3</v>
      </c>
      <c r="AK206" s="35">
        <f t="shared" si="23"/>
        <v>3</v>
      </c>
      <c r="AL206" s="445">
        <f t="shared" si="19"/>
        <v>100</v>
      </c>
    </row>
    <row r="207" spans="1:38" ht="32.25" customHeight="1" x14ac:dyDescent="0.25">
      <c r="A207" s="456" t="s">
        <v>1916</v>
      </c>
      <c r="B207" s="67" t="s">
        <v>1981</v>
      </c>
      <c r="C207" s="67" t="s">
        <v>1900</v>
      </c>
      <c r="D207" s="67" t="s">
        <v>1982</v>
      </c>
      <c r="E207" s="67">
        <v>0</v>
      </c>
      <c r="F207" s="67" t="s">
        <v>517</v>
      </c>
      <c r="G207" s="67" t="s">
        <v>1084</v>
      </c>
      <c r="H207" s="67" t="s">
        <v>19</v>
      </c>
      <c r="I207" s="67" t="s">
        <v>19</v>
      </c>
      <c r="J207" s="67" t="s">
        <v>19</v>
      </c>
      <c r="K207" s="67" t="s">
        <v>19</v>
      </c>
      <c r="L207" s="67" t="s">
        <v>19</v>
      </c>
      <c r="M207" s="67" t="s">
        <v>19</v>
      </c>
      <c r="N207" s="67" t="s">
        <v>19</v>
      </c>
      <c r="O207" s="67" t="s">
        <v>19</v>
      </c>
      <c r="P207" s="67" t="s">
        <v>451</v>
      </c>
      <c r="Q207" s="67">
        <v>30</v>
      </c>
      <c r="R207" s="67">
        <v>1</v>
      </c>
      <c r="S207" s="67" t="s">
        <v>515</v>
      </c>
      <c r="T207" s="67" t="s">
        <v>1063</v>
      </c>
      <c r="U207" s="155">
        <v>45782</v>
      </c>
      <c r="V207" s="155">
        <v>45989</v>
      </c>
      <c r="W207" s="67" t="s">
        <v>1079</v>
      </c>
      <c r="X207" s="67">
        <v>3</v>
      </c>
      <c r="Y207" s="67">
        <v>0</v>
      </c>
      <c r="Z207" s="67" t="s">
        <v>2501</v>
      </c>
      <c r="AA207" s="450"/>
      <c r="AB207" s="67">
        <v>0</v>
      </c>
      <c r="AC207" s="67" t="s">
        <v>1983</v>
      </c>
      <c r="AD207" s="450"/>
      <c r="AE207" s="67"/>
      <c r="AF207" s="457">
        <v>0</v>
      </c>
      <c r="AG207" s="35">
        <f t="shared" si="20"/>
        <v>0</v>
      </c>
      <c r="AH207" s="35" t="str">
        <f t="shared" si="21"/>
        <v>2000</v>
      </c>
      <c r="AI207" s="445" t="str">
        <f t="shared" si="18"/>
        <v>Actividad propia</v>
      </c>
      <c r="AJ207" s="35">
        <f t="shared" si="22"/>
        <v>3</v>
      </c>
      <c r="AK207" s="35">
        <f t="shared" si="23"/>
        <v>0</v>
      </c>
      <c r="AL207" s="445">
        <f t="shared" si="19"/>
        <v>0</v>
      </c>
    </row>
    <row r="208" spans="1:38" ht="32.25" customHeight="1" x14ac:dyDescent="0.25">
      <c r="A208" s="456" t="s">
        <v>1916</v>
      </c>
      <c r="B208" s="67" t="s">
        <v>1981</v>
      </c>
      <c r="C208" s="67" t="s">
        <v>1900</v>
      </c>
      <c r="D208" s="67" t="s">
        <v>1982</v>
      </c>
      <c r="E208" s="67">
        <v>0</v>
      </c>
      <c r="F208" s="67" t="s">
        <v>509</v>
      </c>
      <c r="G208" s="67" t="s">
        <v>1085</v>
      </c>
      <c r="H208" s="67" t="s">
        <v>511</v>
      </c>
      <c r="I208" s="67" t="s">
        <v>1597</v>
      </c>
      <c r="J208" s="67" t="s">
        <v>1598</v>
      </c>
      <c r="K208" s="67" t="s">
        <v>1599</v>
      </c>
      <c r="L208" s="67" t="s">
        <v>587</v>
      </c>
      <c r="M208" s="67" t="s">
        <v>20</v>
      </c>
      <c r="N208" s="67" t="s">
        <v>567</v>
      </c>
      <c r="O208" s="67" t="s">
        <v>19</v>
      </c>
      <c r="P208" s="67" t="s">
        <v>421</v>
      </c>
      <c r="Q208" s="67">
        <v>10</v>
      </c>
      <c r="R208" s="67">
        <v>4</v>
      </c>
      <c r="S208" s="67" t="s">
        <v>515</v>
      </c>
      <c r="T208" s="67" t="s">
        <v>1086</v>
      </c>
      <c r="U208" s="155">
        <v>45664</v>
      </c>
      <c r="V208" s="155">
        <v>45989</v>
      </c>
      <c r="W208" s="67" t="s">
        <v>1087</v>
      </c>
      <c r="X208" s="67">
        <v>10</v>
      </c>
      <c r="Y208" s="67">
        <v>25</v>
      </c>
      <c r="Z208" s="67" t="s">
        <v>2502</v>
      </c>
      <c r="AA208" s="450"/>
      <c r="AB208" s="67">
        <v>25</v>
      </c>
      <c r="AC208" s="67" t="s">
        <v>2503</v>
      </c>
      <c r="AD208" s="450"/>
      <c r="AE208" s="67"/>
      <c r="AF208" s="457">
        <v>2.5</v>
      </c>
      <c r="AG208" s="35">
        <f t="shared" si="20"/>
        <v>0</v>
      </c>
      <c r="AH208" s="35" t="str">
        <f t="shared" si="21"/>
        <v>2000</v>
      </c>
      <c r="AI208" s="445" t="str">
        <f t="shared" si="18"/>
        <v>Producto</v>
      </c>
      <c r="AJ208" s="35">
        <f t="shared" si="22"/>
        <v>10</v>
      </c>
      <c r="AK208" s="35">
        <f t="shared" si="23"/>
        <v>2.5</v>
      </c>
      <c r="AL208" s="445">
        <f t="shared" si="19"/>
        <v>0</v>
      </c>
    </row>
    <row r="209" spans="1:38" ht="32.25" customHeight="1" x14ac:dyDescent="0.25">
      <c r="A209" s="456" t="s">
        <v>1916</v>
      </c>
      <c r="B209" s="67" t="s">
        <v>1981</v>
      </c>
      <c r="C209" s="67" t="s">
        <v>1900</v>
      </c>
      <c r="D209" s="67" t="s">
        <v>1982</v>
      </c>
      <c r="E209" s="67">
        <v>0</v>
      </c>
      <c r="F209" s="67" t="s">
        <v>517</v>
      </c>
      <c r="G209" s="67" t="s">
        <v>1088</v>
      </c>
      <c r="H209" s="67" t="s">
        <v>19</v>
      </c>
      <c r="I209" s="67" t="s">
        <v>19</v>
      </c>
      <c r="J209" s="67" t="s">
        <v>19</v>
      </c>
      <c r="K209" s="67" t="s">
        <v>19</v>
      </c>
      <c r="L209" s="67" t="s">
        <v>19</v>
      </c>
      <c r="M209" s="67" t="s">
        <v>19</v>
      </c>
      <c r="N209" s="67" t="s">
        <v>19</v>
      </c>
      <c r="O209" s="67" t="s">
        <v>19</v>
      </c>
      <c r="P209" s="67" t="s">
        <v>422</v>
      </c>
      <c r="Q209" s="67">
        <v>50</v>
      </c>
      <c r="R209" s="67">
        <v>4</v>
      </c>
      <c r="S209" s="67" t="s">
        <v>515</v>
      </c>
      <c r="T209" s="67" t="s">
        <v>1089</v>
      </c>
      <c r="U209" s="155">
        <v>45664</v>
      </c>
      <c r="V209" s="155">
        <v>45989</v>
      </c>
      <c r="W209" s="67" t="s">
        <v>1087</v>
      </c>
      <c r="X209" s="67">
        <v>5</v>
      </c>
      <c r="Y209" s="67">
        <v>50</v>
      </c>
      <c r="Z209" s="67" t="s">
        <v>2346</v>
      </c>
      <c r="AA209" s="450"/>
      <c r="AB209" s="67">
        <v>50</v>
      </c>
      <c r="AC209" s="67" t="s">
        <v>2347</v>
      </c>
      <c r="AD209" s="450"/>
      <c r="AE209" s="67"/>
      <c r="AF209" s="457">
        <v>2.5</v>
      </c>
      <c r="AG209" s="35">
        <f t="shared" si="20"/>
        <v>0</v>
      </c>
      <c r="AH209" s="35" t="str">
        <f t="shared" si="21"/>
        <v>2000</v>
      </c>
      <c r="AI209" s="445" t="str">
        <f t="shared" si="18"/>
        <v>Actividad propia</v>
      </c>
      <c r="AJ209" s="35">
        <f t="shared" si="22"/>
        <v>5</v>
      </c>
      <c r="AK209" s="35">
        <f t="shared" si="23"/>
        <v>2.5</v>
      </c>
      <c r="AL209" s="445">
        <f t="shared" si="19"/>
        <v>0</v>
      </c>
    </row>
    <row r="210" spans="1:38" ht="32.25" customHeight="1" x14ac:dyDescent="0.25">
      <c r="A210" s="456" t="s">
        <v>1916</v>
      </c>
      <c r="B210" s="67" t="s">
        <v>1981</v>
      </c>
      <c r="C210" s="67" t="s">
        <v>1900</v>
      </c>
      <c r="D210" s="67" t="s">
        <v>1982</v>
      </c>
      <c r="E210" s="67">
        <v>0</v>
      </c>
      <c r="F210" s="67" t="s">
        <v>517</v>
      </c>
      <c r="G210" s="67" t="s">
        <v>1090</v>
      </c>
      <c r="H210" s="67" t="s">
        <v>19</v>
      </c>
      <c r="I210" s="67" t="s">
        <v>19</v>
      </c>
      <c r="J210" s="67" t="s">
        <v>19</v>
      </c>
      <c r="K210" s="67" t="s">
        <v>19</v>
      </c>
      <c r="L210" s="67" t="s">
        <v>19</v>
      </c>
      <c r="M210" s="67" t="s">
        <v>19</v>
      </c>
      <c r="N210" s="67" t="s">
        <v>19</v>
      </c>
      <c r="O210" s="67" t="s">
        <v>19</v>
      </c>
      <c r="P210" s="67" t="s">
        <v>423</v>
      </c>
      <c r="Q210" s="67">
        <v>50</v>
      </c>
      <c r="R210" s="67">
        <v>4</v>
      </c>
      <c r="S210" s="67" t="s">
        <v>515</v>
      </c>
      <c r="T210" s="67" t="s">
        <v>1086</v>
      </c>
      <c r="U210" s="155">
        <v>45748</v>
      </c>
      <c r="V210" s="155">
        <v>45989</v>
      </c>
      <c r="W210" s="67" t="s">
        <v>1087</v>
      </c>
      <c r="X210" s="67">
        <v>5</v>
      </c>
      <c r="Y210" s="67">
        <v>25</v>
      </c>
      <c r="Z210" s="67" t="s">
        <v>2502</v>
      </c>
      <c r="AA210" s="450"/>
      <c r="AB210" s="67">
        <v>25</v>
      </c>
      <c r="AC210" s="67" t="s">
        <v>2504</v>
      </c>
      <c r="AD210" s="450"/>
      <c r="AE210" s="67"/>
      <c r="AF210" s="457">
        <v>1.25</v>
      </c>
      <c r="AG210" s="35">
        <f t="shared" si="20"/>
        <v>0</v>
      </c>
      <c r="AH210" s="35" t="str">
        <f t="shared" si="21"/>
        <v>2000</v>
      </c>
      <c r="AI210" s="445" t="str">
        <f t="shared" si="18"/>
        <v>Actividad propia</v>
      </c>
      <c r="AJ210" s="35">
        <f t="shared" si="22"/>
        <v>5</v>
      </c>
      <c r="AK210" s="35">
        <f t="shared" si="23"/>
        <v>1.25</v>
      </c>
      <c r="AL210" s="445">
        <f t="shared" si="19"/>
        <v>0</v>
      </c>
    </row>
    <row r="211" spans="1:38" ht="32.25" customHeight="1" x14ac:dyDescent="0.25">
      <c r="A211" s="456" t="s">
        <v>1941</v>
      </c>
      <c r="B211" s="67" t="s">
        <v>1981</v>
      </c>
      <c r="C211" s="67" t="s">
        <v>1900</v>
      </c>
      <c r="D211" s="67" t="s">
        <v>1982</v>
      </c>
      <c r="E211" s="67">
        <v>0</v>
      </c>
      <c r="F211" s="67" t="s">
        <v>509</v>
      </c>
      <c r="G211" s="67" t="s">
        <v>1091</v>
      </c>
      <c r="H211" s="67" t="s">
        <v>511</v>
      </c>
      <c r="I211" s="67" t="s">
        <v>1591</v>
      </c>
      <c r="J211" s="67" t="s">
        <v>1598</v>
      </c>
      <c r="K211" s="67" t="s">
        <v>1593</v>
      </c>
      <c r="L211" s="67" t="s">
        <v>19</v>
      </c>
      <c r="M211" s="67" t="s">
        <v>19</v>
      </c>
      <c r="N211" s="67" t="s">
        <v>1563</v>
      </c>
      <c r="O211" s="67" t="s">
        <v>19</v>
      </c>
      <c r="P211" s="67" t="s">
        <v>2505</v>
      </c>
      <c r="Q211" s="67">
        <v>10</v>
      </c>
      <c r="R211" s="67">
        <v>2</v>
      </c>
      <c r="S211" s="67" t="s">
        <v>515</v>
      </c>
      <c r="T211" s="67" t="s">
        <v>2506</v>
      </c>
      <c r="U211" s="155">
        <v>45677</v>
      </c>
      <c r="V211" s="155">
        <v>45856</v>
      </c>
      <c r="W211" s="67" t="s">
        <v>1093</v>
      </c>
      <c r="X211" s="67">
        <v>10</v>
      </c>
      <c r="Y211" s="67">
        <v>0</v>
      </c>
      <c r="Z211" s="67" t="s">
        <v>2507</v>
      </c>
      <c r="AA211" s="450"/>
      <c r="AB211" s="67">
        <v>0</v>
      </c>
      <c r="AC211" s="67" t="s">
        <v>1978</v>
      </c>
      <c r="AD211" s="450"/>
      <c r="AE211" s="67"/>
      <c r="AF211" s="457">
        <v>0</v>
      </c>
      <c r="AG211" s="35">
        <f t="shared" si="20"/>
        <v>0</v>
      </c>
      <c r="AH211" s="35" t="str">
        <f t="shared" si="21"/>
        <v>2000</v>
      </c>
      <c r="AI211" s="445" t="str">
        <f t="shared" si="18"/>
        <v>Producto</v>
      </c>
      <c r="AJ211" s="35">
        <f t="shared" si="22"/>
        <v>10</v>
      </c>
      <c r="AK211" s="35">
        <f t="shared" si="23"/>
        <v>0</v>
      </c>
      <c r="AL211" s="445">
        <f t="shared" si="19"/>
        <v>0</v>
      </c>
    </row>
    <row r="212" spans="1:38" ht="32.25" customHeight="1" x14ac:dyDescent="0.25">
      <c r="A212" s="456" t="s">
        <v>1904</v>
      </c>
      <c r="B212" s="67" t="s">
        <v>1981</v>
      </c>
      <c r="C212" s="67" t="s">
        <v>1907</v>
      </c>
      <c r="D212" s="67" t="s">
        <v>1982</v>
      </c>
      <c r="E212" s="67">
        <v>0</v>
      </c>
      <c r="F212" s="67" t="s">
        <v>1641</v>
      </c>
      <c r="G212" s="67" t="s">
        <v>1094</v>
      </c>
      <c r="H212" s="67" t="s">
        <v>19</v>
      </c>
      <c r="I212" s="67" t="s">
        <v>19</v>
      </c>
      <c r="J212" s="67" t="s">
        <v>19</v>
      </c>
      <c r="K212" s="67" t="s">
        <v>19</v>
      </c>
      <c r="L212" s="67" t="s">
        <v>19</v>
      </c>
      <c r="M212" s="67" t="s">
        <v>19</v>
      </c>
      <c r="N212" s="67" t="s">
        <v>19</v>
      </c>
      <c r="O212" s="67" t="s">
        <v>19</v>
      </c>
      <c r="P212" s="67" t="s">
        <v>480</v>
      </c>
      <c r="Q212" s="67">
        <v>0</v>
      </c>
      <c r="R212" s="67">
        <v>2</v>
      </c>
      <c r="S212" s="67" t="s">
        <v>515</v>
      </c>
      <c r="T212" s="67" t="s">
        <v>1095</v>
      </c>
      <c r="U212" s="155">
        <v>45677</v>
      </c>
      <c r="V212" s="155">
        <v>45807</v>
      </c>
      <c r="W212" s="67" t="s">
        <v>1096</v>
      </c>
      <c r="X212" s="67">
        <v>0</v>
      </c>
      <c r="Y212" s="67">
        <v>100</v>
      </c>
      <c r="Z212" s="67" t="s">
        <v>2508</v>
      </c>
      <c r="AA212" s="450"/>
      <c r="AB212" s="67">
        <v>100</v>
      </c>
      <c r="AC212" s="67" t="s">
        <v>2509</v>
      </c>
      <c r="AD212" s="450"/>
      <c r="AE212" s="67">
        <v>0</v>
      </c>
      <c r="AF212" s="457">
        <v>0</v>
      </c>
      <c r="AG212" s="35">
        <f t="shared" si="20"/>
        <v>0</v>
      </c>
      <c r="AH212" s="35" t="str">
        <f t="shared" si="21"/>
        <v>2000</v>
      </c>
      <c r="AI212" s="445" t="str">
        <f t="shared" si="18"/>
        <v>Actividad sin participación</v>
      </c>
      <c r="AJ212" s="35">
        <f t="shared" si="22"/>
        <v>0</v>
      </c>
      <c r="AK212" s="35">
        <f t="shared" si="23"/>
        <v>0</v>
      </c>
      <c r="AL212" s="445">
        <f t="shared" si="19"/>
        <v>0</v>
      </c>
    </row>
    <row r="213" spans="1:38" ht="32.25" customHeight="1" x14ac:dyDescent="0.25">
      <c r="A213" s="456" t="s">
        <v>1904</v>
      </c>
      <c r="B213" s="67" t="s">
        <v>1981</v>
      </c>
      <c r="C213" s="67" t="s">
        <v>1907</v>
      </c>
      <c r="D213" s="67" t="s">
        <v>1982</v>
      </c>
      <c r="E213" s="67">
        <v>0</v>
      </c>
      <c r="F213" s="67" t="s">
        <v>1641</v>
      </c>
      <c r="G213" s="67" t="s">
        <v>1097</v>
      </c>
      <c r="H213" s="67" t="s">
        <v>19</v>
      </c>
      <c r="I213" s="67" t="s">
        <v>19</v>
      </c>
      <c r="J213" s="67" t="s">
        <v>19</v>
      </c>
      <c r="K213" s="67" t="s">
        <v>19</v>
      </c>
      <c r="L213" s="67" t="s">
        <v>19</v>
      </c>
      <c r="M213" s="67" t="s">
        <v>19</v>
      </c>
      <c r="N213" s="67" t="s">
        <v>19</v>
      </c>
      <c r="O213" s="67" t="s">
        <v>19</v>
      </c>
      <c r="P213" s="67" t="s">
        <v>481</v>
      </c>
      <c r="Q213" s="67">
        <v>0</v>
      </c>
      <c r="R213" s="67">
        <v>2</v>
      </c>
      <c r="S213" s="67" t="s">
        <v>515</v>
      </c>
      <c r="T213" s="67" t="s">
        <v>1098</v>
      </c>
      <c r="U213" s="155">
        <v>45677</v>
      </c>
      <c r="V213" s="155">
        <v>45807</v>
      </c>
      <c r="W213" s="67" t="s">
        <v>1096</v>
      </c>
      <c r="X213" s="67">
        <v>0</v>
      </c>
      <c r="Y213" s="67">
        <v>100</v>
      </c>
      <c r="Z213" s="67" t="s">
        <v>2507</v>
      </c>
      <c r="AA213" s="450">
        <v>45792</v>
      </c>
      <c r="AB213" s="67">
        <v>100</v>
      </c>
      <c r="AC213" s="67" t="s">
        <v>2510</v>
      </c>
      <c r="AD213" s="450">
        <v>45792</v>
      </c>
      <c r="AE213" s="67">
        <v>100</v>
      </c>
      <c r="AF213" s="457">
        <v>0</v>
      </c>
      <c r="AG213" s="35">
        <f t="shared" si="20"/>
        <v>0</v>
      </c>
      <c r="AH213" s="35" t="str">
        <f t="shared" si="21"/>
        <v>2000</v>
      </c>
      <c r="AI213" s="445" t="str">
        <f t="shared" si="18"/>
        <v>Actividad sin participación</v>
      </c>
      <c r="AJ213" s="35">
        <f t="shared" si="22"/>
        <v>0</v>
      </c>
      <c r="AK213" s="35">
        <f t="shared" si="23"/>
        <v>0</v>
      </c>
      <c r="AL213" s="445">
        <f t="shared" si="19"/>
        <v>100</v>
      </c>
    </row>
    <row r="214" spans="1:38" ht="32.25" customHeight="1" x14ac:dyDescent="0.25">
      <c r="A214" s="456" t="s">
        <v>1961</v>
      </c>
      <c r="B214" s="67" t="s">
        <v>1981</v>
      </c>
      <c r="C214" s="67" t="s">
        <v>1900</v>
      </c>
      <c r="D214" s="67" t="s">
        <v>1982</v>
      </c>
      <c r="E214" s="67">
        <v>0</v>
      </c>
      <c r="F214" s="67" t="s">
        <v>517</v>
      </c>
      <c r="G214" s="67" t="s">
        <v>1099</v>
      </c>
      <c r="H214" s="67" t="s">
        <v>19</v>
      </c>
      <c r="I214" s="67" t="s">
        <v>19</v>
      </c>
      <c r="J214" s="67" t="s">
        <v>19</v>
      </c>
      <c r="K214" s="67" t="s">
        <v>19</v>
      </c>
      <c r="L214" s="67" t="s">
        <v>19</v>
      </c>
      <c r="M214" s="67" t="s">
        <v>19</v>
      </c>
      <c r="N214" s="67" t="s">
        <v>19</v>
      </c>
      <c r="O214" s="67" t="s">
        <v>19</v>
      </c>
      <c r="P214" s="67" t="s">
        <v>2511</v>
      </c>
      <c r="Q214" s="67">
        <v>50</v>
      </c>
      <c r="R214" s="67">
        <v>2</v>
      </c>
      <c r="S214" s="67" t="s">
        <v>515</v>
      </c>
      <c r="T214" s="67" t="s">
        <v>2512</v>
      </c>
      <c r="U214" s="155">
        <v>45811</v>
      </c>
      <c r="V214" s="155">
        <v>45835</v>
      </c>
      <c r="W214" s="67" t="s">
        <v>1050</v>
      </c>
      <c r="X214" s="67">
        <v>5</v>
      </c>
      <c r="Y214" s="67"/>
      <c r="Z214" s="67"/>
      <c r="AA214" s="450"/>
      <c r="AB214" s="67"/>
      <c r="AC214" s="67"/>
      <c r="AD214" s="450"/>
      <c r="AE214" s="67"/>
      <c r="AF214" s="457"/>
      <c r="AG214" s="35">
        <f t="shared" si="20"/>
        <v>0</v>
      </c>
      <c r="AH214" s="35" t="str">
        <f t="shared" si="21"/>
        <v>2000</v>
      </c>
      <c r="AI214" s="445" t="str">
        <f t="shared" si="18"/>
        <v>Actividad propia</v>
      </c>
      <c r="AJ214" s="35">
        <f t="shared" si="22"/>
        <v>5</v>
      </c>
      <c r="AK214" s="35">
        <f t="shared" si="23"/>
        <v>0</v>
      </c>
      <c r="AL214" s="445">
        <f t="shared" si="19"/>
        <v>0</v>
      </c>
    </row>
    <row r="215" spans="1:38" ht="32.25" customHeight="1" x14ac:dyDescent="0.25">
      <c r="A215" s="456" t="s">
        <v>1941</v>
      </c>
      <c r="B215" s="67" t="s">
        <v>1981</v>
      </c>
      <c r="C215" s="67" t="s">
        <v>1905</v>
      </c>
      <c r="D215" s="67" t="s">
        <v>1982</v>
      </c>
      <c r="E215" s="67">
        <v>0</v>
      </c>
      <c r="F215" s="67" t="s">
        <v>517</v>
      </c>
      <c r="G215" s="67" t="s">
        <v>1101</v>
      </c>
      <c r="H215" s="67" t="s">
        <v>19</v>
      </c>
      <c r="I215" s="67" t="s">
        <v>19</v>
      </c>
      <c r="J215" s="67" t="s">
        <v>19</v>
      </c>
      <c r="K215" s="67" t="s">
        <v>19</v>
      </c>
      <c r="L215" s="67" t="s">
        <v>19</v>
      </c>
      <c r="M215" s="67" t="s">
        <v>19</v>
      </c>
      <c r="N215" s="67" t="s">
        <v>19</v>
      </c>
      <c r="O215" s="67" t="s">
        <v>19</v>
      </c>
      <c r="P215" s="67" t="s">
        <v>2513</v>
      </c>
      <c r="Q215" s="67">
        <v>50</v>
      </c>
      <c r="R215" s="67">
        <v>2</v>
      </c>
      <c r="S215" s="67" t="s">
        <v>515</v>
      </c>
      <c r="T215" s="67" t="s">
        <v>2512</v>
      </c>
      <c r="U215" s="155">
        <v>45839</v>
      </c>
      <c r="V215" s="155">
        <v>45856</v>
      </c>
      <c r="W215" s="67" t="s">
        <v>1050</v>
      </c>
      <c r="X215" s="67">
        <v>5</v>
      </c>
      <c r="Y215" s="67"/>
      <c r="Z215" s="67"/>
      <c r="AA215" s="450"/>
      <c r="AB215" s="67"/>
      <c r="AC215" s="67"/>
      <c r="AD215" s="450"/>
      <c r="AE215" s="67"/>
      <c r="AF215" s="457"/>
      <c r="AG215" s="35">
        <f t="shared" si="20"/>
        <v>0</v>
      </c>
      <c r="AH215" s="35" t="str">
        <f t="shared" si="21"/>
        <v>2000</v>
      </c>
      <c r="AI215" s="445" t="str">
        <f t="shared" si="18"/>
        <v>Actividad propia</v>
      </c>
      <c r="AJ215" s="35">
        <f t="shared" si="22"/>
        <v>5</v>
      </c>
      <c r="AK215" s="35">
        <f t="shared" si="23"/>
        <v>0</v>
      </c>
      <c r="AL215" s="445">
        <f t="shared" si="19"/>
        <v>0</v>
      </c>
    </row>
    <row r="216" spans="1:38" ht="32.25" customHeight="1" x14ac:dyDescent="0.25">
      <c r="A216" s="456" t="s">
        <v>1898</v>
      </c>
      <c r="B216" s="67" t="s">
        <v>2020</v>
      </c>
      <c r="C216" s="67" t="s">
        <v>1900</v>
      </c>
      <c r="D216" s="67" t="s">
        <v>2021</v>
      </c>
      <c r="E216" s="67">
        <v>0</v>
      </c>
      <c r="F216" s="67" t="s">
        <v>509</v>
      </c>
      <c r="G216" s="67" t="s">
        <v>566</v>
      </c>
      <c r="H216" s="67" t="s">
        <v>530</v>
      </c>
      <c r="I216" s="67" t="s">
        <v>1594</v>
      </c>
      <c r="J216" s="67" t="s">
        <v>1595</v>
      </c>
      <c r="K216" s="67" t="s">
        <v>1596</v>
      </c>
      <c r="L216" s="67" t="s">
        <v>531</v>
      </c>
      <c r="M216" s="67" t="s">
        <v>52</v>
      </c>
      <c r="N216" s="67" t="s">
        <v>567</v>
      </c>
      <c r="O216" s="67" t="s">
        <v>568</v>
      </c>
      <c r="P216" s="67" t="s">
        <v>408</v>
      </c>
      <c r="Q216" s="67">
        <v>20</v>
      </c>
      <c r="R216" s="67">
        <v>100</v>
      </c>
      <c r="S216" s="67" t="s">
        <v>546</v>
      </c>
      <c r="T216" s="67" t="s">
        <v>547</v>
      </c>
      <c r="U216" s="155">
        <v>45691</v>
      </c>
      <c r="V216" s="155">
        <v>46003</v>
      </c>
      <c r="W216" s="67" t="s">
        <v>565</v>
      </c>
      <c r="X216" s="67">
        <v>20</v>
      </c>
      <c r="Y216" s="67">
        <v>20</v>
      </c>
      <c r="Z216" s="67" t="s">
        <v>2514</v>
      </c>
      <c r="AA216" s="450"/>
      <c r="AB216" s="67">
        <v>20</v>
      </c>
      <c r="AC216" s="67" t="s">
        <v>2515</v>
      </c>
      <c r="AD216" s="450"/>
      <c r="AE216" s="67"/>
      <c r="AF216" s="457">
        <v>4</v>
      </c>
      <c r="AG216" s="35">
        <f t="shared" si="20"/>
        <v>0</v>
      </c>
      <c r="AH216" s="35" t="str">
        <f t="shared" si="21"/>
        <v>20</v>
      </c>
      <c r="AI216" s="445" t="str">
        <f t="shared" si="18"/>
        <v>Producto</v>
      </c>
      <c r="AJ216" s="35">
        <f t="shared" si="22"/>
        <v>20</v>
      </c>
      <c r="AK216" s="35">
        <f t="shared" si="23"/>
        <v>4</v>
      </c>
      <c r="AL216" s="445">
        <f t="shared" si="19"/>
        <v>0</v>
      </c>
    </row>
    <row r="217" spans="1:38" ht="32.25" customHeight="1" x14ac:dyDescent="0.25">
      <c r="A217" s="456" t="s">
        <v>1906</v>
      </c>
      <c r="B217" s="67" t="s">
        <v>2020</v>
      </c>
      <c r="C217" s="67" t="s">
        <v>1907</v>
      </c>
      <c r="D217" s="67" t="s">
        <v>2021</v>
      </c>
      <c r="E217" s="67">
        <v>0</v>
      </c>
      <c r="F217" s="67" t="s">
        <v>517</v>
      </c>
      <c r="G217" s="67" t="s">
        <v>569</v>
      </c>
      <c r="H217" s="67" t="s">
        <v>19</v>
      </c>
      <c r="I217" s="67" t="s">
        <v>19</v>
      </c>
      <c r="J217" s="67" t="s">
        <v>19</v>
      </c>
      <c r="K217" s="67" t="s">
        <v>19</v>
      </c>
      <c r="L217" s="67" t="s">
        <v>19</v>
      </c>
      <c r="M217" s="67" t="s">
        <v>19</v>
      </c>
      <c r="N217" s="67" t="s">
        <v>19</v>
      </c>
      <c r="O217" s="67" t="s">
        <v>19</v>
      </c>
      <c r="P217" s="67" t="s">
        <v>409</v>
      </c>
      <c r="Q217" s="67">
        <v>20</v>
      </c>
      <c r="R217" s="67">
        <v>1</v>
      </c>
      <c r="S217" s="67" t="s">
        <v>515</v>
      </c>
      <c r="T217" s="67" t="s">
        <v>570</v>
      </c>
      <c r="U217" s="155">
        <v>45691</v>
      </c>
      <c r="V217" s="155">
        <v>45716</v>
      </c>
      <c r="W217" s="67" t="s">
        <v>565</v>
      </c>
      <c r="X217" s="67">
        <v>4</v>
      </c>
      <c r="Y217" s="67">
        <v>100</v>
      </c>
      <c r="Z217" s="67" t="s">
        <v>2022</v>
      </c>
      <c r="AA217" s="450">
        <v>45716</v>
      </c>
      <c r="AB217" s="67">
        <v>100</v>
      </c>
      <c r="AC217" s="67" t="s">
        <v>2023</v>
      </c>
      <c r="AD217" s="450">
        <v>45716</v>
      </c>
      <c r="AE217" s="67">
        <v>100</v>
      </c>
      <c r="AF217" s="457">
        <v>4</v>
      </c>
      <c r="AG217" s="35">
        <f t="shared" si="20"/>
        <v>0</v>
      </c>
      <c r="AH217" s="35" t="str">
        <f t="shared" si="21"/>
        <v>20</v>
      </c>
      <c r="AI217" s="445" t="str">
        <f t="shared" si="18"/>
        <v>Actividad propia</v>
      </c>
      <c r="AJ217" s="35">
        <f t="shared" si="22"/>
        <v>4</v>
      </c>
      <c r="AK217" s="35">
        <f t="shared" si="23"/>
        <v>4</v>
      </c>
      <c r="AL217" s="445">
        <f t="shared" si="19"/>
        <v>100</v>
      </c>
    </row>
    <row r="218" spans="1:38" ht="32.25" customHeight="1" x14ac:dyDescent="0.25">
      <c r="A218" s="456" t="s">
        <v>1898</v>
      </c>
      <c r="B218" s="67" t="s">
        <v>2020</v>
      </c>
      <c r="C218" s="67" t="s">
        <v>1900</v>
      </c>
      <c r="D218" s="67" t="s">
        <v>2021</v>
      </c>
      <c r="E218" s="67">
        <v>0</v>
      </c>
      <c r="F218" s="67" t="s">
        <v>517</v>
      </c>
      <c r="G218" s="67" t="s">
        <v>571</v>
      </c>
      <c r="H218" s="67" t="s">
        <v>19</v>
      </c>
      <c r="I218" s="67" t="s">
        <v>19</v>
      </c>
      <c r="J218" s="67" t="s">
        <v>19</v>
      </c>
      <c r="K218" s="67" t="s">
        <v>19</v>
      </c>
      <c r="L218" s="67" t="s">
        <v>19</v>
      </c>
      <c r="M218" s="67" t="s">
        <v>19</v>
      </c>
      <c r="N218" s="67" t="s">
        <v>19</v>
      </c>
      <c r="O218" s="67" t="s">
        <v>19</v>
      </c>
      <c r="P218" s="67" t="s">
        <v>410</v>
      </c>
      <c r="Q218" s="67">
        <v>80</v>
      </c>
      <c r="R218" s="67">
        <v>100</v>
      </c>
      <c r="S218" s="67" t="s">
        <v>546</v>
      </c>
      <c r="T218" s="67" t="s">
        <v>547</v>
      </c>
      <c r="U218" s="155">
        <v>45719</v>
      </c>
      <c r="V218" s="155">
        <v>46003</v>
      </c>
      <c r="W218" s="67" t="s">
        <v>565</v>
      </c>
      <c r="X218" s="67">
        <v>16</v>
      </c>
      <c r="Y218" s="67">
        <v>20</v>
      </c>
      <c r="Z218" s="67" t="s">
        <v>2605</v>
      </c>
      <c r="AA218" s="450"/>
      <c r="AB218" s="67">
        <v>20</v>
      </c>
      <c r="AC218" s="67" t="s">
        <v>2444</v>
      </c>
      <c r="AD218" s="450"/>
      <c r="AE218" s="67"/>
      <c r="AF218" s="457">
        <v>3.2</v>
      </c>
      <c r="AG218" s="35">
        <f t="shared" si="20"/>
        <v>0</v>
      </c>
      <c r="AH218" s="35" t="str">
        <f t="shared" si="21"/>
        <v>20</v>
      </c>
      <c r="AI218" s="445" t="str">
        <f t="shared" si="18"/>
        <v>Actividad propia</v>
      </c>
      <c r="AJ218" s="35">
        <f t="shared" si="22"/>
        <v>16</v>
      </c>
      <c r="AK218" s="35">
        <f t="shared" si="23"/>
        <v>3.2</v>
      </c>
      <c r="AL218" s="445">
        <f t="shared" si="19"/>
        <v>0</v>
      </c>
    </row>
    <row r="219" spans="1:38" ht="32.25" customHeight="1" x14ac:dyDescent="0.25">
      <c r="A219" s="456" t="s">
        <v>1898</v>
      </c>
      <c r="B219" s="67" t="s">
        <v>2020</v>
      </c>
      <c r="C219" s="67" t="s">
        <v>1900</v>
      </c>
      <c r="D219" s="67" t="s">
        <v>2021</v>
      </c>
      <c r="E219" s="67">
        <v>0</v>
      </c>
      <c r="F219" s="67" t="s">
        <v>509</v>
      </c>
      <c r="G219" s="67" t="s">
        <v>572</v>
      </c>
      <c r="H219" s="67" t="s">
        <v>530</v>
      </c>
      <c r="I219" s="67" t="s">
        <v>1594</v>
      </c>
      <c r="J219" s="67" t="s">
        <v>1595</v>
      </c>
      <c r="K219" s="67" t="s">
        <v>1596</v>
      </c>
      <c r="L219" s="67" t="s">
        <v>531</v>
      </c>
      <c r="M219" s="67" t="s">
        <v>52</v>
      </c>
      <c r="N219" s="67" t="s">
        <v>567</v>
      </c>
      <c r="O219" s="67" t="s">
        <v>573</v>
      </c>
      <c r="P219" s="67" t="s">
        <v>411</v>
      </c>
      <c r="Q219" s="67">
        <v>20</v>
      </c>
      <c r="R219" s="67">
        <v>100</v>
      </c>
      <c r="S219" s="67" t="s">
        <v>546</v>
      </c>
      <c r="T219" s="67" t="s">
        <v>547</v>
      </c>
      <c r="U219" s="155">
        <v>45691</v>
      </c>
      <c r="V219" s="155">
        <v>46003</v>
      </c>
      <c r="W219" s="67" t="s">
        <v>565</v>
      </c>
      <c r="X219" s="67">
        <v>20</v>
      </c>
      <c r="Y219" s="67"/>
      <c r="Z219" s="67"/>
      <c r="AA219" s="450"/>
      <c r="AB219" s="67"/>
      <c r="AC219" s="67"/>
      <c r="AD219" s="450"/>
      <c r="AE219" s="67"/>
      <c r="AF219" s="457"/>
      <c r="AG219" s="35">
        <f t="shared" si="20"/>
        <v>0</v>
      </c>
      <c r="AH219" s="35" t="str">
        <f t="shared" si="21"/>
        <v>20</v>
      </c>
      <c r="AI219" s="445" t="str">
        <f t="shared" si="18"/>
        <v>Producto</v>
      </c>
      <c r="AJ219" s="35">
        <f t="shared" si="22"/>
        <v>20</v>
      </c>
      <c r="AK219" s="35">
        <f t="shared" si="23"/>
        <v>0</v>
      </c>
      <c r="AL219" s="445">
        <f t="shared" si="19"/>
        <v>0</v>
      </c>
    </row>
    <row r="220" spans="1:38" ht="32.25" customHeight="1" x14ac:dyDescent="0.25">
      <c r="A220" s="456" t="s">
        <v>1906</v>
      </c>
      <c r="B220" s="67" t="s">
        <v>2020</v>
      </c>
      <c r="C220" s="67" t="s">
        <v>1907</v>
      </c>
      <c r="D220" s="67" t="s">
        <v>2021</v>
      </c>
      <c r="E220" s="67">
        <v>0</v>
      </c>
      <c r="F220" s="67" t="s">
        <v>517</v>
      </c>
      <c r="G220" s="67" t="s">
        <v>574</v>
      </c>
      <c r="H220" s="67" t="s">
        <v>19</v>
      </c>
      <c r="I220" s="67" t="s">
        <v>19</v>
      </c>
      <c r="J220" s="67" t="s">
        <v>19</v>
      </c>
      <c r="K220" s="67" t="s">
        <v>19</v>
      </c>
      <c r="L220" s="67" t="s">
        <v>19</v>
      </c>
      <c r="M220" s="67" t="s">
        <v>19</v>
      </c>
      <c r="N220" s="67" t="s">
        <v>19</v>
      </c>
      <c r="O220" s="67" t="s">
        <v>19</v>
      </c>
      <c r="P220" s="67" t="s">
        <v>412</v>
      </c>
      <c r="Q220" s="67">
        <v>20</v>
      </c>
      <c r="R220" s="67">
        <v>1</v>
      </c>
      <c r="S220" s="67" t="s">
        <v>515</v>
      </c>
      <c r="T220" s="67" t="s">
        <v>570</v>
      </c>
      <c r="U220" s="155">
        <v>45691</v>
      </c>
      <c r="V220" s="155">
        <v>45745</v>
      </c>
      <c r="W220" s="67" t="s">
        <v>565</v>
      </c>
      <c r="X220" s="67">
        <v>4</v>
      </c>
      <c r="Y220" s="67">
        <v>100</v>
      </c>
      <c r="Z220" s="67" t="s">
        <v>2024</v>
      </c>
      <c r="AA220" s="450">
        <v>45745</v>
      </c>
      <c r="AB220" s="67">
        <v>100</v>
      </c>
      <c r="AC220" s="67" t="s">
        <v>2025</v>
      </c>
      <c r="AD220" s="450">
        <v>45745</v>
      </c>
      <c r="AE220" s="67">
        <v>100</v>
      </c>
      <c r="AF220" s="457">
        <v>4</v>
      </c>
      <c r="AG220" s="35">
        <f t="shared" si="20"/>
        <v>0</v>
      </c>
      <c r="AH220" s="35" t="str">
        <f t="shared" si="21"/>
        <v>20</v>
      </c>
      <c r="AI220" s="445" t="str">
        <f t="shared" si="18"/>
        <v>Actividad propia</v>
      </c>
      <c r="AJ220" s="35">
        <f t="shared" si="22"/>
        <v>4</v>
      </c>
      <c r="AK220" s="35">
        <f t="shared" si="23"/>
        <v>4</v>
      </c>
      <c r="AL220" s="445">
        <f t="shared" si="19"/>
        <v>100</v>
      </c>
    </row>
    <row r="221" spans="1:38" ht="32.25" customHeight="1" x14ac:dyDescent="0.25">
      <c r="A221" s="456" t="s">
        <v>1898</v>
      </c>
      <c r="B221" s="67" t="s">
        <v>2020</v>
      </c>
      <c r="C221" s="67" t="s">
        <v>1900</v>
      </c>
      <c r="D221" s="67" t="s">
        <v>2021</v>
      </c>
      <c r="E221" s="67">
        <v>0</v>
      </c>
      <c r="F221" s="67" t="s">
        <v>517</v>
      </c>
      <c r="G221" s="67" t="s">
        <v>575</v>
      </c>
      <c r="H221" s="67" t="s">
        <v>19</v>
      </c>
      <c r="I221" s="67" t="s">
        <v>19</v>
      </c>
      <c r="J221" s="67" t="s">
        <v>19</v>
      </c>
      <c r="K221" s="67" t="s">
        <v>19</v>
      </c>
      <c r="L221" s="67" t="s">
        <v>19</v>
      </c>
      <c r="M221" s="67" t="s">
        <v>19</v>
      </c>
      <c r="N221" s="67" t="s">
        <v>19</v>
      </c>
      <c r="O221" s="67" t="s">
        <v>19</v>
      </c>
      <c r="P221" s="67" t="s">
        <v>413</v>
      </c>
      <c r="Q221" s="67">
        <v>80</v>
      </c>
      <c r="R221" s="67">
        <v>100</v>
      </c>
      <c r="S221" s="67" t="s">
        <v>546</v>
      </c>
      <c r="T221" s="67" t="s">
        <v>547</v>
      </c>
      <c r="U221" s="155">
        <v>45719</v>
      </c>
      <c r="V221" s="155">
        <v>46003</v>
      </c>
      <c r="W221" s="67" t="s">
        <v>565</v>
      </c>
      <c r="X221" s="67">
        <v>16</v>
      </c>
      <c r="Y221" s="67">
        <v>15.5</v>
      </c>
      <c r="Z221" s="67" t="s">
        <v>2349</v>
      </c>
      <c r="AA221" s="450"/>
      <c r="AB221" s="67">
        <v>15.5</v>
      </c>
      <c r="AC221" s="67" t="s">
        <v>2350</v>
      </c>
      <c r="AD221" s="450"/>
      <c r="AE221" s="67"/>
      <c r="AF221" s="457">
        <v>2.48</v>
      </c>
      <c r="AG221" s="35">
        <f t="shared" si="20"/>
        <v>0</v>
      </c>
      <c r="AH221" s="35" t="str">
        <f t="shared" si="21"/>
        <v>20</v>
      </c>
      <c r="AI221" s="445" t="str">
        <f t="shared" si="18"/>
        <v>Actividad propia</v>
      </c>
      <c r="AJ221" s="35">
        <f t="shared" si="22"/>
        <v>16</v>
      </c>
      <c r="AK221" s="35">
        <f t="shared" si="23"/>
        <v>2.48</v>
      </c>
      <c r="AL221" s="445">
        <f t="shared" si="19"/>
        <v>0</v>
      </c>
    </row>
    <row r="222" spans="1:38" ht="32.25" customHeight="1" x14ac:dyDescent="0.25">
      <c r="A222" s="456" t="s">
        <v>1898</v>
      </c>
      <c r="B222" s="67" t="s">
        <v>2020</v>
      </c>
      <c r="C222" s="67" t="s">
        <v>1900</v>
      </c>
      <c r="D222" s="67" t="s">
        <v>2021</v>
      </c>
      <c r="E222" s="67">
        <v>0</v>
      </c>
      <c r="F222" s="67" t="s">
        <v>509</v>
      </c>
      <c r="G222" s="67" t="s">
        <v>576</v>
      </c>
      <c r="H222" s="67" t="s">
        <v>511</v>
      </c>
      <c r="I222" s="67" t="s">
        <v>1591</v>
      </c>
      <c r="J222" s="67" t="s">
        <v>1592</v>
      </c>
      <c r="K222" s="67" t="s">
        <v>1593</v>
      </c>
      <c r="L222" s="67" t="s">
        <v>531</v>
      </c>
      <c r="M222" s="67" t="s">
        <v>52</v>
      </c>
      <c r="N222" s="67" t="s">
        <v>1559</v>
      </c>
      <c r="O222" s="67" t="s">
        <v>577</v>
      </c>
      <c r="P222" s="67" t="s">
        <v>441</v>
      </c>
      <c r="Q222" s="67">
        <v>20</v>
      </c>
      <c r="R222" s="67">
        <v>100</v>
      </c>
      <c r="S222" s="67" t="s">
        <v>546</v>
      </c>
      <c r="T222" s="67" t="s">
        <v>547</v>
      </c>
      <c r="U222" s="155">
        <v>45670</v>
      </c>
      <c r="V222" s="155">
        <v>46003</v>
      </c>
      <c r="W222" s="67" t="s">
        <v>565</v>
      </c>
      <c r="X222" s="67">
        <v>20</v>
      </c>
      <c r="Y222" s="67"/>
      <c r="Z222" s="67"/>
      <c r="AA222" s="450"/>
      <c r="AB222" s="67"/>
      <c r="AC222" s="67"/>
      <c r="AD222" s="450"/>
      <c r="AE222" s="67"/>
      <c r="AF222" s="457"/>
      <c r="AG222" s="35">
        <f t="shared" si="20"/>
        <v>0</v>
      </c>
      <c r="AH222" s="35" t="str">
        <f t="shared" si="21"/>
        <v>20</v>
      </c>
      <c r="AI222" s="445" t="str">
        <f t="shared" si="18"/>
        <v>Producto</v>
      </c>
      <c r="AJ222" s="35">
        <f t="shared" si="22"/>
        <v>20</v>
      </c>
      <c r="AK222" s="35">
        <f t="shared" si="23"/>
        <v>0</v>
      </c>
      <c r="AL222" s="445">
        <f t="shared" si="19"/>
        <v>0</v>
      </c>
    </row>
    <row r="223" spans="1:38" ht="32.25" customHeight="1" x14ac:dyDescent="0.25">
      <c r="A223" s="456" t="s">
        <v>1906</v>
      </c>
      <c r="B223" s="67" t="s">
        <v>2020</v>
      </c>
      <c r="C223" s="67" t="s">
        <v>1907</v>
      </c>
      <c r="D223" s="67" t="s">
        <v>2021</v>
      </c>
      <c r="E223" s="67">
        <v>0</v>
      </c>
      <c r="F223" s="67" t="s">
        <v>517</v>
      </c>
      <c r="G223" s="67" t="s">
        <v>578</v>
      </c>
      <c r="H223" s="67" t="s">
        <v>19</v>
      </c>
      <c r="I223" s="67" t="s">
        <v>19</v>
      </c>
      <c r="J223" s="67" t="s">
        <v>19</v>
      </c>
      <c r="K223" s="67" t="s">
        <v>19</v>
      </c>
      <c r="L223" s="67" t="s">
        <v>19</v>
      </c>
      <c r="M223" s="67" t="s">
        <v>19</v>
      </c>
      <c r="N223" s="67" t="s">
        <v>19</v>
      </c>
      <c r="O223" s="67" t="s">
        <v>19</v>
      </c>
      <c r="P223" s="67" t="s">
        <v>442</v>
      </c>
      <c r="Q223" s="67">
        <v>20</v>
      </c>
      <c r="R223" s="67">
        <v>1</v>
      </c>
      <c r="S223" s="67" t="s">
        <v>515</v>
      </c>
      <c r="T223" s="67" t="s">
        <v>570</v>
      </c>
      <c r="U223" s="155">
        <v>45670</v>
      </c>
      <c r="V223" s="155">
        <v>45688</v>
      </c>
      <c r="W223" s="67" t="s">
        <v>565</v>
      </c>
      <c r="X223" s="67">
        <v>4</v>
      </c>
      <c r="Y223" s="67">
        <v>100</v>
      </c>
      <c r="Z223" s="67" t="s">
        <v>2026</v>
      </c>
      <c r="AA223" s="450">
        <v>45688</v>
      </c>
      <c r="AB223" s="67">
        <v>100</v>
      </c>
      <c r="AC223" s="67" t="s">
        <v>2027</v>
      </c>
      <c r="AD223" s="450">
        <v>45688</v>
      </c>
      <c r="AE223" s="67">
        <v>100</v>
      </c>
      <c r="AF223" s="457">
        <v>4</v>
      </c>
      <c r="AG223" s="35">
        <f t="shared" si="20"/>
        <v>0</v>
      </c>
      <c r="AH223" s="35" t="str">
        <f t="shared" si="21"/>
        <v>20</v>
      </c>
      <c r="AI223" s="445" t="str">
        <f t="shared" si="18"/>
        <v>Actividad propia</v>
      </c>
      <c r="AJ223" s="35">
        <f t="shared" si="22"/>
        <v>4</v>
      </c>
      <c r="AK223" s="35">
        <f t="shared" si="23"/>
        <v>4</v>
      </c>
      <c r="AL223" s="445">
        <f t="shared" si="19"/>
        <v>100</v>
      </c>
    </row>
    <row r="224" spans="1:38" ht="32.25" customHeight="1" x14ac:dyDescent="0.25">
      <c r="A224" s="456" t="s">
        <v>1898</v>
      </c>
      <c r="B224" s="67" t="s">
        <v>2020</v>
      </c>
      <c r="C224" s="67" t="s">
        <v>1900</v>
      </c>
      <c r="D224" s="67" t="s">
        <v>2021</v>
      </c>
      <c r="E224" s="67">
        <v>0</v>
      </c>
      <c r="F224" s="67" t="s">
        <v>517</v>
      </c>
      <c r="G224" s="67" t="s">
        <v>579</v>
      </c>
      <c r="H224" s="67" t="s">
        <v>19</v>
      </c>
      <c r="I224" s="67" t="s">
        <v>19</v>
      </c>
      <c r="J224" s="67" t="s">
        <v>19</v>
      </c>
      <c r="K224" s="67" t="s">
        <v>19</v>
      </c>
      <c r="L224" s="67" t="s">
        <v>19</v>
      </c>
      <c r="M224" s="67" t="s">
        <v>19</v>
      </c>
      <c r="N224" s="67" t="s">
        <v>19</v>
      </c>
      <c r="O224" s="67" t="s">
        <v>19</v>
      </c>
      <c r="P224" s="67" t="s">
        <v>443</v>
      </c>
      <c r="Q224" s="67">
        <v>80</v>
      </c>
      <c r="R224" s="67">
        <v>100</v>
      </c>
      <c r="S224" s="67" t="s">
        <v>546</v>
      </c>
      <c r="T224" s="67" t="s">
        <v>547</v>
      </c>
      <c r="U224" s="155">
        <v>45691</v>
      </c>
      <c r="V224" s="155">
        <v>46003</v>
      </c>
      <c r="W224" s="67" t="s">
        <v>565</v>
      </c>
      <c r="X224" s="67">
        <v>16</v>
      </c>
      <c r="Y224" s="67">
        <v>34</v>
      </c>
      <c r="Z224" s="67" t="s">
        <v>2516</v>
      </c>
      <c r="AA224" s="450"/>
      <c r="AB224" s="67">
        <v>34</v>
      </c>
      <c r="AC224" s="67" t="s">
        <v>2515</v>
      </c>
      <c r="AD224" s="450"/>
      <c r="AE224" s="67"/>
      <c r="AF224" s="457">
        <v>5.44</v>
      </c>
      <c r="AG224" s="35">
        <f t="shared" si="20"/>
        <v>0</v>
      </c>
      <c r="AH224" s="35" t="str">
        <f t="shared" si="21"/>
        <v>20</v>
      </c>
      <c r="AI224" s="445" t="str">
        <f t="shared" si="18"/>
        <v>Actividad propia</v>
      </c>
      <c r="AJ224" s="35">
        <f t="shared" si="22"/>
        <v>16</v>
      </c>
      <c r="AK224" s="35">
        <f t="shared" si="23"/>
        <v>5.44</v>
      </c>
      <c r="AL224" s="445">
        <f t="shared" si="19"/>
        <v>0</v>
      </c>
    </row>
    <row r="225" spans="1:38" ht="32.25" customHeight="1" x14ac:dyDescent="0.25">
      <c r="A225" s="456" t="s">
        <v>1898</v>
      </c>
      <c r="B225" s="67" t="s">
        <v>2020</v>
      </c>
      <c r="C225" s="67" t="s">
        <v>1900</v>
      </c>
      <c r="D225" s="67" t="s">
        <v>2021</v>
      </c>
      <c r="E225" s="67">
        <v>0</v>
      </c>
      <c r="F225" s="67" t="s">
        <v>509</v>
      </c>
      <c r="G225" s="67" t="s">
        <v>580</v>
      </c>
      <c r="H225" s="67" t="s">
        <v>511</v>
      </c>
      <c r="I225" s="67" t="s">
        <v>1591</v>
      </c>
      <c r="J225" s="67" t="s">
        <v>1592</v>
      </c>
      <c r="K225" s="67" t="s">
        <v>1593</v>
      </c>
      <c r="L225" s="67" t="s">
        <v>531</v>
      </c>
      <c r="M225" s="67" t="s">
        <v>52</v>
      </c>
      <c r="N225" s="67" t="s">
        <v>1559</v>
      </c>
      <c r="O225" s="67" t="s">
        <v>581</v>
      </c>
      <c r="P225" s="67" t="s">
        <v>444</v>
      </c>
      <c r="Q225" s="67">
        <v>20</v>
      </c>
      <c r="R225" s="67">
        <v>100</v>
      </c>
      <c r="S225" s="67" t="s">
        <v>546</v>
      </c>
      <c r="T225" s="67" t="s">
        <v>582</v>
      </c>
      <c r="U225" s="155">
        <v>45684</v>
      </c>
      <c r="V225" s="155">
        <v>46003</v>
      </c>
      <c r="W225" s="67" t="s">
        <v>565</v>
      </c>
      <c r="X225" s="67">
        <v>20</v>
      </c>
      <c r="Y225" s="67"/>
      <c r="Z225" s="67"/>
      <c r="AA225" s="450"/>
      <c r="AB225" s="67"/>
      <c r="AC225" s="67"/>
      <c r="AD225" s="450"/>
      <c r="AE225" s="67"/>
      <c r="AF225" s="457"/>
      <c r="AG225" s="35">
        <f t="shared" si="20"/>
        <v>0</v>
      </c>
      <c r="AH225" s="35" t="str">
        <f t="shared" si="21"/>
        <v>20</v>
      </c>
      <c r="AI225" s="445" t="str">
        <f t="shared" si="18"/>
        <v>Producto</v>
      </c>
      <c r="AJ225" s="35">
        <f t="shared" si="22"/>
        <v>20</v>
      </c>
      <c r="AK225" s="35">
        <f t="shared" si="23"/>
        <v>0</v>
      </c>
      <c r="AL225" s="445">
        <f t="shared" si="19"/>
        <v>0</v>
      </c>
    </row>
    <row r="226" spans="1:38" ht="32.25" customHeight="1" x14ac:dyDescent="0.25">
      <c r="A226" s="456" t="s">
        <v>1902</v>
      </c>
      <c r="B226" s="67" t="s">
        <v>2020</v>
      </c>
      <c r="C226" s="67" t="s">
        <v>1907</v>
      </c>
      <c r="D226" s="67" t="s">
        <v>2021</v>
      </c>
      <c r="E226" s="67">
        <v>0</v>
      </c>
      <c r="F226" s="67" t="s">
        <v>517</v>
      </c>
      <c r="G226" s="67" t="s">
        <v>583</v>
      </c>
      <c r="H226" s="67" t="s">
        <v>19</v>
      </c>
      <c r="I226" s="67" t="s">
        <v>19</v>
      </c>
      <c r="J226" s="67" t="s">
        <v>19</v>
      </c>
      <c r="K226" s="67" t="s">
        <v>19</v>
      </c>
      <c r="L226" s="67" t="s">
        <v>19</v>
      </c>
      <c r="M226" s="67" t="s">
        <v>19</v>
      </c>
      <c r="N226" s="67" t="s">
        <v>19</v>
      </c>
      <c r="O226" s="67" t="s">
        <v>19</v>
      </c>
      <c r="P226" s="67" t="s">
        <v>445</v>
      </c>
      <c r="Q226" s="67">
        <v>40</v>
      </c>
      <c r="R226" s="67">
        <v>1</v>
      </c>
      <c r="S226" s="67" t="s">
        <v>515</v>
      </c>
      <c r="T226" s="67" t="s">
        <v>584</v>
      </c>
      <c r="U226" s="155">
        <v>45684</v>
      </c>
      <c r="V226" s="155">
        <v>45777</v>
      </c>
      <c r="W226" s="67" t="s">
        <v>565</v>
      </c>
      <c r="X226" s="67">
        <v>8</v>
      </c>
      <c r="Y226" s="67">
        <v>100</v>
      </c>
      <c r="Z226" s="67" t="s">
        <v>2351</v>
      </c>
      <c r="AA226" s="450">
        <v>45777</v>
      </c>
      <c r="AB226" s="67">
        <v>100</v>
      </c>
      <c r="AC226" s="67" t="s">
        <v>2337</v>
      </c>
      <c r="AD226" s="450">
        <v>45777</v>
      </c>
      <c r="AE226" s="67">
        <v>100</v>
      </c>
      <c r="AF226" s="457">
        <v>8</v>
      </c>
      <c r="AG226" s="35">
        <f t="shared" si="20"/>
        <v>0</v>
      </c>
      <c r="AH226" s="35" t="str">
        <f t="shared" si="21"/>
        <v>20</v>
      </c>
      <c r="AI226" s="445" t="str">
        <f t="shared" si="18"/>
        <v>Actividad propia</v>
      </c>
      <c r="AJ226" s="35">
        <f t="shared" si="22"/>
        <v>8</v>
      </c>
      <c r="AK226" s="35">
        <f t="shared" si="23"/>
        <v>8</v>
      </c>
      <c r="AL226" s="445">
        <f t="shared" si="19"/>
        <v>100</v>
      </c>
    </row>
    <row r="227" spans="1:38" ht="32.25" customHeight="1" x14ac:dyDescent="0.25">
      <c r="A227" s="456" t="s">
        <v>1898</v>
      </c>
      <c r="B227" s="67" t="s">
        <v>2020</v>
      </c>
      <c r="C227" s="67" t="s">
        <v>1900</v>
      </c>
      <c r="D227" s="67" t="s">
        <v>2021</v>
      </c>
      <c r="E227" s="67">
        <v>0</v>
      </c>
      <c r="F227" s="67" t="s">
        <v>517</v>
      </c>
      <c r="G227" s="67" t="s">
        <v>585</v>
      </c>
      <c r="H227" s="67" t="s">
        <v>19</v>
      </c>
      <c r="I227" s="67" t="s">
        <v>19</v>
      </c>
      <c r="J227" s="67" t="s">
        <v>19</v>
      </c>
      <c r="K227" s="67" t="s">
        <v>19</v>
      </c>
      <c r="L227" s="67" t="s">
        <v>19</v>
      </c>
      <c r="M227" s="67" t="s">
        <v>19</v>
      </c>
      <c r="N227" s="67" t="s">
        <v>19</v>
      </c>
      <c r="O227" s="67" t="s">
        <v>19</v>
      </c>
      <c r="P227" s="67" t="s">
        <v>446</v>
      </c>
      <c r="Q227" s="67">
        <v>60</v>
      </c>
      <c r="R227" s="67">
        <v>100</v>
      </c>
      <c r="S227" s="67" t="s">
        <v>546</v>
      </c>
      <c r="T227" s="67" t="s">
        <v>582</v>
      </c>
      <c r="U227" s="155">
        <v>45748</v>
      </c>
      <c r="V227" s="155">
        <v>46003</v>
      </c>
      <c r="W227" s="67" t="s">
        <v>565</v>
      </c>
      <c r="X227" s="67">
        <v>12</v>
      </c>
      <c r="Y227" s="67"/>
      <c r="Z227" s="67"/>
      <c r="AA227" s="450"/>
      <c r="AB227" s="67"/>
      <c r="AC227" s="67"/>
      <c r="AD227" s="450"/>
      <c r="AE227" s="67"/>
      <c r="AF227" s="457"/>
      <c r="AG227" s="35">
        <f t="shared" si="20"/>
        <v>0</v>
      </c>
      <c r="AH227" s="35" t="str">
        <f t="shared" si="21"/>
        <v>20</v>
      </c>
      <c r="AI227" s="445" t="str">
        <f t="shared" si="18"/>
        <v>Actividad propia</v>
      </c>
      <c r="AJ227" s="35">
        <f t="shared" si="22"/>
        <v>12</v>
      </c>
      <c r="AK227" s="35">
        <f t="shared" si="23"/>
        <v>0</v>
      </c>
      <c r="AL227" s="445">
        <f t="shared" si="19"/>
        <v>0</v>
      </c>
    </row>
    <row r="228" spans="1:38" ht="32.25" customHeight="1" x14ac:dyDescent="0.25">
      <c r="A228" s="456" t="s">
        <v>1898</v>
      </c>
      <c r="B228" s="67" t="s">
        <v>2020</v>
      </c>
      <c r="C228" s="67" t="s">
        <v>1900</v>
      </c>
      <c r="D228" s="67" t="s">
        <v>2021</v>
      </c>
      <c r="E228" s="67">
        <v>0</v>
      </c>
      <c r="F228" s="67" t="s">
        <v>509</v>
      </c>
      <c r="G228" s="67" t="s">
        <v>586</v>
      </c>
      <c r="H228" s="67" t="s">
        <v>530</v>
      </c>
      <c r="I228" s="67" t="s">
        <v>1597</v>
      </c>
      <c r="J228" s="67" t="s">
        <v>1598</v>
      </c>
      <c r="K228" s="67" t="s">
        <v>1599</v>
      </c>
      <c r="L228" s="67" t="s">
        <v>587</v>
      </c>
      <c r="M228" s="67" t="s">
        <v>52</v>
      </c>
      <c r="N228" s="67" t="s">
        <v>567</v>
      </c>
      <c r="O228" s="67" t="s">
        <v>581</v>
      </c>
      <c r="P228" s="67" t="s">
        <v>414</v>
      </c>
      <c r="Q228" s="67">
        <v>20</v>
      </c>
      <c r="R228" s="67">
        <v>100</v>
      </c>
      <c r="S228" s="67" t="s">
        <v>546</v>
      </c>
      <c r="T228" s="67" t="s">
        <v>547</v>
      </c>
      <c r="U228" s="155">
        <v>45670</v>
      </c>
      <c r="V228" s="155">
        <v>46003</v>
      </c>
      <c r="W228" s="67" t="s">
        <v>565</v>
      </c>
      <c r="X228" s="67">
        <v>20</v>
      </c>
      <c r="Y228" s="67"/>
      <c r="Z228" s="67"/>
      <c r="AA228" s="450"/>
      <c r="AB228" s="67"/>
      <c r="AC228" s="67"/>
      <c r="AD228" s="450"/>
      <c r="AE228" s="67"/>
      <c r="AF228" s="457"/>
      <c r="AG228" s="35">
        <f t="shared" si="20"/>
        <v>0</v>
      </c>
      <c r="AH228" s="35" t="str">
        <f t="shared" si="21"/>
        <v>20</v>
      </c>
      <c r="AI228" s="445" t="str">
        <f t="shared" si="18"/>
        <v>Producto</v>
      </c>
      <c r="AJ228" s="35">
        <f t="shared" si="22"/>
        <v>20</v>
      </c>
      <c r="AK228" s="35">
        <f t="shared" si="23"/>
        <v>0</v>
      </c>
      <c r="AL228" s="445">
        <f t="shared" si="19"/>
        <v>0</v>
      </c>
    </row>
    <row r="229" spans="1:38" ht="32.25" customHeight="1" x14ac:dyDescent="0.25">
      <c r="A229" s="456" t="s">
        <v>1906</v>
      </c>
      <c r="B229" s="67" t="s">
        <v>2020</v>
      </c>
      <c r="C229" s="67" t="s">
        <v>1907</v>
      </c>
      <c r="D229" s="67" t="s">
        <v>2021</v>
      </c>
      <c r="E229" s="67">
        <v>0</v>
      </c>
      <c r="F229" s="67" t="s">
        <v>517</v>
      </c>
      <c r="G229" s="67" t="s">
        <v>588</v>
      </c>
      <c r="H229" s="67" t="s">
        <v>19</v>
      </c>
      <c r="I229" s="67" t="s">
        <v>19</v>
      </c>
      <c r="J229" s="67" t="s">
        <v>19</v>
      </c>
      <c r="K229" s="67" t="s">
        <v>19</v>
      </c>
      <c r="L229" s="67" t="s">
        <v>19</v>
      </c>
      <c r="M229" s="67" t="s">
        <v>19</v>
      </c>
      <c r="N229" s="67" t="s">
        <v>19</v>
      </c>
      <c r="O229" s="67" t="s">
        <v>19</v>
      </c>
      <c r="P229" s="67" t="s">
        <v>415</v>
      </c>
      <c r="Q229" s="67">
        <v>20</v>
      </c>
      <c r="R229" s="67">
        <v>1</v>
      </c>
      <c r="S229" s="67" t="s">
        <v>515</v>
      </c>
      <c r="T229" s="67" t="s">
        <v>570</v>
      </c>
      <c r="U229" s="155">
        <v>45670</v>
      </c>
      <c r="V229" s="155">
        <v>45688</v>
      </c>
      <c r="W229" s="67" t="s">
        <v>565</v>
      </c>
      <c r="X229" s="67">
        <v>4</v>
      </c>
      <c r="Y229" s="67">
        <v>100</v>
      </c>
      <c r="Z229" s="67" t="s">
        <v>2028</v>
      </c>
      <c r="AA229" s="450">
        <v>45688</v>
      </c>
      <c r="AB229" s="67">
        <v>100</v>
      </c>
      <c r="AC229" s="67" t="s">
        <v>2029</v>
      </c>
      <c r="AD229" s="450">
        <v>45688</v>
      </c>
      <c r="AE229" s="67">
        <v>100</v>
      </c>
      <c r="AF229" s="457">
        <v>4</v>
      </c>
      <c r="AG229" s="35">
        <f t="shared" si="20"/>
        <v>0</v>
      </c>
      <c r="AH229" s="35" t="str">
        <f t="shared" si="21"/>
        <v>20</v>
      </c>
      <c r="AI229" s="445" t="str">
        <f t="shared" si="18"/>
        <v>Actividad propia</v>
      </c>
      <c r="AJ229" s="35">
        <f t="shared" si="22"/>
        <v>4</v>
      </c>
      <c r="AK229" s="35">
        <f t="shared" si="23"/>
        <v>4</v>
      </c>
      <c r="AL229" s="445">
        <f t="shared" si="19"/>
        <v>100</v>
      </c>
    </row>
    <row r="230" spans="1:38" ht="32.25" customHeight="1" x14ac:dyDescent="0.25">
      <c r="A230" s="456" t="s">
        <v>1898</v>
      </c>
      <c r="B230" s="67" t="s">
        <v>2020</v>
      </c>
      <c r="C230" s="67" t="s">
        <v>1900</v>
      </c>
      <c r="D230" s="67" t="s">
        <v>2021</v>
      </c>
      <c r="E230" s="67">
        <v>0</v>
      </c>
      <c r="F230" s="67" t="s">
        <v>517</v>
      </c>
      <c r="G230" s="67" t="s">
        <v>589</v>
      </c>
      <c r="H230" s="67" t="s">
        <v>19</v>
      </c>
      <c r="I230" s="67" t="s">
        <v>19</v>
      </c>
      <c r="J230" s="67" t="s">
        <v>19</v>
      </c>
      <c r="K230" s="67" t="s">
        <v>19</v>
      </c>
      <c r="L230" s="67" t="s">
        <v>19</v>
      </c>
      <c r="M230" s="67" t="s">
        <v>19</v>
      </c>
      <c r="N230" s="67" t="s">
        <v>19</v>
      </c>
      <c r="O230" s="67" t="s">
        <v>19</v>
      </c>
      <c r="P230" s="67" t="s">
        <v>416</v>
      </c>
      <c r="Q230" s="67">
        <v>80</v>
      </c>
      <c r="R230" s="67">
        <v>100</v>
      </c>
      <c r="S230" s="67" t="s">
        <v>546</v>
      </c>
      <c r="T230" s="67" t="s">
        <v>547</v>
      </c>
      <c r="U230" s="155">
        <v>45691</v>
      </c>
      <c r="V230" s="155">
        <v>46003</v>
      </c>
      <c r="W230" s="67" t="s">
        <v>565</v>
      </c>
      <c r="X230" s="67">
        <v>16</v>
      </c>
      <c r="Y230" s="67">
        <v>26.35</v>
      </c>
      <c r="Z230" s="67" t="s">
        <v>2352</v>
      </c>
      <c r="AA230" s="450"/>
      <c r="AB230" s="67">
        <v>26.35</v>
      </c>
      <c r="AC230" s="67" t="s">
        <v>2337</v>
      </c>
      <c r="AD230" s="450"/>
      <c r="AE230" s="67"/>
      <c r="AF230" s="457">
        <v>4.2160000000000002</v>
      </c>
      <c r="AG230" s="35">
        <f t="shared" si="20"/>
        <v>0</v>
      </c>
      <c r="AH230" s="35" t="str">
        <f t="shared" si="21"/>
        <v>20</v>
      </c>
      <c r="AI230" s="445" t="str">
        <f t="shared" si="18"/>
        <v>Actividad propia</v>
      </c>
      <c r="AJ230" s="35">
        <f t="shared" si="22"/>
        <v>16</v>
      </c>
      <c r="AK230" s="35">
        <f t="shared" si="23"/>
        <v>4.2160000000000002</v>
      </c>
      <c r="AL230" s="445">
        <f t="shared" si="19"/>
        <v>0</v>
      </c>
    </row>
    <row r="231" spans="1:38" ht="32.25" customHeight="1" x14ac:dyDescent="0.25">
      <c r="A231" s="456" t="s">
        <v>1898</v>
      </c>
      <c r="B231" s="67" t="s">
        <v>2030</v>
      </c>
      <c r="C231" s="67" t="s">
        <v>1900</v>
      </c>
      <c r="D231" s="67" t="s">
        <v>2031</v>
      </c>
      <c r="E231" s="67">
        <v>0</v>
      </c>
      <c r="F231" s="67" t="s">
        <v>509</v>
      </c>
      <c r="G231" s="67" t="s">
        <v>718</v>
      </c>
      <c r="H231" s="67" t="s">
        <v>511</v>
      </c>
      <c r="I231" s="67" t="s">
        <v>1591</v>
      </c>
      <c r="J231" s="67" t="s">
        <v>1592</v>
      </c>
      <c r="K231" s="67" t="s">
        <v>1593</v>
      </c>
      <c r="L231" s="67" t="s">
        <v>531</v>
      </c>
      <c r="M231" s="67" t="s">
        <v>19</v>
      </c>
      <c r="N231" s="67" t="s">
        <v>1561</v>
      </c>
      <c r="O231" s="67" t="s">
        <v>531</v>
      </c>
      <c r="P231" s="67" t="s">
        <v>452</v>
      </c>
      <c r="Q231" s="67">
        <v>35</v>
      </c>
      <c r="R231" s="67">
        <v>1</v>
      </c>
      <c r="S231" s="67" t="s">
        <v>515</v>
      </c>
      <c r="T231" s="67" t="s">
        <v>719</v>
      </c>
      <c r="U231" s="155">
        <v>45691</v>
      </c>
      <c r="V231" s="155">
        <v>46010</v>
      </c>
      <c r="W231" s="67" t="s">
        <v>717</v>
      </c>
      <c r="X231" s="67">
        <v>35</v>
      </c>
      <c r="Y231" s="67"/>
      <c r="Z231" s="67"/>
      <c r="AA231" s="450"/>
      <c r="AB231" s="67"/>
      <c r="AC231" s="67"/>
      <c r="AD231" s="450"/>
      <c r="AE231" s="67"/>
      <c r="AF231" s="457"/>
      <c r="AG231" s="35">
        <f t="shared" si="20"/>
        <v>0</v>
      </c>
      <c r="AH231" s="35" t="str">
        <f t="shared" si="21"/>
        <v>60</v>
      </c>
      <c r="AI231" s="445" t="str">
        <f t="shared" si="18"/>
        <v>Producto</v>
      </c>
      <c r="AJ231" s="35">
        <f t="shared" si="22"/>
        <v>35</v>
      </c>
      <c r="AK231" s="35">
        <f t="shared" si="23"/>
        <v>0</v>
      </c>
      <c r="AL231" s="445">
        <f t="shared" si="19"/>
        <v>0</v>
      </c>
    </row>
    <row r="232" spans="1:38" ht="32.25" customHeight="1" x14ac:dyDescent="0.25">
      <c r="A232" s="456" t="s">
        <v>1906</v>
      </c>
      <c r="B232" s="67" t="s">
        <v>2030</v>
      </c>
      <c r="C232" s="67" t="s">
        <v>1907</v>
      </c>
      <c r="D232" s="67" t="s">
        <v>2031</v>
      </c>
      <c r="E232" s="67">
        <v>0</v>
      </c>
      <c r="F232" s="67" t="s">
        <v>517</v>
      </c>
      <c r="G232" s="67" t="s">
        <v>720</v>
      </c>
      <c r="H232" s="67" t="s">
        <v>19</v>
      </c>
      <c r="I232" s="67" t="s">
        <v>19</v>
      </c>
      <c r="J232" s="67" t="s">
        <v>19</v>
      </c>
      <c r="K232" s="67" t="s">
        <v>19</v>
      </c>
      <c r="L232" s="67" t="s">
        <v>19</v>
      </c>
      <c r="M232" s="67" t="s">
        <v>19</v>
      </c>
      <c r="N232" s="67" t="s">
        <v>19</v>
      </c>
      <c r="O232" s="67" t="s">
        <v>19</v>
      </c>
      <c r="P232" s="67" t="s">
        <v>453</v>
      </c>
      <c r="Q232" s="67">
        <v>20</v>
      </c>
      <c r="R232" s="67">
        <v>1</v>
      </c>
      <c r="S232" s="67" t="s">
        <v>515</v>
      </c>
      <c r="T232" s="67" t="s">
        <v>721</v>
      </c>
      <c r="U232" s="155">
        <v>45691</v>
      </c>
      <c r="V232" s="155">
        <v>45747</v>
      </c>
      <c r="W232" s="67" t="s">
        <v>717</v>
      </c>
      <c r="X232" s="67">
        <v>7</v>
      </c>
      <c r="Y232" s="67">
        <v>100</v>
      </c>
      <c r="Z232" s="67" t="s">
        <v>2032</v>
      </c>
      <c r="AA232" s="450">
        <v>45747</v>
      </c>
      <c r="AB232" s="67">
        <v>100</v>
      </c>
      <c r="AC232" s="67" t="s">
        <v>2033</v>
      </c>
      <c r="AD232" s="450">
        <v>45716</v>
      </c>
      <c r="AE232" s="67">
        <v>100</v>
      </c>
      <c r="AF232" s="457">
        <v>7</v>
      </c>
      <c r="AG232" s="35">
        <f t="shared" si="20"/>
        <v>0</v>
      </c>
      <c r="AH232" s="35" t="str">
        <f t="shared" si="21"/>
        <v>60</v>
      </c>
      <c r="AI232" s="445" t="str">
        <f t="shared" si="18"/>
        <v>Actividad propia</v>
      </c>
      <c r="AJ232" s="35">
        <f t="shared" si="22"/>
        <v>7</v>
      </c>
      <c r="AK232" s="35">
        <f t="shared" si="23"/>
        <v>7</v>
      </c>
      <c r="AL232" s="445">
        <f t="shared" si="19"/>
        <v>100</v>
      </c>
    </row>
    <row r="233" spans="1:38" ht="32.25" customHeight="1" x14ac:dyDescent="0.25">
      <c r="A233" s="456" t="s">
        <v>1941</v>
      </c>
      <c r="B233" s="67" t="s">
        <v>2030</v>
      </c>
      <c r="C233" s="67" t="s">
        <v>1905</v>
      </c>
      <c r="D233" s="67" t="s">
        <v>2031</v>
      </c>
      <c r="E233" s="67">
        <v>0</v>
      </c>
      <c r="F233" s="67" t="s">
        <v>517</v>
      </c>
      <c r="G233" s="67" t="s">
        <v>722</v>
      </c>
      <c r="H233" s="67" t="s">
        <v>19</v>
      </c>
      <c r="I233" s="67" t="s">
        <v>19</v>
      </c>
      <c r="J233" s="67" t="s">
        <v>19</v>
      </c>
      <c r="K233" s="67" t="s">
        <v>19</v>
      </c>
      <c r="L233" s="67" t="s">
        <v>19</v>
      </c>
      <c r="M233" s="67" t="s">
        <v>19</v>
      </c>
      <c r="N233" s="67" t="s">
        <v>19</v>
      </c>
      <c r="O233" s="67" t="s">
        <v>19</v>
      </c>
      <c r="P233" s="67" t="s">
        <v>454</v>
      </c>
      <c r="Q233" s="67">
        <v>20</v>
      </c>
      <c r="R233" s="67">
        <v>1</v>
      </c>
      <c r="S233" s="67" t="s">
        <v>515</v>
      </c>
      <c r="T233" s="67" t="s">
        <v>723</v>
      </c>
      <c r="U233" s="155">
        <v>45839</v>
      </c>
      <c r="V233" s="155">
        <v>45869</v>
      </c>
      <c r="W233" s="67" t="s">
        <v>717</v>
      </c>
      <c r="X233" s="67">
        <v>7</v>
      </c>
      <c r="Y233" s="67"/>
      <c r="Z233" s="67"/>
      <c r="AA233" s="450"/>
      <c r="AB233" s="67"/>
      <c r="AC233" s="67"/>
      <c r="AD233" s="450"/>
      <c r="AE233" s="67"/>
      <c r="AF233" s="457"/>
      <c r="AG233" s="35">
        <f t="shared" si="20"/>
        <v>0</v>
      </c>
      <c r="AH233" s="35" t="str">
        <f t="shared" si="21"/>
        <v>60</v>
      </c>
      <c r="AI233" s="445" t="str">
        <f t="shared" si="18"/>
        <v>Actividad propia</v>
      </c>
      <c r="AJ233" s="35">
        <f t="shared" si="22"/>
        <v>7</v>
      </c>
      <c r="AK233" s="35">
        <f t="shared" si="23"/>
        <v>0</v>
      </c>
      <c r="AL233" s="445">
        <f t="shared" si="19"/>
        <v>0</v>
      </c>
    </row>
    <row r="234" spans="1:38" ht="32.25" customHeight="1" x14ac:dyDescent="0.25">
      <c r="A234" s="456" t="s">
        <v>1916</v>
      </c>
      <c r="B234" s="67" t="s">
        <v>2030</v>
      </c>
      <c r="C234" s="67" t="s">
        <v>1905</v>
      </c>
      <c r="D234" s="67" t="s">
        <v>2031</v>
      </c>
      <c r="E234" s="67">
        <v>0</v>
      </c>
      <c r="F234" s="67" t="s">
        <v>517</v>
      </c>
      <c r="G234" s="67" t="s">
        <v>724</v>
      </c>
      <c r="H234" s="67" t="s">
        <v>19</v>
      </c>
      <c r="I234" s="67" t="s">
        <v>19</v>
      </c>
      <c r="J234" s="67" t="s">
        <v>19</v>
      </c>
      <c r="K234" s="67" t="s">
        <v>19</v>
      </c>
      <c r="L234" s="67" t="s">
        <v>19</v>
      </c>
      <c r="M234" s="67" t="s">
        <v>19</v>
      </c>
      <c r="N234" s="67" t="s">
        <v>19</v>
      </c>
      <c r="O234" s="67" t="s">
        <v>19</v>
      </c>
      <c r="P234" s="67" t="s">
        <v>455</v>
      </c>
      <c r="Q234" s="67">
        <v>30</v>
      </c>
      <c r="R234" s="67">
        <v>1</v>
      </c>
      <c r="S234" s="67" t="s">
        <v>515</v>
      </c>
      <c r="T234" s="67" t="s">
        <v>725</v>
      </c>
      <c r="U234" s="155">
        <v>45931</v>
      </c>
      <c r="V234" s="155">
        <v>45989</v>
      </c>
      <c r="W234" s="67" t="s">
        <v>717</v>
      </c>
      <c r="X234" s="67">
        <v>10.5</v>
      </c>
      <c r="Y234" s="67"/>
      <c r="Z234" s="67"/>
      <c r="AA234" s="450"/>
      <c r="AB234" s="67"/>
      <c r="AC234" s="67"/>
      <c r="AD234" s="450"/>
      <c r="AE234" s="67"/>
      <c r="AF234" s="457"/>
      <c r="AG234" s="35">
        <f t="shared" si="20"/>
        <v>0</v>
      </c>
      <c r="AH234" s="35" t="str">
        <f t="shared" si="21"/>
        <v>60</v>
      </c>
      <c r="AI234" s="445" t="str">
        <f t="shared" si="18"/>
        <v>Actividad propia</v>
      </c>
      <c r="AJ234" s="35">
        <f t="shared" si="22"/>
        <v>10.5</v>
      </c>
      <c r="AK234" s="35">
        <f t="shared" si="23"/>
        <v>0</v>
      </c>
      <c r="AL234" s="445">
        <f t="shared" si="19"/>
        <v>0</v>
      </c>
    </row>
    <row r="235" spans="1:38" ht="32.25" customHeight="1" x14ac:dyDescent="0.25">
      <c r="A235" s="456" t="s">
        <v>1898</v>
      </c>
      <c r="B235" s="67" t="s">
        <v>2030</v>
      </c>
      <c r="C235" s="67" t="s">
        <v>1905</v>
      </c>
      <c r="D235" s="67" t="s">
        <v>2031</v>
      </c>
      <c r="E235" s="67">
        <v>0</v>
      </c>
      <c r="F235" s="67" t="s">
        <v>517</v>
      </c>
      <c r="G235" s="67" t="s">
        <v>726</v>
      </c>
      <c r="H235" s="67" t="s">
        <v>19</v>
      </c>
      <c r="I235" s="67" t="s">
        <v>19</v>
      </c>
      <c r="J235" s="67" t="s">
        <v>19</v>
      </c>
      <c r="K235" s="67" t="s">
        <v>19</v>
      </c>
      <c r="L235" s="67" t="s">
        <v>19</v>
      </c>
      <c r="M235" s="67" t="s">
        <v>19</v>
      </c>
      <c r="N235" s="67" t="s">
        <v>19</v>
      </c>
      <c r="O235" s="67" t="s">
        <v>19</v>
      </c>
      <c r="P235" s="67" t="s">
        <v>456</v>
      </c>
      <c r="Q235" s="67">
        <v>30</v>
      </c>
      <c r="R235" s="67">
        <v>1</v>
      </c>
      <c r="S235" s="67" t="s">
        <v>515</v>
      </c>
      <c r="T235" s="67" t="s">
        <v>727</v>
      </c>
      <c r="U235" s="155">
        <v>45992</v>
      </c>
      <c r="V235" s="155">
        <v>46010</v>
      </c>
      <c r="W235" s="67" t="s">
        <v>717</v>
      </c>
      <c r="X235" s="67">
        <v>10.5</v>
      </c>
      <c r="Y235" s="67"/>
      <c r="Z235" s="67"/>
      <c r="AA235" s="450"/>
      <c r="AB235" s="67"/>
      <c r="AC235" s="67"/>
      <c r="AD235" s="450"/>
      <c r="AE235" s="67"/>
      <c r="AF235" s="457"/>
      <c r="AG235" s="35">
        <f t="shared" si="20"/>
        <v>0</v>
      </c>
      <c r="AH235" s="35" t="str">
        <f t="shared" si="21"/>
        <v>60</v>
      </c>
      <c r="AI235" s="445" t="str">
        <f t="shared" si="18"/>
        <v>Actividad propia</v>
      </c>
      <c r="AJ235" s="35">
        <f t="shared" si="22"/>
        <v>10.5</v>
      </c>
      <c r="AK235" s="35">
        <f t="shared" si="23"/>
        <v>0</v>
      </c>
      <c r="AL235" s="445">
        <f t="shared" si="19"/>
        <v>0</v>
      </c>
    </row>
    <row r="236" spans="1:38" ht="32.25" customHeight="1" x14ac:dyDescent="0.25">
      <c r="A236" s="456" t="s">
        <v>1898</v>
      </c>
      <c r="B236" s="67" t="s">
        <v>2030</v>
      </c>
      <c r="C236" s="67" t="s">
        <v>1900</v>
      </c>
      <c r="D236" s="67" t="s">
        <v>2031</v>
      </c>
      <c r="E236" s="67">
        <v>0</v>
      </c>
      <c r="F236" s="67" t="s">
        <v>509</v>
      </c>
      <c r="G236" s="67" t="s">
        <v>728</v>
      </c>
      <c r="H236" s="67" t="s">
        <v>511</v>
      </c>
      <c r="I236" s="67" t="s">
        <v>1591</v>
      </c>
      <c r="J236" s="67" t="s">
        <v>1592</v>
      </c>
      <c r="K236" s="67" t="s">
        <v>1593</v>
      </c>
      <c r="L236" s="67" t="s">
        <v>531</v>
      </c>
      <c r="M236" s="67" t="s">
        <v>19</v>
      </c>
      <c r="N236" s="67" t="s">
        <v>1561</v>
      </c>
      <c r="O236" s="67" t="s">
        <v>531</v>
      </c>
      <c r="P236" s="67" t="s">
        <v>457</v>
      </c>
      <c r="Q236" s="67">
        <v>35</v>
      </c>
      <c r="R236" s="67">
        <v>1</v>
      </c>
      <c r="S236" s="67" t="s">
        <v>515</v>
      </c>
      <c r="T236" s="67" t="s">
        <v>729</v>
      </c>
      <c r="U236" s="155">
        <v>45811</v>
      </c>
      <c r="V236" s="155">
        <v>46022</v>
      </c>
      <c r="W236" s="67" t="s">
        <v>717</v>
      </c>
      <c r="X236" s="67">
        <v>35</v>
      </c>
      <c r="Y236" s="67"/>
      <c r="Z236" s="67"/>
      <c r="AA236" s="450"/>
      <c r="AB236" s="67"/>
      <c r="AC236" s="67"/>
      <c r="AD236" s="450"/>
      <c r="AE236" s="67"/>
      <c r="AF236" s="457"/>
      <c r="AG236" s="35">
        <f t="shared" si="20"/>
        <v>0</v>
      </c>
      <c r="AH236" s="35" t="str">
        <f t="shared" si="21"/>
        <v>60</v>
      </c>
      <c r="AI236" s="445" t="str">
        <f t="shared" si="18"/>
        <v>Producto</v>
      </c>
      <c r="AJ236" s="35">
        <f t="shared" si="22"/>
        <v>35</v>
      </c>
      <c r="AK236" s="35">
        <f t="shared" si="23"/>
        <v>0</v>
      </c>
      <c r="AL236" s="445">
        <f t="shared" si="19"/>
        <v>0</v>
      </c>
    </row>
    <row r="237" spans="1:38" ht="32.25" customHeight="1" x14ac:dyDescent="0.25">
      <c r="A237" s="456" t="s">
        <v>1942</v>
      </c>
      <c r="B237" s="67" t="s">
        <v>2030</v>
      </c>
      <c r="C237" s="67" t="s">
        <v>1900</v>
      </c>
      <c r="D237" s="67" t="s">
        <v>2031</v>
      </c>
      <c r="E237" s="67">
        <v>0</v>
      </c>
      <c r="F237" s="67" t="s">
        <v>517</v>
      </c>
      <c r="G237" s="67" t="s">
        <v>730</v>
      </c>
      <c r="H237" s="67" t="s">
        <v>19</v>
      </c>
      <c r="I237" s="67" t="s">
        <v>19</v>
      </c>
      <c r="J237" s="67" t="s">
        <v>19</v>
      </c>
      <c r="K237" s="67" t="s">
        <v>19</v>
      </c>
      <c r="L237" s="67" t="s">
        <v>19</v>
      </c>
      <c r="M237" s="67" t="s">
        <v>19</v>
      </c>
      <c r="N237" s="67" t="s">
        <v>19</v>
      </c>
      <c r="O237" s="67" t="s">
        <v>19</v>
      </c>
      <c r="P237" s="67" t="s">
        <v>458</v>
      </c>
      <c r="Q237" s="67">
        <v>15</v>
      </c>
      <c r="R237" s="67">
        <v>1</v>
      </c>
      <c r="S237" s="67" t="s">
        <v>515</v>
      </c>
      <c r="T237" s="67" t="s">
        <v>731</v>
      </c>
      <c r="U237" s="155">
        <v>45811</v>
      </c>
      <c r="V237" s="155">
        <v>45930</v>
      </c>
      <c r="W237" s="67" t="s">
        <v>717</v>
      </c>
      <c r="X237" s="67">
        <v>5.25</v>
      </c>
      <c r="Y237" s="67"/>
      <c r="Z237" s="67"/>
      <c r="AA237" s="450"/>
      <c r="AB237" s="67"/>
      <c r="AC237" s="67"/>
      <c r="AD237" s="450"/>
      <c r="AE237" s="67"/>
      <c r="AF237" s="457"/>
      <c r="AG237" s="35">
        <f t="shared" si="20"/>
        <v>0</v>
      </c>
      <c r="AH237" s="35" t="str">
        <f t="shared" si="21"/>
        <v>60</v>
      </c>
      <c r="AI237" s="445" t="str">
        <f t="shared" si="18"/>
        <v>Actividad propia</v>
      </c>
      <c r="AJ237" s="35">
        <f t="shared" si="22"/>
        <v>5.25</v>
      </c>
      <c r="AK237" s="35">
        <f t="shared" si="23"/>
        <v>0</v>
      </c>
      <c r="AL237" s="445">
        <f t="shared" si="19"/>
        <v>0</v>
      </c>
    </row>
    <row r="238" spans="1:38" ht="32.25" customHeight="1" x14ac:dyDescent="0.25">
      <c r="A238" s="456" t="s">
        <v>1923</v>
      </c>
      <c r="B238" s="67" t="s">
        <v>2030</v>
      </c>
      <c r="C238" s="67" t="s">
        <v>1905</v>
      </c>
      <c r="D238" s="67" t="s">
        <v>2031</v>
      </c>
      <c r="E238" s="67">
        <v>0</v>
      </c>
      <c r="F238" s="67" t="s">
        <v>517</v>
      </c>
      <c r="G238" s="67" t="s">
        <v>732</v>
      </c>
      <c r="H238" s="67" t="s">
        <v>19</v>
      </c>
      <c r="I238" s="67" t="s">
        <v>19</v>
      </c>
      <c r="J238" s="67" t="s">
        <v>19</v>
      </c>
      <c r="K238" s="67" t="s">
        <v>19</v>
      </c>
      <c r="L238" s="67" t="s">
        <v>19</v>
      </c>
      <c r="M238" s="67" t="s">
        <v>19</v>
      </c>
      <c r="N238" s="67" t="s">
        <v>19</v>
      </c>
      <c r="O238" s="67" t="s">
        <v>19</v>
      </c>
      <c r="P238" s="67" t="s">
        <v>459</v>
      </c>
      <c r="Q238" s="67">
        <v>20</v>
      </c>
      <c r="R238" s="67">
        <v>1</v>
      </c>
      <c r="S238" s="67" t="s">
        <v>515</v>
      </c>
      <c r="T238" s="67" t="s">
        <v>733</v>
      </c>
      <c r="U238" s="155">
        <v>45931</v>
      </c>
      <c r="V238" s="155">
        <v>45961</v>
      </c>
      <c r="W238" s="67" t="s">
        <v>717</v>
      </c>
      <c r="X238" s="67">
        <v>7</v>
      </c>
      <c r="Y238" s="67"/>
      <c r="Z238" s="67"/>
      <c r="AA238" s="450"/>
      <c r="AB238" s="67"/>
      <c r="AC238" s="67"/>
      <c r="AD238" s="450"/>
      <c r="AE238" s="67"/>
      <c r="AF238" s="457"/>
      <c r="AG238" s="35">
        <f t="shared" si="20"/>
        <v>0</v>
      </c>
      <c r="AH238" s="35" t="str">
        <f t="shared" si="21"/>
        <v>60</v>
      </c>
      <c r="AI238" s="445" t="str">
        <f t="shared" si="18"/>
        <v>Actividad propia</v>
      </c>
      <c r="AJ238" s="35">
        <f t="shared" si="22"/>
        <v>7</v>
      </c>
      <c r="AK238" s="35">
        <f t="shared" si="23"/>
        <v>0</v>
      </c>
      <c r="AL238" s="445">
        <f t="shared" si="19"/>
        <v>0</v>
      </c>
    </row>
    <row r="239" spans="1:38" ht="32.25" customHeight="1" x14ac:dyDescent="0.25">
      <c r="A239" s="456" t="s">
        <v>1916</v>
      </c>
      <c r="B239" s="67" t="s">
        <v>2030</v>
      </c>
      <c r="C239" s="67" t="s">
        <v>1905</v>
      </c>
      <c r="D239" s="67" t="s">
        <v>2031</v>
      </c>
      <c r="E239" s="67">
        <v>0</v>
      </c>
      <c r="F239" s="67" t="s">
        <v>517</v>
      </c>
      <c r="G239" s="67" t="s">
        <v>734</v>
      </c>
      <c r="H239" s="67" t="s">
        <v>19</v>
      </c>
      <c r="I239" s="67" t="s">
        <v>19</v>
      </c>
      <c r="J239" s="67" t="s">
        <v>19</v>
      </c>
      <c r="K239" s="67" t="s">
        <v>19</v>
      </c>
      <c r="L239" s="67" t="s">
        <v>19</v>
      </c>
      <c r="M239" s="67" t="s">
        <v>19</v>
      </c>
      <c r="N239" s="67" t="s">
        <v>19</v>
      </c>
      <c r="O239" s="67" t="s">
        <v>19</v>
      </c>
      <c r="P239" s="67" t="s">
        <v>460</v>
      </c>
      <c r="Q239" s="67">
        <v>25</v>
      </c>
      <c r="R239" s="67">
        <v>1</v>
      </c>
      <c r="S239" s="67" t="s">
        <v>515</v>
      </c>
      <c r="T239" s="67" t="s">
        <v>735</v>
      </c>
      <c r="U239" s="155">
        <v>45965</v>
      </c>
      <c r="V239" s="155">
        <v>45989</v>
      </c>
      <c r="W239" s="67" t="s">
        <v>717</v>
      </c>
      <c r="X239" s="67">
        <v>8.75</v>
      </c>
      <c r="Y239" s="67"/>
      <c r="Z239" s="67"/>
      <c r="AA239" s="450"/>
      <c r="AB239" s="67"/>
      <c r="AC239" s="67"/>
      <c r="AD239" s="450"/>
      <c r="AE239" s="67"/>
      <c r="AF239" s="457"/>
      <c r="AG239" s="35">
        <f t="shared" si="20"/>
        <v>0</v>
      </c>
      <c r="AH239" s="35" t="str">
        <f t="shared" si="21"/>
        <v>60</v>
      </c>
      <c r="AI239" s="445" t="str">
        <f t="shared" si="18"/>
        <v>Actividad propia</v>
      </c>
      <c r="AJ239" s="35">
        <f t="shared" si="22"/>
        <v>8.75</v>
      </c>
      <c r="AK239" s="35">
        <f t="shared" si="23"/>
        <v>0</v>
      </c>
      <c r="AL239" s="445">
        <f t="shared" si="19"/>
        <v>0</v>
      </c>
    </row>
    <row r="240" spans="1:38" ht="32.25" customHeight="1" x14ac:dyDescent="0.25">
      <c r="A240" s="456" t="s">
        <v>1898</v>
      </c>
      <c r="B240" s="67" t="s">
        <v>2030</v>
      </c>
      <c r="C240" s="67" t="s">
        <v>1905</v>
      </c>
      <c r="D240" s="67" t="s">
        <v>2031</v>
      </c>
      <c r="E240" s="67">
        <v>0</v>
      </c>
      <c r="F240" s="67" t="s">
        <v>517</v>
      </c>
      <c r="G240" s="67" t="s">
        <v>736</v>
      </c>
      <c r="H240" s="67" t="s">
        <v>19</v>
      </c>
      <c r="I240" s="67" t="s">
        <v>19</v>
      </c>
      <c r="J240" s="67" t="s">
        <v>19</v>
      </c>
      <c r="K240" s="67" t="s">
        <v>19</v>
      </c>
      <c r="L240" s="67" t="s">
        <v>19</v>
      </c>
      <c r="M240" s="67" t="s">
        <v>19</v>
      </c>
      <c r="N240" s="67" t="s">
        <v>19</v>
      </c>
      <c r="O240" s="67" t="s">
        <v>19</v>
      </c>
      <c r="P240" s="67" t="s">
        <v>461</v>
      </c>
      <c r="Q240" s="67">
        <v>20</v>
      </c>
      <c r="R240" s="67">
        <v>1</v>
      </c>
      <c r="S240" s="67" t="s">
        <v>515</v>
      </c>
      <c r="T240" s="67" t="s">
        <v>737</v>
      </c>
      <c r="U240" s="155">
        <v>45992</v>
      </c>
      <c r="V240" s="155">
        <v>46006</v>
      </c>
      <c r="W240" s="67" t="s">
        <v>717</v>
      </c>
      <c r="X240" s="67">
        <v>7</v>
      </c>
      <c r="Y240" s="67"/>
      <c r="Z240" s="67"/>
      <c r="AA240" s="450"/>
      <c r="AB240" s="67"/>
      <c r="AC240" s="67"/>
      <c r="AD240" s="450"/>
      <c r="AE240" s="67"/>
      <c r="AF240" s="457"/>
      <c r="AG240" s="35">
        <f t="shared" si="20"/>
        <v>0</v>
      </c>
      <c r="AH240" s="35" t="str">
        <f t="shared" si="21"/>
        <v>60</v>
      </c>
      <c r="AI240" s="445" t="str">
        <f t="shared" si="18"/>
        <v>Actividad propia</v>
      </c>
      <c r="AJ240" s="35">
        <f t="shared" si="22"/>
        <v>7</v>
      </c>
      <c r="AK240" s="35">
        <f t="shared" si="23"/>
        <v>0</v>
      </c>
      <c r="AL240" s="445">
        <f t="shared" si="19"/>
        <v>0</v>
      </c>
    </row>
    <row r="241" spans="1:38" ht="32.25" customHeight="1" x14ac:dyDescent="0.25">
      <c r="A241" s="456" t="s">
        <v>1898</v>
      </c>
      <c r="B241" s="67" t="s">
        <v>2030</v>
      </c>
      <c r="C241" s="67" t="s">
        <v>1905</v>
      </c>
      <c r="D241" s="67" t="s">
        <v>2031</v>
      </c>
      <c r="E241" s="67">
        <v>0</v>
      </c>
      <c r="F241" s="67" t="s">
        <v>517</v>
      </c>
      <c r="G241" s="67" t="s">
        <v>738</v>
      </c>
      <c r="H241" s="67" t="s">
        <v>19</v>
      </c>
      <c r="I241" s="67" t="s">
        <v>19</v>
      </c>
      <c r="J241" s="67" t="s">
        <v>19</v>
      </c>
      <c r="K241" s="67" t="s">
        <v>19</v>
      </c>
      <c r="L241" s="67" t="s">
        <v>19</v>
      </c>
      <c r="M241" s="67" t="s">
        <v>19</v>
      </c>
      <c r="N241" s="67" t="s">
        <v>19</v>
      </c>
      <c r="O241" s="67" t="s">
        <v>19</v>
      </c>
      <c r="P241" s="67" t="s">
        <v>462</v>
      </c>
      <c r="Q241" s="67">
        <v>20</v>
      </c>
      <c r="R241" s="67">
        <v>1</v>
      </c>
      <c r="S241" s="67" t="s">
        <v>515</v>
      </c>
      <c r="T241" s="67" t="s">
        <v>739</v>
      </c>
      <c r="U241" s="155">
        <v>46007</v>
      </c>
      <c r="V241" s="155">
        <v>46022</v>
      </c>
      <c r="W241" s="67" t="s">
        <v>717</v>
      </c>
      <c r="X241" s="67">
        <v>7</v>
      </c>
      <c r="Y241" s="67"/>
      <c r="Z241" s="67"/>
      <c r="AA241" s="450"/>
      <c r="AB241" s="67"/>
      <c r="AC241" s="67"/>
      <c r="AD241" s="450"/>
      <c r="AE241" s="67"/>
      <c r="AF241" s="457"/>
      <c r="AG241" s="35">
        <f t="shared" si="20"/>
        <v>0</v>
      </c>
      <c r="AH241" s="35" t="str">
        <f t="shared" si="21"/>
        <v>60</v>
      </c>
      <c r="AI241" s="445" t="str">
        <f t="shared" si="18"/>
        <v>Actividad propia</v>
      </c>
      <c r="AJ241" s="35">
        <f t="shared" si="22"/>
        <v>7</v>
      </c>
      <c r="AK241" s="35">
        <f t="shared" si="23"/>
        <v>0</v>
      </c>
      <c r="AL241" s="445">
        <f t="shared" si="19"/>
        <v>0</v>
      </c>
    </row>
    <row r="242" spans="1:38" ht="32.25" customHeight="1" x14ac:dyDescent="0.25">
      <c r="A242" s="456" t="s">
        <v>1916</v>
      </c>
      <c r="B242" s="67" t="s">
        <v>2030</v>
      </c>
      <c r="C242" s="67" t="s">
        <v>1900</v>
      </c>
      <c r="D242" s="67" t="s">
        <v>2031</v>
      </c>
      <c r="E242" s="67">
        <v>0</v>
      </c>
      <c r="F242" s="67" t="s">
        <v>509</v>
      </c>
      <c r="G242" s="67" t="s">
        <v>740</v>
      </c>
      <c r="H242" s="67" t="s">
        <v>511</v>
      </c>
      <c r="I242" s="67" t="s">
        <v>1594</v>
      </c>
      <c r="J242" s="67" t="s">
        <v>1595</v>
      </c>
      <c r="K242" s="67" t="s">
        <v>1596</v>
      </c>
      <c r="L242" s="67" t="s">
        <v>531</v>
      </c>
      <c r="M242" s="67" t="s">
        <v>19</v>
      </c>
      <c r="N242" s="67" t="s">
        <v>1561</v>
      </c>
      <c r="O242" s="67" t="s">
        <v>531</v>
      </c>
      <c r="P242" s="67" t="s">
        <v>463</v>
      </c>
      <c r="Q242" s="67">
        <v>30</v>
      </c>
      <c r="R242" s="67">
        <v>2</v>
      </c>
      <c r="S242" s="67" t="s">
        <v>515</v>
      </c>
      <c r="T242" s="67" t="s">
        <v>741</v>
      </c>
      <c r="U242" s="155">
        <v>45684</v>
      </c>
      <c r="V242" s="155">
        <v>45989</v>
      </c>
      <c r="W242" s="67" t="s">
        <v>717</v>
      </c>
      <c r="X242" s="67">
        <v>30</v>
      </c>
      <c r="Y242" s="67"/>
      <c r="Z242" s="67"/>
      <c r="AA242" s="450"/>
      <c r="AB242" s="67"/>
      <c r="AC242" s="67"/>
      <c r="AD242" s="450"/>
      <c r="AE242" s="67"/>
      <c r="AF242" s="457"/>
      <c r="AG242" s="35">
        <f t="shared" si="20"/>
        <v>0</v>
      </c>
      <c r="AH242" s="35" t="str">
        <f t="shared" si="21"/>
        <v>60</v>
      </c>
      <c r="AI242" s="445" t="str">
        <f t="shared" si="18"/>
        <v>Producto</v>
      </c>
      <c r="AJ242" s="35">
        <f t="shared" si="22"/>
        <v>30</v>
      </c>
      <c r="AK242" s="35">
        <f t="shared" si="23"/>
        <v>0</v>
      </c>
      <c r="AL242" s="445">
        <f t="shared" si="19"/>
        <v>0</v>
      </c>
    </row>
    <row r="243" spans="1:38" ht="32.25" customHeight="1" x14ac:dyDescent="0.25">
      <c r="A243" s="456" t="s">
        <v>1906</v>
      </c>
      <c r="B243" s="67" t="s">
        <v>2030</v>
      </c>
      <c r="C243" s="67" t="s">
        <v>1907</v>
      </c>
      <c r="D243" s="67" t="s">
        <v>2031</v>
      </c>
      <c r="E243" s="67">
        <v>0</v>
      </c>
      <c r="F243" s="67" t="s">
        <v>517</v>
      </c>
      <c r="G243" s="67" t="s">
        <v>742</v>
      </c>
      <c r="H243" s="67" t="s">
        <v>19</v>
      </c>
      <c r="I243" s="67" t="s">
        <v>19</v>
      </c>
      <c r="J243" s="67" t="s">
        <v>19</v>
      </c>
      <c r="K243" s="67" t="s">
        <v>19</v>
      </c>
      <c r="L243" s="67" t="s">
        <v>19</v>
      </c>
      <c r="M243" s="67" t="s">
        <v>19</v>
      </c>
      <c r="N243" s="67" t="s">
        <v>19</v>
      </c>
      <c r="O243" s="67" t="s">
        <v>19</v>
      </c>
      <c r="P243" s="67" t="s">
        <v>464</v>
      </c>
      <c r="Q243" s="67">
        <v>30</v>
      </c>
      <c r="R243" s="67">
        <v>1</v>
      </c>
      <c r="S243" s="67" t="s">
        <v>515</v>
      </c>
      <c r="T243" s="67" t="s">
        <v>743</v>
      </c>
      <c r="U243" s="155">
        <v>45684</v>
      </c>
      <c r="V243" s="155">
        <v>45716</v>
      </c>
      <c r="W243" s="67" t="s">
        <v>717</v>
      </c>
      <c r="X243" s="67">
        <v>9</v>
      </c>
      <c r="Y243" s="67">
        <v>100</v>
      </c>
      <c r="Z243" s="67" t="s">
        <v>2034</v>
      </c>
      <c r="AA243" s="450">
        <v>45716</v>
      </c>
      <c r="AB243" s="67">
        <v>100</v>
      </c>
      <c r="AC243" s="67" t="s">
        <v>2035</v>
      </c>
      <c r="AD243" s="450">
        <v>45693</v>
      </c>
      <c r="AE243" s="67">
        <v>100</v>
      </c>
      <c r="AF243" s="457">
        <v>9</v>
      </c>
      <c r="AG243" s="35">
        <f t="shared" si="20"/>
        <v>0</v>
      </c>
      <c r="AH243" s="35" t="str">
        <f t="shared" si="21"/>
        <v>60</v>
      </c>
      <c r="AI243" s="445" t="str">
        <f t="shared" si="18"/>
        <v>Actividad propia</v>
      </c>
      <c r="AJ243" s="35">
        <f t="shared" si="22"/>
        <v>9</v>
      </c>
      <c r="AK243" s="35">
        <f t="shared" si="23"/>
        <v>9</v>
      </c>
      <c r="AL243" s="445">
        <f t="shared" si="19"/>
        <v>100</v>
      </c>
    </row>
    <row r="244" spans="1:38" ht="32.25" customHeight="1" x14ac:dyDescent="0.25">
      <c r="A244" s="456" t="s">
        <v>1942</v>
      </c>
      <c r="B244" s="67" t="s">
        <v>2030</v>
      </c>
      <c r="C244" s="67" t="s">
        <v>1900</v>
      </c>
      <c r="D244" s="67" t="s">
        <v>2031</v>
      </c>
      <c r="E244" s="67">
        <v>0</v>
      </c>
      <c r="F244" s="67" t="s">
        <v>517</v>
      </c>
      <c r="G244" s="67" t="s">
        <v>744</v>
      </c>
      <c r="H244" s="67" t="s">
        <v>19</v>
      </c>
      <c r="I244" s="67" t="s">
        <v>19</v>
      </c>
      <c r="J244" s="67" t="s">
        <v>19</v>
      </c>
      <c r="K244" s="67" t="s">
        <v>19</v>
      </c>
      <c r="L244" s="67" t="s">
        <v>19</v>
      </c>
      <c r="M244" s="67" t="s">
        <v>19</v>
      </c>
      <c r="N244" s="67" t="s">
        <v>19</v>
      </c>
      <c r="O244" s="67" t="s">
        <v>19</v>
      </c>
      <c r="P244" s="67" t="s">
        <v>465</v>
      </c>
      <c r="Q244" s="67">
        <v>40</v>
      </c>
      <c r="R244" s="67">
        <v>2</v>
      </c>
      <c r="S244" s="67" t="s">
        <v>515</v>
      </c>
      <c r="T244" s="67" t="s">
        <v>741</v>
      </c>
      <c r="U244" s="155">
        <v>45719</v>
      </c>
      <c r="V244" s="155">
        <v>45930</v>
      </c>
      <c r="W244" s="67" t="s">
        <v>717</v>
      </c>
      <c r="X244" s="67">
        <v>12</v>
      </c>
      <c r="Y244" s="67">
        <v>50</v>
      </c>
      <c r="Z244" s="67" t="s">
        <v>2517</v>
      </c>
      <c r="AA244" s="450"/>
      <c r="AB244" s="67">
        <v>50</v>
      </c>
      <c r="AC244" s="67" t="s">
        <v>2518</v>
      </c>
      <c r="AD244" s="450"/>
      <c r="AE244" s="67"/>
      <c r="AF244" s="457">
        <v>6</v>
      </c>
      <c r="AG244" s="35">
        <f t="shared" si="20"/>
        <v>0</v>
      </c>
      <c r="AH244" s="35" t="str">
        <f t="shared" si="21"/>
        <v>60</v>
      </c>
      <c r="AI244" s="445" t="str">
        <f t="shared" si="18"/>
        <v>Actividad propia</v>
      </c>
      <c r="AJ244" s="35">
        <f t="shared" si="22"/>
        <v>12</v>
      </c>
      <c r="AK244" s="35">
        <f t="shared" si="23"/>
        <v>6</v>
      </c>
      <c r="AL244" s="445">
        <f t="shared" si="19"/>
        <v>0</v>
      </c>
    </row>
    <row r="245" spans="1:38" ht="32.25" customHeight="1" x14ac:dyDescent="0.25">
      <c r="A245" s="456" t="s">
        <v>1916</v>
      </c>
      <c r="B245" s="67" t="s">
        <v>2030</v>
      </c>
      <c r="C245" s="67" t="s">
        <v>1900</v>
      </c>
      <c r="D245" s="67" t="s">
        <v>2031</v>
      </c>
      <c r="E245" s="67">
        <v>0</v>
      </c>
      <c r="F245" s="67" t="s">
        <v>517</v>
      </c>
      <c r="G245" s="67" t="s">
        <v>745</v>
      </c>
      <c r="H245" s="67" t="s">
        <v>19</v>
      </c>
      <c r="I245" s="67" t="s">
        <v>19</v>
      </c>
      <c r="J245" s="67" t="s">
        <v>19</v>
      </c>
      <c r="K245" s="67" t="s">
        <v>19</v>
      </c>
      <c r="L245" s="67" t="s">
        <v>19</v>
      </c>
      <c r="M245" s="67" t="s">
        <v>19</v>
      </c>
      <c r="N245" s="67" t="s">
        <v>19</v>
      </c>
      <c r="O245" s="67" t="s">
        <v>19</v>
      </c>
      <c r="P245" s="67" t="s">
        <v>466</v>
      </c>
      <c r="Q245" s="67">
        <v>30</v>
      </c>
      <c r="R245" s="67">
        <v>2</v>
      </c>
      <c r="S245" s="67" t="s">
        <v>515</v>
      </c>
      <c r="T245" s="67" t="s">
        <v>746</v>
      </c>
      <c r="U245" s="155">
        <v>45748</v>
      </c>
      <c r="V245" s="155">
        <v>45989</v>
      </c>
      <c r="W245" s="67" t="s">
        <v>717</v>
      </c>
      <c r="X245" s="67">
        <v>9</v>
      </c>
      <c r="Y245" s="67">
        <v>0</v>
      </c>
      <c r="Z245" s="67" t="s">
        <v>2519</v>
      </c>
      <c r="AA245" s="450"/>
      <c r="AB245" s="67">
        <v>0</v>
      </c>
      <c r="AC245" s="67" t="s">
        <v>2520</v>
      </c>
      <c r="AD245" s="450"/>
      <c r="AE245" s="67"/>
      <c r="AF245" s="457">
        <v>0</v>
      </c>
      <c r="AG245" s="35">
        <f t="shared" si="20"/>
        <v>0</v>
      </c>
      <c r="AH245" s="35" t="str">
        <f t="shared" si="21"/>
        <v>60</v>
      </c>
      <c r="AI245" s="445" t="str">
        <f t="shared" si="18"/>
        <v>Actividad propia</v>
      </c>
      <c r="AJ245" s="35">
        <f t="shared" si="22"/>
        <v>9</v>
      </c>
      <c r="AK245" s="35">
        <f t="shared" si="23"/>
        <v>0</v>
      </c>
      <c r="AL245" s="445">
        <f t="shared" si="19"/>
        <v>0</v>
      </c>
    </row>
    <row r="246" spans="1:38" ht="32.25" customHeight="1" x14ac:dyDescent="0.25">
      <c r="A246" s="456" t="s">
        <v>1898</v>
      </c>
      <c r="B246" s="67" t="s">
        <v>2036</v>
      </c>
      <c r="C246" s="67" t="s">
        <v>1900</v>
      </c>
      <c r="D246" s="67" t="s">
        <v>2037</v>
      </c>
      <c r="E246" s="67">
        <v>3</v>
      </c>
      <c r="F246" s="67" t="s">
        <v>509</v>
      </c>
      <c r="G246" s="67" t="s">
        <v>1413</v>
      </c>
      <c r="H246" s="67" t="s">
        <v>511</v>
      </c>
      <c r="I246" s="67" t="s">
        <v>1600</v>
      </c>
      <c r="J246" s="67" t="s">
        <v>1601</v>
      </c>
      <c r="K246" s="67" t="s">
        <v>1602</v>
      </c>
      <c r="L246" s="67" t="s">
        <v>638</v>
      </c>
      <c r="M246" s="67" t="s">
        <v>19</v>
      </c>
      <c r="N246" s="67" t="s">
        <v>680</v>
      </c>
      <c r="O246" s="67" t="s">
        <v>1038</v>
      </c>
      <c r="P246" s="67" t="s">
        <v>260</v>
      </c>
      <c r="Q246" s="67">
        <v>20</v>
      </c>
      <c r="R246" s="67">
        <v>1</v>
      </c>
      <c r="S246" s="67" t="s">
        <v>515</v>
      </c>
      <c r="T246" s="67" t="s">
        <v>1414</v>
      </c>
      <c r="U246" s="155">
        <v>45672</v>
      </c>
      <c r="V246" s="155">
        <v>46021</v>
      </c>
      <c r="W246" s="67" t="s">
        <v>1415</v>
      </c>
      <c r="X246" s="67">
        <v>20</v>
      </c>
      <c r="Y246" s="67"/>
      <c r="Z246" s="67"/>
      <c r="AA246" s="450"/>
      <c r="AB246" s="67"/>
      <c r="AC246" s="67"/>
      <c r="AD246" s="450"/>
      <c r="AE246" s="67"/>
      <c r="AF246" s="457"/>
      <c r="AG246" s="35">
        <f t="shared" si="20"/>
        <v>0</v>
      </c>
      <c r="AH246" s="35" t="str">
        <f t="shared" si="21"/>
        <v>3000</v>
      </c>
      <c r="AI246" s="445" t="str">
        <f t="shared" si="18"/>
        <v>Producto</v>
      </c>
      <c r="AJ246" s="35">
        <f t="shared" si="22"/>
        <v>20</v>
      </c>
      <c r="AK246" s="35">
        <f t="shared" si="23"/>
        <v>0</v>
      </c>
      <c r="AL246" s="445">
        <f t="shared" si="19"/>
        <v>0</v>
      </c>
    </row>
    <row r="247" spans="1:38" ht="32.25" customHeight="1" x14ac:dyDescent="0.25">
      <c r="A247" s="456" t="s">
        <v>1941</v>
      </c>
      <c r="B247" s="67" t="s">
        <v>2036</v>
      </c>
      <c r="C247" s="67" t="s">
        <v>1900</v>
      </c>
      <c r="D247" s="67" t="s">
        <v>2037</v>
      </c>
      <c r="E247" s="67">
        <v>3</v>
      </c>
      <c r="F247" s="67" t="s">
        <v>517</v>
      </c>
      <c r="G247" s="67" t="s">
        <v>1416</v>
      </c>
      <c r="H247" s="67" t="s">
        <v>19</v>
      </c>
      <c r="I247" s="67" t="s">
        <v>19</v>
      </c>
      <c r="J247" s="67" t="s">
        <v>19</v>
      </c>
      <c r="K247" s="67" t="s">
        <v>19</v>
      </c>
      <c r="L247" s="67" t="s">
        <v>19</v>
      </c>
      <c r="M247" s="67" t="s">
        <v>19</v>
      </c>
      <c r="N247" s="67" t="s">
        <v>19</v>
      </c>
      <c r="O247" s="67" t="s">
        <v>19</v>
      </c>
      <c r="P247" s="67" t="s">
        <v>261</v>
      </c>
      <c r="Q247" s="67">
        <v>100</v>
      </c>
      <c r="R247" s="67">
        <v>1</v>
      </c>
      <c r="S247" s="67" t="s">
        <v>515</v>
      </c>
      <c r="T247" s="67" t="s">
        <v>1417</v>
      </c>
      <c r="U247" s="155">
        <v>45672</v>
      </c>
      <c r="V247" s="155">
        <v>45839</v>
      </c>
      <c r="W247" s="67" t="s">
        <v>1357</v>
      </c>
      <c r="X247" s="67">
        <v>20</v>
      </c>
      <c r="Y247" s="67"/>
      <c r="Z247" s="67"/>
      <c r="AA247" s="450"/>
      <c r="AB247" s="67"/>
      <c r="AC247" s="67"/>
      <c r="AD247" s="450"/>
      <c r="AE247" s="67"/>
      <c r="AF247" s="457"/>
      <c r="AG247" s="35">
        <f t="shared" si="20"/>
        <v>0</v>
      </c>
      <c r="AH247" s="35" t="str">
        <f t="shared" si="21"/>
        <v>3000</v>
      </c>
      <c r="AI247" s="445" t="str">
        <f t="shared" si="18"/>
        <v>Actividad propia</v>
      </c>
      <c r="AJ247" s="35">
        <f t="shared" si="22"/>
        <v>20</v>
      </c>
      <c r="AK247" s="35">
        <f t="shared" si="23"/>
        <v>0</v>
      </c>
      <c r="AL247" s="445">
        <f t="shared" si="19"/>
        <v>0</v>
      </c>
    </row>
    <row r="248" spans="1:38" ht="32.25" customHeight="1" x14ac:dyDescent="0.25">
      <c r="A248" s="456" t="s">
        <v>1941</v>
      </c>
      <c r="B248" s="67" t="s">
        <v>2036</v>
      </c>
      <c r="C248" s="67" t="s">
        <v>1905</v>
      </c>
      <c r="D248" s="67" t="s">
        <v>2037</v>
      </c>
      <c r="E248" s="67">
        <v>3</v>
      </c>
      <c r="F248" s="67" t="s">
        <v>1641</v>
      </c>
      <c r="G248" s="67" t="s">
        <v>1418</v>
      </c>
      <c r="H248" s="67" t="s">
        <v>19</v>
      </c>
      <c r="I248" s="67" t="s">
        <v>19</v>
      </c>
      <c r="J248" s="67" t="s">
        <v>19</v>
      </c>
      <c r="K248" s="67" t="s">
        <v>19</v>
      </c>
      <c r="L248" s="67" t="s">
        <v>19</v>
      </c>
      <c r="M248" s="67" t="s">
        <v>19</v>
      </c>
      <c r="N248" s="67" t="s">
        <v>19</v>
      </c>
      <c r="O248" s="67" t="s">
        <v>19</v>
      </c>
      <c r="P248" s="67" t="s">
        <v>2408</v>
      </c>
      <c r="Q248" s="67">
        <v>0</v>
      </c>
      <c r="R248" s="67">
        <v>1</v>
      </c>
      <c r="S248" s="67" t="s">
        <v>515</v>
      </c>
      <c r="T248" s="67" t="s">
        <v>1419</v>
      </c>
      <c r="U248" s="155">
        <v>45840</v>
      </c>
      <c r="V248" s="155">
        <v>45869</v>
      </c>
      <c r="W248" s="67" t="s">
        <v>652</v>
      </c>
      <c r="X248" s="67">
        <v>0</v>
      </c>
      <c r="Y248" s="67"/>
      <c r="Z248" s="67"/>
      <c r="AA248" s="450"/>
      <c r="AB248" s="67"/>
      <c r="AC248" s="67"/>
      <c r="AD248" s="450"/>
      <c r="AE248" s="67"/>
      <c r="AF248" s="457"/>
      <c r="AG248" s="35">
        <f t="shared" si="20"/>
        <v>0</v>
      </c>
      <c r="AH248" s="35" t="str">
        <f t="shared" si="21"/>
        <v>3000</v>
      </c>
      <c r="AI248" s="445" t="str">
        <f t="shared" si="18"/>
        <v>Actividad sin participación</v>
      </c>
      <c r="AJ248" s="35">
        <f t="shared" si="22"/>
        <v>0</v>
      </c>
      <c r="AK248" s="35">
        <f t="shared" si="23"/>
        <v>0</v>
      </c>
      <c r="AL248" s="445">
        <f t="shared" si="19"/>
        <v>0</v>
      </c>
    </row>
    <row r="249" spans="1:38" ht="32.25" customHeight="1" x14ac:dyDescent="0.25">
      <c r="A249" s="456" t="s">
        <v>1898</v>
      </c>
      <c r="B249" s="67" t="s">
        <v>2036</v>
      </c>
      <c r="C249" s="67" t="s">
        <v>1905</v>
      </c>
      <c r="D249" s="67" t="s">
        <v>2037</v>
      </c>
      <c r="E249" s="67">
        <v>3</v>
      </c>
      <c r="F249" s="67" t="s">
        <v>1641</v>
      </c>
      <c r="G249" s="67" t="s">
        <v>1420</v>
      </c>
      <c r="H249" s="67" t="s">
        <v>19</v>
      </c>
      <c r="I249" s="67" t="s">
        <v>19</v>
      </c>
      <c r="J249" s="67" t="s">
        <v>19</v>
      </c>
      <c r="K249" s="67" t="s">
        <v>19</v>
      </c>
      <c r="L249" s="67" t="s">
        <v>19</v>
      </c>
      <c r="M249" s="67" t="s">
        <v>19</v>
      </c>
      <c r="N249" s="67" t="s">
        <v>19</v>
      </c>
      <c r="O249" s="67" t="s">
        <v>19</v>
      </c>
      <c r="P249" s="67" t="s">
        <v>2410</v>
      </c>
      <c r="Q249" s="67">
        <v>0</v>
      </c>
      <c r="R249" s="67">
        <v>1</v>
      </c>
      <c r="S249" s="67" t="s">
        <v>515</v>
      </c>
      <c r="T249" s="67" t="s">
        <v>1414</v>
      </c>
      <c r="U249" s="155">
        <v>45870</v>
      </c>
      <c r="V249" s="155">
        <v>46021</v>
      </c>
      <c r="W249" s="67" t="s">
        <v>652</v>
      </c>
      <c r="X249" s="67">
        <v>0</v>
      </c>
      <c r="Y249" s="67"/>
      <c r="Z249" s="67"/>
      <c r="AA249" s="450"/>
      <c r="AB249" s="67"/>
      <c r="AC249" s="67"/>
      <c r="AD249" s="450"/>
      <c r="AE249" s="67"/>
      <c r="AF249" s="457"/>
      <c r="AG249" s="35">
        <f t="shared" si="20"/>
        <v>0</v>
      </c>
      <c r="AH249" s="35" t="str">
        <f t="shared" si="21"/>
        <v>3000</v>
      </c>
      <c r="AI249" s="445" t="str">
        <f t="shared" si="18"/>
        <v>Actividad sin participación</v>
      </c>
      <c r="AJ249" s="35">
        <f t="shared" si="22"/>
        <v>0</v>
      </c>
      <c r="AK249" s="35">
        <f t="shared" si="23"/>
        <v>0</v>
      </c>
      <c r="AL249" s="445">
        <f t="shared" si="19"/>
        <v>0</v>
      </c>
    </row>
    <row r="250" spans="1:38" ht="32.25" customHeight="1" x14ac:dyDescent="0.25">
      <c r="A250" s="456" t="s">
        <v>1898</v>
      </c>
      <c r="B250" s="67" t="s">
        <v>2036</v>
      </c>
      <c r="C250" s="67" t="s">
        <v>1900</v>
      </c>
      <c r="D250" s="67" t="s">
        <v>2037</v>
      </c>
      <c r="E250" s="67">
        <v>3</v>
      </c>
      <c r="F250" s="67" t="s">
        <v>509</v>
      </c>
      <c r="G250" s="67" t="s">
        <v>1421</v>
      </c>
      <c r="H250" s="67" t="s">
        <v>511</v>
      </c>
      <c r="I250" s="67" t="s">
        <v>1600</v>
      </c>
      <c r="J250" s="67" t="s">
        <v>1601</v>
      </c>
      <c r="K250" s="67" t="s">
        <v>1602</v>
      </c>
      <c r="L250" s="67" t="s">
        <v>587</v>
      </c>
      <c r="M250" s="67" t="s">
        <v>19</v>
      </c>
      <c r="N250" s="67" t="s">
        <v>680</v>
      </c>
      <c r="O250" s="67" t="s">
        <v>1038</v>
      </c>
      <c r="P250" s="67" t="s">
        <v>2411</v>
      </c>
      <c r="Q250" s="67">
        <v>20</v>
      </c>
      <c r="R250" s="67">
        <v>2</v>
      </c>
      <c r="S250" s="67" t="s">
        <v>515</v>
      </c>
      <c r="T250" s="67" t="s">
        <v>1422</v>
      </c>
      <c r="U250" s="155">
        <v>45672</v>
      </c>
      <c r="V250" s="155">
        <v>46006</v>
      </c>
      <c r="W250" s="67" t="s">
        <v>1423</v>
      </c>
      <c r="X250" s="67">
        <v>20</v>
      </c>
      <c r="Y250" s="67"/>
      <c r="Z250" s="67"/>
      <c r="AA250" s="450"/>
      <c r="AB250" s="67"/>
      <c r="AC250" s="67"/>
      <c r="AD250" s="450"/>
      <c r="AE250" s="67"/>
      <c r="AF250" s="457"/>
      <c r="AG250" s="35">
        <f t="shared" si="20"/>
        <v>0</v>
      </c>
      <c r="AH250" s="35" t="str">
        <f t="shared" si="21"/>
        <v>3000</v>
      </c>
      <c r="AI250" s="445" t="str">
        <f t="shared" si="18"/>
        <v>Producto</v>
      </c>
      <c r="AJ250" s="35">
        <f t="shared" si="22"/>
        <v>20</v>
      </c>
      <c r="AK250" s="35">
        <f t="shared" si="23"/>
        <v>0</v>
      </c>
      <c r="AL250" s="445">
        <f t="shared" si="19"/>
        <v>0</v>
      </c>
    </row>
    <row r="251" spans="1:38" ht="32.25" customHeight="1" x14ac:dyDescent="0.25">
      <c r="A251" s="456" t="s">
        <v>1906</v>
      </c>
      <c r="B251" s="67" t="s">
        <v>2036</v>
      </c>
      <c r="C251" s="67" t="s">
        <v>1907</v>
      </c>
      <c r="D251" s="67" t="s">
        <v>2037</v>
      </c>
      <c r="E251" s="67">
        <v>3</v>
      </c>
      <c r="F251" s="67" t="s">
        <v>517</v>
      </c>
      <c r="G251" s="67" t="s">
        <v>1424</v>
      </c>
      <c r="H251" s="67" t="s">
        <v>19</v>
      </c>
      <c r="I251" s="67" t="s">
        <v>19</v>
      </c>
      <c r="J251" s="67" t="s">
        <v>19</v>
      </c>
      <c r="K251" s="67" t="s">
        <v>19</v>
      </c>
      <c r="L251" s="67" t="s">
        <v>19</v>
      </c>
      <c r="M251" s="67" t="s">
        <v>19</v>
      </c>
      <c r="N251" s="67" t="s">
        <v>19</v>
      </c>
      <c r="O251" s="67" t="s">
        <v>19</v>
      </c>
      <c r="P251" s="67" t="s">
        <v>388</v>
      </c>
      <c r="Q251" s="67">
        <v>30</v>
      </c>
      <c r="R251" s="67">
        <v>2</v>
      </c>
      <c r="S251" s="67" t="s">
        <v>515</v>
      </c>
      <c r="T251" s="67" t="s">
        <v>1425</v>
      </c>
      <c r="U251" s="155">
        <v>45672</v>
      </c>
      <c r="V251" s="155">
        <v>45744</v>
      </c>
      <c r="W251" s="67" t="s">
        <v>1357</v>
      </c>
      <c r="X251" s="67">
        <v>6</v>
      </c>
      <c r="Y251" s="67">
        <v>100</v>
      </c>
      <c r="Z251" s="67" t="s">
        <v>2038</v>
      </c>
      <c r="AA251" s="450">
        <v>45743</v>
      </c>
      <c r="AB251" s="67">
        <v>100</v>
      </c>
      <c r="AC251" s="67" t="s">
        <v>2039</v>
      </c>
      <c r="AD251" s="450">
        <v>45743</v>
      </c>
      <c r="AE251" s="67">
        <v>100</v>
      </c>
      <c r="AF251" s="457">
        <v>6</v>
      </c>
      <c r="AG251" s="35">
        <f t="shared" si="20"/>
        <v>0</v>
      </c>
      <c r="AH251" s="35" t="str">
        <f t="shared" si="21"/>
        <v>3000</v>
      </c>
      <c r="AI251" s="445" t="str">
        <f t="shared" si="18"/>
        <v>Actividad propia</v>
      </c>
      <c r="AJ251" s="35">
        <f t="shared" si="22"/>
        <v>6</v>
      </c>
      <c r="AK251" s="35">
        <f t="shared" si="23"/>
        <v>6</v>
      </c>
      <c r="AL251" s="445">
        <f t="shared" si="19"/>
        <v>100</v>
      </c>
    </row>
    <row r="252" spans="1:38" ht="32.25" customHeight="1" x14ac:dyDescent="0.25">
      <c r="A252" s="456" t="s">
        <v>1904</v>
      </c>
      <c r="B252" s="67" t="s">
        <v>2036</v>
      </c>
      <c r="C252" s="67" t="s">
        <v>1907</v>
      </c>
      <c r="D252" s="67" t="s">
        <v>2037</v>
      </c>
      <c r="E252" s="67">
        <v>3</v>
      </c>
      <c r="F252" s="67" t="s">
        <v>1641</v>
      </c>
      <c r="G252" s="67" t="s">
        <v>1426</v>
      </c>
      <c r="H252" s="67" t="s">
        <v>19</v>
      </c>
      <c r="I252" s="67" t="s">
        <v>19</v>
      </c>
      <c r="J252" s="67" t="s">
        <v>19</v>
      </c>
      <c r="K252" s="67" t="s">
        <v>19</v>
      </c>
      <c r="L252" s="67" t="s">
        <v>19</v>
      </c>
      <c r="M252" s="67" t="s">
        <v>19</v>
      </c>
      <c r="N252" s="67" t="s">
        <v>19</v>
      </c>
      <c r="O252" s="67" t="s">
        <v>19</v>
      </c>
      <c r="P252" s="67" t="s">
        <v>1427</v>
      </c>
      <c r="Q252" s="67">
        <v>0</v>
      </c>
      <c r="R252" s="67">
        <v>2</v>
      </c>
      <c r="S252" s="67" t="s">
        <v>515</v>
      </c>
      <c r="T252" s="67" t="s">
        <v>1425</v>
      </c>
      <c r="U252" s="155">
        <v>45719</v>
      </c>
      <c r="V252" s="155">
        <v>45807</v>
      </c>
      <c r="W252" s="67" t="s">
        <v>1244</v>
      </c>
      <c r="X252" s="67">
        <v>0</v>
      </c>
      <c r="Y252" s="67">
        <v>100</v>
      </c>
      <c r="Z252" s="67" t="s">
        <v>2521</v>
      </c>
      <c r="AA252" s="450"/>
      <c r="AB252" s="67">
        <v>100</v>
      </c>
      <c r="AC252" s="67" t="s">
        <v>2522</v>
      </c>
      <c r="AD252" s="450">
        <v>45806</v>
      </c>
      <c r="AE252" s="67">
        <v>100</v>
      </c>
      <c r="AF252" s="457">
        <v>0</v>
      </c>
      <c r="AG252" s="35">
        <f t="shared" si="20"/>
        <v>0</v>
      </c>
      <c r="AH252" s="35" t="str">
        <f t="shared" si="21"/>
        <v>3000</v>
      </c>
      <c r="AI252" s="445" t="str">
        <f t="shared" si="18"/>
        <v>Actividad sin participación</v>
      </c>
      <c r="AJ252" s="35">
        <f t="shared" si="22"/>
        <v>0</v>
      </c>
      <c r="AK252" s="35">
        <f t="shared" si="23"/>
        <v>0</v>
      </c>
      <c r="AL252" s="445">
        <f t="shared" si="19"/>
        <v>100</v>
      </c>
    </row>
    <row r="253" spans="1:38" ht="32.25" customHeight="1" x14ac:dyDescent="0.25">
      <c r="A253" s="456" t="s">
        <v>1961</v>
      </c>
      <c r="B253" s="67" t="s">
        <v>2036</v>
      </c>
      <c r="C253" s="67" t="s">
        <v>1900</v>
      </c>
      <c r="D253" s="67" t="s">
        <v>2037</v>
      </c>
      <c r="E253" s="67">
        <v>3</v>
      </c>
      <c r="F253" s="67" t="s">
        <v>517</v>
      </c>
      <c r="G253" s="67" t="s">
        <v>1428</v>
      </c>
      <c r="H253" s="67" t="s">
        <v>19</v>
      </c>
      <c r="I253" s="67" t="s">
        <v>19</v>
      </c>
      <c r="J253" s="67" t="s">
        <v>19</v>
      </c>
      <c r="K253" s="67" t="s">
        <v>19</v>
      </c>
      <c r="L253" s="67" t="s">
        <v>19</v>
      </c>
      <c r="M253" s="67" t="s">
        <v>19</v>
      </c>
      <c r="N253" s="67" t="s">
        <v>19</v>
      </c>
      <c r="O253" s="67" t="s">
        <v>19</v>
      </c>
      <c r="P253" s="67" t="s">
        <v>2412</v>
      </c>
      <c r="Q253" s="67">
        <v>30</v>
      </c>
      <c r="R253" s="67">
        <v>2</v>
      </c>
      <c r="S253" s="67" t="s">
        <v>515</v>
      </c>
      <c r="T253" s="67" t="s">
        <v>1429</v>
      </c>
      <c r="U253" s="155">
        <v>45748</v>
      </c>
      <c r="V253" s="155">
        <v>45828</v>
      </c>
      <c r="W253" s="67" t="s">
        <v>1357</v>
      </c>
      <c r="X253" s="67">
        <v>6</v>
      </c>
      <c r="Y253" s="67"/>
      <c r="Z253" s="67"/>
      <c r="AA253" s="450"/>
      <c r="AB253" s="67"/>
      <c r="AC253" s="67"/>
      <c r="AD253" s="450"/>
      <c r="AE253" s="67"/>
      <c r="AF253" s="457"/>
      <c r="AG253" s="35">
        <f t="shared" si="20"/>
        <v>0</v>
      </c>
      <c r="AH253" s="35" t="str">
        <f t="shared" si="21"/>
        <v>3000</v>
      </c>
      <c r="AI253" s="445" t="str">
        <f t="shared" si="18"/>
        <v>Actividad propia</v>
      </c>
      <c r="AJ253" s="35">
        <f t="shared" si="22"/>
        <v>6</v>
      </c>
      <c r="AK253" s="35">
        <f t="shared" si="23"/>
        <v>0</v>
      </c>
      <c r="AL253" s="445">
        <f t="shared" si="19"/>
        <v>0</v>
      </c>
    </row>
    <row r="254" spans="1:38" ht="32.25" customHeight="1" x14ac:dyDescent="0.25">
      <c r="A254" s="456" t="s">
        <v>1942</v>
      </c>
      <c r="B254" s="67" t="s">
        <v>2036</v>
      </c>
      <c r="C254" s="67" t="s">
        <v>1900</v>
      </c>
      <c r="D254" s="67" t="s">
        <v>2037</v>
      </c>
      <c r="E254" s="67">
        <v>3</v>
      </c>
      <c r="F254" s="67" t="s">
        <v>1641</v>
      </c>
      <c r="G254" s="67" t="s">
        <v>1430</v>
      </c>
      <c r="H254" s="67" t="s">
        <v>19</v>
      </c>
      <c r="I254" s="67" t="s">
        <v>19</v>
      </c>
      <c r="J254" s="67" t="s">
        <v>19</v>
      </c>
      <c r="K254" s="67" t="s">
        <v>19</v>
      </c>
      <c r="L254" s="67" t="s">
        <v>19</v>
      </c>
      <c r="M254" s="67" t="s">
        <v>19</v>
      </c>
      <c r="N254" s="67" t="s">
        <v>19</v>
      </c>
      <c r="O254" s="67" t="s">
        <v>19</v>
      </c>
      <c r="P254" s="67" t="s">
        <v>389</v>
      </c>
      <c r="Q254" s="67">
        <v>0</v>
      </c>
      <c r="R254" s="67">
        <v>2</v>
      </c>
      <c r="S254" s="67" t="s">
        <v>515</v>
      </c>
      <c r="T254" s="67" t="s">
        <v>1431</v>
      </c>
      <c r="U254" s="155">
        <v>45811</v>
      </c>
      <c r="V254" s="155">
        <v>45912</v>
      </c>
      <c r="W254" s="67" t="s">
        <v>1244</v>
      </c>
      <c r="X254" s="67">
        <v>0</v>
      </c>
      <c r="Y254" s="67"/>
      <c r="Z254" s="67"/>
      <c r="AA254" s="450"/>
      <c r="AB254" s="67"/>
      <c r="AC254" s="67"/>
      <c r="AD254" s="450"/>
      <c r="AE254" s="67"/>
      <c r="AF254" s="457"/>
      <c r="AG254" s="35">
        <f t="shared" si="20"/>
        <v>0</v>
      </c>
      <c r="AH254" s="35" t="str">
        <f t="shared" si="21"/>
        <v>3000</v>
      </c>
      <c r="AI254" s="445" t="str">
        <f t="shared" si="18"/>
        <v>Actividad sin participación</v>
      </c>
      <c r="AJ254" s="35">
        <f t="shared" si="22"/>
        <v>0</v>
      </c>
      <c r="AK254" s="35">
        <f t="shared" si="23"/>
        <v>0</v>
      </c>
      <c r="AL254" s="445">
        <f t="shared" si="19"/>
        <v>0</v>
      </c>
    </row>
    <row r="255" spans="1:38" ht="32.25" customHeight="1" x14ac:dyDescent="0.25">
      <c r="A255" s="456" t="s">
        <v>1942</v>
      </c>
      <c r="B255" s="67" t="s">
        <v>2036</v>
      </c>
      <c r="C255" s="67" t="s">
        <v>1905</v>
      </c>
      <c r="D255" s="67" t="s">
        <v>2037</v>
      </c>
      <c r="E255" s="67">
        <v>3</v>
      </c>
      <c r="F255" s="67" t="s">
        <v>517</v>
      </c>
      <c r="G255" s="67" t="s">
        <v>1432</v>
      </c>
      <c r="H255" s="67" t="s">
        <v>19</v>
      </c>
      <c r="I255" s="67" t="s">
        <v>19</v>
      </c>
      <c r="J255" s="67" t="s">
        <v>19</v>
      </c>
      <c r="K255" s="67" t="s">
        <v>19</v>
      </c>
      <c r="L255" s="67" t="s">
        <v>19</v>
      </c>
      <c r="M255" s="67" t="s">
        <v>19</v>
      </c>
      <c r="N255" s="67" t="s">
        <v>19</v>
      </c>
      <c r="O255" s="67" t="s">
        <v>19</v>
      </c>
      <c r="P255" s="67" t="s">
        <v>390</v>
      </c>
      <c r="Q255" s="67">
        <v>40</v>
      </c>
      <c r="R255" s="67">
        <v>2</v>
      </c>
      <c r="S255" s="67" t="s">
        <v>515</v>
      </c>
      <c r="T255" s="67" t="s">
        <v>1433</v>
      </c>
      <c r="U255" s="155">
        <v>45915</v>
      </c>
      <c r="V255" s="155">
        <v>45930</v>
      </c>
      <c r="W255" s="67" t="s">
        <v>1357</v>
      </c>
      <c r="X255" s="67">
        <v>8</v>
      </c>
      <c r="Y255" s="67"/>
      <c r="Z255" s="67"/>
      <c r="AA255" s="450"/>
      <c r="AB255" s="67"/>
      <c r="AC255" s="67"/>
      <c r="AD255" s="450"/>
      <c r="AE255" s="67"/>
      <c r="AF255" s="457"/>
      <c r="AG255" s="35">
        <f t="shared" si="20"/>
        <v>0</v>
      </c>
      <c r="AH255" s="35" t="str">
        <f t="shared" si="21"/>
        <v>3000</v>
      </c>
      <c r="AI255" s="445" t="str">
        <f t="shared" si="18"/>
        <v>Actividad propia</v>
      </c>
      <c r="AJ255" s="35">
        <f t="shared" si="22"/>
        <v>8</v>
      </c>
      <c r="AK255" s="35">
        <f t="shared" si="23"/>
        <v>0</v>
      </c>
      <c r="AL255" s="445">
        <f t="shared" si="19"/>
        <v>0</v>
      </c>
    </row>
    <row r="256" spans="1:38" ht="32.25" customHeight="1" x14ac:dyDescent="0.25">
      <c r="A256" s="456" t="s">
        <v>1898</v>
      </c>
      <c r="B256" s="67" t="s">
        <v>2036</v>
      </c>
      <c r="C256" s="67" t="s">
        <v>1905</v>
      </c>
      <c r="D256" s="67" t="s">
        <v>2037</v>
      </c>
      <c r="E256" s="67">
        <v>3</v>
      </c>
      <c r="F256" s="67" t="s">
        <v>1641</v>
      </c>
      <c r="G256" s="67" t="s">
        <v>1434</v>
      </c>
      <c r="H256" s="67" t="s">
        <v>19</v>
      </c>
      <c r="I256" s="67" t="s">
        <v>19</v>
      </c>
      <c r="J256" s="67" t="s">
        <v>19</v>
      </c>
      <c r="K256" s="67" t="s">
        <v>19</v>
      </c>
      <c r="L256" s="67" t="s">
        <v>19</v>
      </c>
      <c r="M256" s="67" t="s">
        <v>19</v>
      </c>
      <c r="N256" s="67" t="s">
        <v>19</v>
      </c>
      <c r="O256" s="67" t="s">
        <v>19</v>
      </c>
      <c r="P256" s="67" t="s">
        <v>2413</v>
      </c>
      <c r="Q256" s="67">
        <v>0</v>
      </c>
      <c r="R256" s="67">
        <v>2</v>
      </c>
      <c r="S256" s="67" t="s">
        <v>515</v>
      </c>
      <c r="T256" s="67" t="s">
        <v>1435</v>
      </c>
      <c r="U256" s="155">
        <v>45931</v>
      </c>
      <c r="V256" s="155">
        <v>46006</v>
      </c>
      <c r="W256" s="67" t="s">
        <v>1436</v>
      </c>
      <c r="X256" s="67">
        <v>0</v>
      </c>
      <c r="Y256" s="67"/>
      <c r="Z256" s="67"/>
      <c r="AA256" s="450"/>
      <c r="AB256" s="67"/>
      <c r="AC256" s="67"/>
      <c r="AD256" s="450"/>
      <c r="AE256" s="67"/>
      <c r="AF256" s="457"/>
      <c r="AG256" s="35">
        <f t="shared" si="20"/>
        <v>0</v>
      </c>
      <c r="AH256" s="35" t="str">
        <f t="shared" si="21"/>
        <v>3000</v>
      </c>
      <c r="AI256" s="445" t="str">
        <f t="shared" si="18"/>
        <v>Actividad sin participación</v>
      </c>
      <c r="AJ256" s="35">
        <f t="shared" si="22"/>
        <v>0</v>
      </c>
      <c r="AK256" s="35">
        <f t="shared" si="23"/>
        <v>0</v>
      </c>
      <c r="AL256" s="445">
        <f t="shared" si="19"/>
        <v>0</v>
      </c>
    </row>
    <row r="257" spans="1:38" ht="32.25" customHeight="1" x14ac:dyDescent="0.25">
      <c r="A257" s="456" t="s">
        <v>1898</v>
      </c>
      <c r="B257" s="67" t="s">
        <v>2036</v>
      </c>
      <c r="C257" s="67" t="s">
        <v>1900</v>
      </c>
      <c r="D257" s="67" t="s">
        <v>2037</v>
      </c>
      <c r="E257" s="67">
        <v>3</v>
      </c>
      <c r="F257" s="67" t="s">
        <v>509</v>
      </c>
      <c r="G257" s="67" t="s">
        <v>1437</v>
      </c>
      <c r="H257" s="67" t="s">
        <v>511</v>
      </c>
      <c r="I257" s="67" t="s">
        <v>1600</v>
      </c>
      <c r="J257" s="67" t="s">
        <v>1601</v>
      </c>
      <c r="K257" s="67" t="s">
        <v>1602</v>
      </c>
      <c r="L257" s="67" t="s">
        <v>638</v>
      </c>
      <c r="M257" s="67" t="s">
        <v>19</v>
      </c>
      <c r="N257" s="67" t="s">
        <v>680</v>
      </c>
      <c r="O257" s="67" t="s">
        <v>704</v>
      </c>
      <c r="P257" s="67" t="s">
        <v>262</v>
      </c>
      <c r="Q257" s="67">
        <v>20</v>
      </c>
      <c r="R257" s="67">
        <v>8</v>
      </c>
      <c r="S257" s="67" t="s">
        <v>515</v>
      </c>
      <c r="T257" s="67" t="s">
        <v>1438</v>
      </c>
      <c r="U257" s="155">
        <v>45672</v>
      </c>
      <c r="V257" s="155">
        <v>46021</v>
      </c>
      <c r="W257" s="67" t="s">
        <v>1357</v>
      </c>
      <c r="X257" s="67">
        <v>20</v>
      </c>
      <c r="Y257" s="67"/>
      <c r="Z257" s="67"/>
      <c r="AA257" s="450"/>
      <c r="AB257" s="67"/>
      <c r="AC257" s="67"/>
      <c r="AD257" s="450"/>
      <c r="AE257" s="67"/>
      <c r="AF257" s="457"/>
      <c r="AG257" s="35">
        <f t="shared" si="20"/>
        <v>0</v>
      </c>
      <c r="AH257" s="35" t="str">
        <f t="shared" si="21"/>
        <v>3000</v>
      </c>
      <c r="AI257" s="445" t="str">
        <f t="shared" si="18"/>
        <v>Producto</v>
      </c>
      <c r="AJ257" s="35">
        <f t="shared" si="22"/>
        <v>20</v>
      </c>
      <c r="AK257" s="35">
        <f t="shared" si="23"/>
        <v>0</v>
      </c>
      <c r="AL257" s="445">
        <f t="shared" si="19"/>
        <v>0</v>
      </c>
    </row>
    <row r="258" spans="1:38" ht="32.25" customHeight="1" x14ac:dyDescent="0.25">
      <c r="A258" s="456" t="s">
        <v>1906</v>
      </c>
      <c r="B258" s="67" t="s">
        <v>2036</v>
      </c>
      <c r="C258" s="67" t="s">
        <v>1907</v>
      </c>
      <c r="D258" s="67" t="s">
        <v>2037</v>
      </c>
      <c r="E258" s="67">
        <v>3</v>
      </c>
      <c r="F258" s="67" t="s">
        <v>517</v>
      </c>
      <c r="G258" s="67" t="s">
        <v>1439</v>
      </c>
      <c r="H258" s="67" t="s">
        <v>19</v>
      </c>
      <c r="I258" s="67" t="s">
        <v>19</v>
      </c>
      <c r="J258" s="67" t="s">
        <v>19</v>
      </c>
      <c r="K258" s="67" t="s">
        <v>19</v>
      </c>
      <c r="L258" s="67" t="s">
        <v>19</v>
      </c>
      <c r="M258" s="67" t="s">
        <v>19</v>
      </c>
      <c r="N258" s="67" t="s">
        <v>19</v>
      </c>
      <c r="O258" s="67" t="s">
        <v>19</v>
      </c>
      <c r="P258" s="67" t="s">
        <v>263</v>
      </c>
      <c r="Q258" s="67">
        <v>20</v>
      </c>
      <c r="R258" s="67">
        <v>1</v>
      </c>
      <c r="S258" s="67" t="s">
        <v>515</v>
      </c>
      <c r="T258" s="67" t="s">
        <v>1440</v>
      </c>
      <c r="U258" s="155">
        <v>45672</v>
      </c>
      <c r="V258" s="155">
        <v>45716</v>
      </c>
      <c r="W258" s="67" t="s">
        <v>1357</v>
      </c>
      <c r="X258" s="67">
        <v>4</v>
      </c>
      <c r="Y258" s="67">
        <v>100</v>
      </c>
      <c r="Z258" s="67" t="s">
        <v>2040</v>
      </c>
      <c r="AA258" s="450">
        <v>45687</v>
      </c>
      <c r="AB258" s="67">
        <v>100</v>
      </c>
      <c r="AC258" s="67" t="s">
        <v>2041</v>
      </c>
      <c r="AD258" s="450">
        <v>45687</v>
      </c>
      <c r="AE258" s="67">
        <v>100</v>
      </c>
      <c r="AF258" s="457">
        <v>4</v>
      </c>
      <c r="AG258" s="35">
        <f t="shared" si="20"/>
        <v>0</v>
      </c>
      <c r="AH258" s="35" t="str">
        <f t="shared" si="21"/>
        <v>3000</v>
      </c>
      <c r="AI258" s="445" t="str">
        <f t="shared" si="18"/>
        <v>Actividad propia</v>
      </c>
      <c r="AJ258" s="35">
        <f t="shared" si="22"/>
        <v>4</v>
      </c>
      <c r="AK258" s="35">
        <f t="shared" si="23"/>
        <v>4</v>
      </c>
      <c r="AL258" s="445">
        <f t="shared" si="19"/>
        <v>100</v>
      </c>
    </row>
    <row r="259" spans="1:38" ht="32.25" customHeight="1" x14ac:dyDescent="0.25">
      <c r="A259" s="456" t="s">
        <v>1898</v>
      </c>
      <c r="B259" s="67" t="s">
        <v>2036</v>
      </c>
      <c r="C259" s="67" t="s">
        <v>1900</v>
      </c>
      <c r="D259" s="67" t="s">
        <v>2037</v>
      </c>
      <c r="E259" s="67">
        <v>3</v>
      </c>
      <c r="F259" s="67" t="s">
        <v>517</v>
      </c>
      <c r="G259" s="67" t="s">
        <v>1441</v>
      </c>
      <c r="H259" s="67" t="s">
        <v>19</v>
      </c>
      <c r="I259" s="67" t="s">
        <v>19</v>
      </c>
      <c r="J259" s="67" t="s">
        <v>19</v>
      </c>
      <c r="K259" s="67" t="s">
        <v>19</v>
      </c>
      <c r="L259" s="67" t="s">
        <v>19</v>
      </c>
      <c r="M259" s="67" t="s">
        <v>19</v>
      </c>
      <c r="N259" s="67" t="s">
        <v>19</v>
      </c>
      <c r="O259" s="67" t="s">
        <v>19</v>
      </c>
      <c r="P259" s="67" t="s">
        <v>264</v>
      </c>
      <c r="Q259" s="67">
        <v>80</v>
      </c>
      <c r="R259" s="67">
        <v>8</v>
      </c>
      <c r="S259" s="67" t="s">
        <v>515</v>
      </c>
      <c r="T259" s="67" t="s">
        <v>1438</v>
      </c>
      <c r="U259" s="155">
        <v>45719</v>
      </c>
      <c r="V259" s="155">
        <v>46021</v>
      </c>
      <c r="W259" s="67" t="s">
        <v>1357</v>
      </c>
      <c r="X259" s="67">
        <v>16</v>
      </c>
      <c r="Y259" s="67">
        <v>37.5</v>
      </c>
      <c r="Z259" s="67" t="s">
        <v>2523</v>
      </c>
      <c r="AA259" s="450"/>
      <c r="AB259" s="67">
        <v>37.5</v>
      </c>
      <c r="AC259" s="67" t="s">
        <v>2524</v>
      </c>
      <c r="AD259" s="450"/>
      <c r="AE259" s="67"/>
      <c r="AF259" s="457">
        <v>6</v>
      </c>
      <c r="AG259" s="35">
        <f t="shared" si="20"/>
        <v>0</v>
      </c>
      <c r="AH259" s="35" t="str">
        <f t="shared" si="21"/>
        <v>3000</v>
      </c>
      <c r="AI259" s="445" t="str">
        <f t="shared" si="18"/>
        <v>Actividad propia</v>
      </c>
      <c r="AJ259" s="35">
        <f t="shared" si="22"/>
        <v>16</v>
      </c>
      <c r="AK259" s="35">
        <f t="shared" si="23"/>
        <v>6</v>
      </c>
      <c r="AL259" s="445">
        <f t="shared" si="19"/>
        <v>0</v>
      </c>
    </row>
    <row r="260" spans="1:38" ht="32.25" customHeight="1" x14ac:dyDescent="0.25">
      <c r="A260" s="456" t="s">
        <v>1898</v>
      </c>
      <c r="B260" s="67" t="s">
        <v>2036</v>
      </c>
      <c r="C260" s="67" t="s">
        <v>1900</v>
      </c>
      <c r="D260" s="67" t="s">
        <v>2037</v>
      </c>
      <c r="E260" s="67">
        <v>3</v>
      </c>
      <c r="F260" s="67" t="s">
        <v>509</v>
      </c>
      <c r="G260" s="67" t="s">
        <v>1442</v>
      </c>
      <c r="H260" s="67" t="s">
        <v>511</v>
      </c>
      <c r="I260" s="67" t="s">
        <v>1600</v>
      </c>
      <c r="J260" s="67" t="s">
        <v>1601</v>
      </c>
      <c r="K260" s="67" t="s">
        <v>1602</v>
      </c>
      <c r="L260" s="67" t="s">
        <v>638</v>
      </c>
      <c r="M260" s="67" t="s">
        <v>19</v>
      </c>
      <c r="N260" s="67" t="s">
        <v>680</v>
      </c>
      <c r="O260" s="67" t="s">
        <v>712</v>
      </c>
      <c r="P260" s="67" t="s">
        <v>2414</v>
      </c>
      <c r="Q260" s="67">
        <v>20</v>
      </c>
      <c r="R260" s="67">
        <v>4</v>
      </c>
      <c r="S260" s="67" t="s">
        <v>515</v>
      </c>
      <c r="T260" s="67" t="s">
        <v>1443</v>
      </c>
      <c r="U260" s="155">
        <v>45672</v>
      </c>
      <c r="V260" s="155">
        <v>46021</v>
      </c>
      <c r="W260" s="67" t="s">
        <v>1444</v>
      </c>
      <c r="X260" s="67">
        <v>20</v>
      </c>
      <c r="Y260" s="67"/>
      <c r="Z260" s="67"/>
      <c r="AA260" s="450"/>
      <c r="AB260" s="67"/>
      <c r="AC260" s="67"/>
      <c r="AD260" s="450"/>
      <c r="AE260" s="67"/>
      <c r="AF260" s="457"/>
      <c r="AG260" s="35">
        <f t="shared" si="20"/>
        <v>0</v>
      </c>
      <c r="AH260" s="35" t="str">
        <f t="shared" si="21"/>
        <v>3000</v>
      </c>
      <c r="AI260" s="445" t="str">
        <f t="shared" si="18"/>
        <v>Producto</v>
      </c>
      <c r="AJ260" s="35">
        <f t="shared" si="22"/>
        <v>20</v>
      </c>
      <c r="AK260" s="35">
        <f t="shared" si="23"/>
        <v>0</v>
      </c>
      <c r="AL260" s="445">
        <f t="shared" si="19"/>
        <v>0</v>
      </c>
    </row>
    <row r="261" spans="1:38" ht="32.25" customHeight="1" x14ac:dyDescent="0.25">
      <c r="A261" s="456" t="s">
        <v>1906</v>
      </c>
      <c r="B261" s="67" t="s">
        <v>2036</v>
      </c>
      <c r="C261" s="67" t="s">
        <v>1907</v>
      </c>
      <c r="D261" s="67" t="s">
        <v>2037</v>
      </c>
      <c r="E261" s="67">
        <v>3</v>
      </c>
      <c r="F261" s="67" t="s">
        <v>517</v>
      </c>
      <c r="G261" s="67" t="s">
        <v>1445</v>
      </c>
      <c r="H261" s="67" t="s">
        <v>19</v>
      </c>
      <c r="I261" s="67" t="s">
        <v>19</v>
      </c>
      <c r="J261" s="67" t="s">
        <v>19</v>
      </c>
      <c r="K261" s="67" t="s">
        <v>19</v>
      </c>
      <c r="L261" s="67" t="s">
        <v>19</v>
      </c>
      <c r="M261" s="67" t="s">
        <v>19</v>
      </c>
      <c r="N261" s="67" t="s">
        <v>19</v>
      </c>
      <c r="O261" s="67" t="s">
        <v>19</v>
      </c>
      <c r="P261" s="67" t="s">
        <v>265</v>
      </c>
      <c r="Q261" s="67">
        <v>50</v>
      </c>
      <c r="R261" s="67">
        <v>1</v>
      </c>
      <c r="S261" s="67" t="s">
        <v>515</v>
      </c>
      <c r="T261" s="67" t="s">
        <v>1446</v>
      </c>
      <c r="U261" s="155">
        <v>45672</v>
      </c>
      <c r="V261" s="155">
        <v>45716</v>
      </c>
      <c r="W261" s="67" t="s">
        <v>1447</v>
      </c>
      <c r="X261" s="67">
        <v>10</v>
      </c>
      <c r="Y261" s="67">
        <v>100</v>
      </c>
      <c r="Z261" s="67" t="s">
        <v>2042</v>
      </c>
      <c r="AA261" s="450">
        <v>45705</v>
      </c>
      <c r="AB261" s="67">
        <v>100</v>
      </c>
      <c r="AC261" s="67" t="s">
        <v>2043</v>
      </c>
      <c r="AD261" s="450">
        <v>45716</v>
      </c>
      <c r="AE261" s="67">
        <v>100</v>
      </c>
      <c r="AF261" s="457">
        <v>10</v>
      </c>
      <c r="AG261" s="35">
        <f t="shared" si="20"/>
        <v>0</v>
      </c>
      <c r="AH261" s="35" t="str">
        <f t="shared" si="21"/>
        <v>3000</v>
      </c>
      <c r="AI261" s="445" t="str">
        <f t="shared" si="18"/>
        <v>Actividad propia</v>
      </c>
      <c r="AJ261" s="35">
        <f t="shared" si="22"/>
        <v>10</v>
      </c>
      <c r="AK261" s="35">
        <f t="shared" si="23"/>
        <v>10</v>
      </c>
      <c r="AL261" s="445">
        <f t="shared" si="19"/>
        <v>100</v>
      </c>
    </row>
    <row r="262" spans="1:38" s="469" customFormat="1" ht="32.25" customHeight="1" x14ac:dyDescent="0.25">
      <c r="A262" s="464" t="s">
        <v>1916</v>
      </c>
      <c r="B262" s="465" t="s">
        <v>2036</v>
      </c>
      <c r="C262" s="465" t="s">
        <v>1900</v>
      </c>
      <c r="D262" s="465" t="s">
        <v>2037</v>
      </c>
      <c r="E262" s="465">
        <v>3</v>
      </c>
      <c r="F262" s="465" t="s">
        <v>1641</v>
      </c>
      <c r="G262" s="465" t="s">
        <v>1448</v>
      </c>
      <c r="H262" s="67" t="s">
        <v>19</v>
      </c>
      <c r="I262" s="67" t="s">
        <v>19</v>
      </c>
      <c r="J262" s="67" t="s">
        <v>19</v>
      </c>
      <c r="K262" s="67" t="s">
        <v>19</v>
      </c>
      <c r="L262" s="67" t="s">
        <v>19</v>
      </c>
      <c r="M262" s="67" t="s">
        <v>19</v>
      </c>
      <c r="N262" s="67" t="s">
        <v>19</v>
      </c>
      <c r="O262" s="67" t="s">
        <v>19</v>
      </c>
      <c r="P262" s="465" t="s">
        <v>266</v>
      </c>
      <c r="Q262" s="465">
        <v>0</v>
      </c>
      <c r="R262" s="465">
        <v>4</v>
      </c>
      <c r="S262" s="465" t="s">
        <v>515</v>
      </c>
      <c r="T262" s="465" t="s">
        <v>1871</v>
      </c>
      <c r="U262" s="466">
        <v>45719</v>
      </c>
      <c r="V262" s="466">
        <v>45989</v>
      </c>
      <c r="W262" s="465" t="s">
        <v>652</v>
      </c>
      <c r="X262" s="465">
        <v>0</v>
      </c>
      <c r="Y262" s="465">
        <v>25</v>
      </c>
      <c r="Z262" s="465" t="s">
        <v>2353</v>
      </c>
      <c r="AA262" s="467"/>
      <c r="AB262" s="465">
        <v>50</v>
      </c>
      <c r="AC262" s="465" t="s">
        <v>2354</v>
      </c>
      <c r="AD262" s="467"/>
      <c r="AE262" s="465"/>
      <c r="AF262" s="468">
        <v>0</v>
      </c>
      <c r="AG262" s="35">
        <f t="shared" si="20"/>
        <v>25</v>
      </c>
      <c r="AH262" s="35" t="str">
        <f t="shared" si="21"/>
        <v>3000</v>
      </c>
      <c r="AI262" s="445" t="str">
        <f t="shared" si="18"/>
        <v>Actividad sin participación</v>
      </c>
      <c r="AJ262" s="35">
        <f t="shared" si="22"/>
        <v>0</v>
      </c>
      <c r="AK262" s="35">
        <f t="shared" si="23"/>
        <v>0</v>
      </c>
      <c r="AL262" s="445">
        <f t="shared" si="19"/>
        <v>0</v>
      </c>
    </row>
    <row r="263" spans="1:38" s="469" customFormat="1" ht="32.25" customHeight="1" x14ac:dyDescent="0.25">
      <c r="A263" s="464" t="s">
        <v>1916</v>
      </c>
      <c r="B263" s="465" t="s">
        <v>2036</v>
      </c>
      <c r="C263" s="465" t="s">
        <v>1900</v>
      </c>
      <c r="D263" s="465" t="s">
        <v>2037</v>
      </c>
      <c r="E263" s="465">
        <v>3</v>
      </c>
      <c r="F263" s="465" t="s">
        <v>517</v>
      </c>
      <c r="G263" s="465" t="s">
        <v>1449</v>
      </c>
      <c r="H263" s="67" t="s">
        <v>19</v>
      </c>
      <c r="I263" s="67" t="s">
        <v>19</v>
      </c>
      <c r="J263" s="67" t="s">
        <v>19</v>
      </c>
      <c r="K263" s="67" t="s">
        <v>19</v>
      </c>
      <c r="L263" s="67" t="s">
        <v>19</v>
      </c>
      <c r="M263" s="67" t="s">
        <v>19</v>
      </c>
      <c r="N263" s="67" t="s">
        <v>19</v>
      </c>
      <c r="O263" s="67" t="s">
        <v>19</v>
      </c>
      <c r="P263" s="465" t="s">
        <v>267</v>
      </c>
      <c r="Q263" s="465">
        <v>50</v>
      </c>
      <c r="R263" s="465">
        <v>4</v>
      </c>
      <c r="S263" s="465" t="s">
        <v>515</v>
      </c>
      <c r="T263" s="465" t="s">
        <v>1872</v>
      </c>
      <c r="U263" s="466">
        <v>45719</v>
      </c>
      <c r="V263" s="466">
        <v>45989</v>
      </c>
      <c r="W263" s="465" t="s">
        <v>1357</v>
      </c>
      <c r="X263" s="465">
        <v>10</v>
      </c>
      <c r="Y263" s="465">
        <v>25</v>
      </c>
      <c r="Z263" s="465" t="s">
        <v>2392</v>
      </c>
      <c r="AA263" s="467"/>
      <c r="AB263" s="465">
        <v>50</v>
      </c>
      <c r="AC263" s="465" t="s">
        <v>2355</v>
      </c>
      <c r="AD263" s="467"/>
      <c r="AE263" s="465"/>
      <c r="AF263" s="468">
        <v>5</v>
      </c>
      <c r="AG263" s="35">
        <f t="shared" si="20"/>
        <v>25</v>
      </c>
      <c r="AH263" s="35" t="str">
        <f t="shared" si="21"/>
        <v>3000</v>
      </c>
      <c r="AI263" s="445" t="str">
        <f t="shared" ref="AI263:AI326" si="24">+F263</f>
        <v>Actividad propia</v>
      </c>
      <c r="AJ263" s="35">
        <f t="shared" si="22"/>
        <v>10</v>
      </c>
      <c r="AK263" s="35">
        <f t="shared" si="23"/>
        <v>5</v>
      </c>
      <c r="AL263" s="445">
        <f t="shared" ref="AL263:AL326" si="25">+AE263</f>
        <v>0</v>
      </c>
    </row>
    <row r="264" spans="1:38" ht="32.25" customHeight="1" x14ac:dyDescent="0.25">
      <c r="A264" s="456" t="s">
        <v>1898</v>
      </c>
      <c r="B264" s="67" t="s">
        <v>2036</v>
      </c>
      <c r="C264" s="67" t="s">
        <v>1900</v>
      </c>
      <c r="D264" s="67" t="s">
        <v>2037</v>
      </c>
      <c r="E264" s="67">
        <v>3</v>
      </c>
      <c r="F264" s="67" t="s">
        <v>1641</v>
      </c>
      <c r="G264" s="67" t="s">
        <v>1450</v>
      </c>
      <c r="H264" s="67" t="s">
        <v>19</v>
      </c>
      <c r="I264" s="67" t="s">
        <v>19</v>
      </c>
      <c r="J264" s="67" t="s">
        <v>19</v>
      </c>
      <c r="K264" s="67" t="s">
        <v>19</v>
      </c>
      <c r="L264" s="67" t="s">
        <v>19</v>
      </c>
      <c r="M264" s="67" t="s">
        <v>19</v>
      </c>
      <c r="N264" s="67" t="s">
        <v>19</v>
      </c>
      <c r="O264" s="67" t="s">
        <v>19</v>
      </c>
      <c r="P264" s="67" t="s">
        <v>2415</v>
      </c>
      <c r="Q264" s="67">
        <v>0</v>
      </c>
      <c r="R264" s="67">
        <v>4</v>
      </c>
      <c r="S264" s="67" t="s">
        <v>515</v>
      </c>
      <c r="T264" s="67" t="s">
        <v>1443</v>
      </c>
      <c r="U264" s="155">
        <v>45719</v>
      </c>
      <c r="V264" s="155">
        <v>46021</v>
      </c>
      <c r="W264" s="67" t="s">
        <v>652</v>
      </c>
      <c r="X264" s="67">
        <v>0</v>
      </c>
      <c r="Y264" s="67"/>
      <c r="Z264" s="67"/>
      <c r="AA264" s="450"/>
      <c r="AB264" s="67"/>
      <c r="AC264" s="67"/>
      <c r="AD264" s="450"/>
      <c r="AE264" s="67"/>
      <c r="AF264" s="457"/>
      <c r="AG264" s="35">
        <f t="shared" ref="AG264:AG327" si="26">+AB264-Y264</f>
        <v>0</v>
      </c>
      <c r="AH264" s="35" t="str">
        <f t="shared" ref="AH264:AH327" si="27">+B264</f>
        <v>3000</v>
      </c>
      <c r="AI264" s="445" t="str">
        <f t="shared" si="24"/>
        <v>Actividad sin participación</v>
      </c>
      <c r="AJ264" s="35">
        <f t="shared" ref="AJ264:AJ327" si="28">+X264</f>
        <v>0</v>
      </c>
      <c r="AK264" s="35">
        <f t="shared" ref="AK264:AK327" si="29">(AB264*X264)/100</f>
        <v>0</v>
      </c>
      <c r="AL264" s="445">
        <f t="shared" si="25"/>
        <v>0</v>
      </c>
    </row>
    <row r="265" spans="1:38" ht="32.25" customHeight="1" x14ac:dyDescent="0.25">
      <c r="A265" s="456" t="s">
        <v>1898</v>
      </c>
      <c r="B265" s="67" t="s">
        <v>2036</v>
      </c>
      <c r="C265" s="67" t="s">
        <v>1900</v>
      </c>
      <c r="D265" s="67" t="s">
        <v>2037</v>
      </c>
      <c r="E265" s="67">
        <v>3</v>
      </c>
      <c r="F265" s="67" t="s">
        <v>509</v>
      </c>
      <c r="G265" s="67" t="s">
        <v>1451</v>
      </c>
      <c r="H265" s="67" t="s">
        <v>511</v>
      </c>
      <c r="I265" s="67" t="s">
        <v>1594</v>
      </c>
      <c r="J265" s="67" t="s">
        <v>1595</v>
      </c>
      <c r="K265" s="67" t="s">
        <v>1596</v>
      </c>
      <c r="L265" s="67" t="s">
        <v>638</v>
      </c>
      <c r="M265" s="67" t="s">
        <v>19</v>
      </c>
      <c r="N265" s="67" t="s">
        <v>819</v>
      </c>
      <c r="O265" s="67" t="s">
        <v>1038</v>
      </c>
      <c r="P265" s="67" t="s">
        <v>144</v>
      </c>
      <c r="Q265" s="67">
        <v>20</v>
      </c>
      <c r="R265" s="67">
        <v>8</v>
      </c>
      <c r="S265" s="67" t="s">
        <v>515</v>
      </c>
      <c r="T265" s="67" t="s">
        <v>1438</v>
      </c>
      <c r="U265" s="155">
        <v>45672</v>
      </c>
      <c r="V265" s="155">
        <v>46021</v>
      </c>
      <c r="W265" s="67" t="s">
        <v>1447</v>
      </c>
      <c r="X265" s="67">
        <v>20</v>
      </c>
      <c r="Y265" s="67"/>
      <c r="Z265" s="67"/>
      <c r="AA265" s="450"/>
      <c r="AB265" s="67"/>
      <c r="AC265" s="67"/>
      <c r="AD265" s="450"/>
      <c r="AE265" s="67"/>
      <c r="AF265" s="457"/>
      <c r="AG265" s="35">
        <f t="shared" si="26"/>
        <v>0</v>
      </c>
      <c r="AH265" s="35" t="str">
        <f t="shared" si="27"/>
        <v>3000</v>
      </c>
      <c r="AI265" s="445" t="str">
        <f t="shared" si="24"/>
        <v>Producto</v>
      </c>
      <c r="AJ265" s="35">
        <f t="shared" si="28"/>
        <v>20</v>
      </c>
      <c r="AK265" s="35">
        <f t="shared" si="29"/>
        <v>0</v>
      </c>
      <c r="AL265" s="445">
        <f t="shared" si="25"/>
        <v>0</v>
      </c>
    </row>
    <row r="266" spans="1:38" ht="32.25" customHeight="1" x14ac:dyDescent="0.25">
      <c r="A266" s="456" t="s">
        <v>1906</v>
      </c>
      <c r="B266" s="67" t="s">
        <v>2036</v>
      </c>
      <c r="C266" s="67" t="s">
        <v>1907</v>
      </c>
      <c r="D266" s="67" t="s">
        <v>2037</v>
      </c>
      <c r="E266" s="67">
        <v>3</v>
      </c>
      <c r="F266" s="67" t="s">
        <v>517</v>
      </c>
      <c r="G266" s="67" t="s">
        <v>1452</v>
      </c>
      <c r="H266" s="67" t="s">
        <v>19</v>
      </c>
      <c r="I266" s="67" t="s">
        <v>19</v>
      </c>
      <c r="J266" s="67" t="s">
        <v>19</v>
      </c>
      <c r="K266" s="67" t="s">
        <v>19</v>
      </c>
      <c r="L266" s="67" t="s">
        <v>19</v>
      </c>
      <c r="M266" s="67" t="s">
        <v>19</v>
      </c>
      <c r="N266" s="67" t="s">
        <v>19</v>
      </c>
      <c r="O266" s="67" t="s">
        <v>19</v>
      </c>
      <c r="P266" s="67" t="s">
        <v>145</v>
      </c>
      <c r="Q266" s="67">
        <v>20</v>
      </c>
      <c r="R266" s="67">
        <v>1</v>
      </c>
      <c r="S266" s="67" t="s">
        <v>515</v>
      </c>
      <c r="T266" s="67" t="s">
        <v>1440</v>
      </c>
      <c r="U266" s="155">
        <v>45672</v>
      </c>
      <c r="V266" s="155">
        <v>45716</v>
      </c>
      <c r="W266" s="67" t="s">
        <v>1447</v>
      </c>
      <c r="X266" s="67">
        <v>4</v>
      </c>
      <c r="Y266" s="67">
        <v>100</v>
      </c>
      <c r="Z266" s="67" t="s">
        <v>2044</v>
      </c>
      <c r="AA266" s="450">
        <v>45702</v>
      </c>
      <c r="AB266" s="67">
        <v>100</v>
      </c>
      <c r="AC266" s="67" t="s">
        <v>2045</v>
      </c>
      <c r="AD266" s="450">
        <v>45702</v>
      </c>
      <c r="AE266" s="67">
        <v>100</v>
      </c>
      <c r="AF266" s="457">
        <v>4</v>
      </c>
      <c r="AG266" s="35">
        <f t="shared" si="26"/>
        <v>0</v>
      </c>
      <c r="AH266" s="35" t="str">
        <f t="shared" si="27"/>
        <v>3000</v>
      </c>
      <c r="AI266" s="445" t="str">
        <f t="shared" si="24"/>
        <v>Actividad propia</v>
      </c>
      <c r="AJ266" s="35">
        <f t="shared" si="28"/>
        <v>4</v>
      </c>
      <c r="AK266" s="35">
        <f t="shared" si="29"/>
        <v>4</v>
      </c>
      <c r="AL266" s="445">
        <f t="shared" si="25"/>
        <v>100</v>
      </c>
    </row>
    <row r="267" spans="1:38" ht="32.25" customHeight="1" x14ac:dyDescent="0.25">
      <c r="A267" s="456" t="s">
        <v>1898</v>
      </c>
      <c r="B267" s="67" t="s">
        <v>2036</v>
      </c>
      <c r="C267" s="67" t="s">
        <v>1900</v>
      </c>
      <c r="D267" s="67" t="s">
        <v>2037</v>
      </c>
      <c r="E267" s="67">
        <v>3</v>
      </c>
      <c r="F267" s="67" t="s">
        <v>517</v>
      </c>
      <c r="G267" s="67" t="s">
        <v>1453</v>
      </c>
      <c r="H267" s="67" t="s">
        <v>19</v>
      </c>
      <c r="I267" s="67" t="s">
        <v>19</v>
      </c>
      <c r="J267" s="67" t="s">
        <v>19</v>
      </c>
      <c r="K267" s="67" t="s">
        <v>19</v>
      </c>
      <c r="L267" s="67" t="s">
        <v>19</v>
      </c>
      <c r="M267" s="67" t="s">
        <v>19</v>
      </c>
      <c r="N267" s="67" t="s">
        <v>19</v>
      </c>
      <c r="O267" s="67" t="s">
        <v>19</v>
      </c>
      <c r="P267" s="67" t="s">
        <v>146</v>
      </c>
      <c r="Q267" s="67">
        <v>80</v>
      </c>
      <c r="R267" s="67">
        <v>8</v>
      </c>
      <c r="S267" s="67" t="s">
        <v>515</v>
      </c>
      <c r="T267" s="67" t="s">
        <v>1438</v>
      </c>
      <c r="U267" s="155">
        <v>45719</v>
      </c>
      <c r="V267" s="155">
        <v>46021</v>
      </c>
      <c r="W267" s="67" t="s">
        <v>1447</v>
      </c>
      <c r="X267" s="67">
        <v>16</v>
      </c>
      <c r="Y267" s="67">
        <v>87.5</v>
      </c>
      <c r="Z267" s="67" t="s">
        <v>2525</v>
      </c>
      <c r="AA267" s="450"/>
      <c r="AB267" s="67">
        <v>87.5</v>
      </c>
      <c r="AC267" s="67" t="s">
        <v>2526</v>
      </c>
      <c r="AD267" s="450"/>
      <c r="AE267" s="67"/>
      <c r="AF267" s="457">
        <v>14</v>
      </c>
      <c r="AG267" s="35">
        <f t="shared" si="26"/>
        <v>0</v>
      </c>
      <c r="AH267" s="35" t="str">
        <f t="shared" si="27"/>
        <v>3000</v>
      </c>
      <c r="AI267" s="445" t="str">
        <f t="shared" si="24"/>
        <v>Actividad propia</v>
      </c>
      <c r="AJ267" s="35">
        <f t="shared" si="28"/>
        <v>16</v>
      </c>
      <c r="AK267" s="35">
        <f t="shared" si="29"/>
        <v>14</v>
      </c>
      <c r="AL267" s="445">
        <f t="shared" si="25"/>
        <v>0</v>
      </c>
    </row>
    <row r="268" spans="1:38" ht="32.25" customHeight="1" x14ac:dyDescent="0.25">
      <c r="A268" s="456" t="s">
        <v>1898</v>
      </c>
      <c r="B268" s="67" t="s">
        <v>2046</v>
      </c>
      <c r="C268" s="67" t="s">
        <v>1900</v>
      </c>
      <c r="D268" s="67" t="s">
        <v>2047</v>
      </c>
      <c r="E268" s="67">
        <v>3</v>
      </c>
      <c r="F268" s="67" t="s">
        <v>509</v>
      </c>
      <c r="G268" s="67" t="s">
        <v>1245</v>
      </c>
      <c r="H268" s="67" t="s">
        <v>511</v>
      </c>
      <c r="I268" s="67" t="s">
        <v>1600</v>
      </c>
      <c r="J268" s="67" t="s">
        <v>1601</v>
      </c>
      <c r="K268" s="67" t="s">
        <v>1602</v>
      </c>
      <c r="L268" s="67" t="s">
        <v>638</v>
      </c>
      <c r="M268" s="67" t="s">
        <v>22</v>
      </c>
      <c r="N268" s="67" t="s">
        <v>680</v>
      </c>
      <c r="O268" s="67" t="s">
        <v>545</v>
      </c>
      <c r="P268" s="67" t="s">
        <v>207</v>
      </c>
      <c r="Q268" s="67">
        <v>30</v>
      </c>
      <c r="R268" s="67">
        <v>100</v>
      </c>
      <c r="S268" s="67" t="s">
        <v>546</v>
      </c>
      <c r="T268" s="67" t="s">
        <v>1246</v>
      </c>
      <c r="U268" s="155">
        <v>45691</v>
      </c>
      <c r="V268" s="155">
        <v>46010</v>
      </c>
      <c r="W268" s="67" t="s">
        <v>1244</v>
      </c>
      <c r="X268" s="67">
        <v>30</v>
      </c>
      <c r="Y268" s="67">
        <v>13</v>
      </c>
      <c r="Z268" s="67" t="s">
        <v>2527</v>
      </c>
      <c r="AA268" s="450"/>
      <c r="AB268" s="67">
        <v>13</v>
      </c>
      <c r="AC268" s="67" t="s">
        <v>2528</v>
      </c>
      <c r="AD268" s="450"/>
      <c r="AE268" s="67"/>
      <c r="AF268" s="457">
        <v>3.9</v>
      </c>
      <c r="AG268" s="35">
        <f t="shared" si="26"/>
        <v>0</v>
      </c>
      <c r="AH268" s="35" t="str">
        <f t="shared" si="27"/>
        <v>71</v>
      </c>
      <c r="AI268" s="445" t="str">
        <f t="shared" si="24"/>
        <v>Producto</v>
      </c>
      <c r="AJ268" s="35">
        <f t="shared" si="28"/>
        <v>30</v>
      </c>
      <c r="AK268" s="35">
        <f t="shared" si="29"/>
        <v>3.9</v>
      </c>
      <c r="AL268" s="445">
        <f t="shared" si="25"/>
        <v>0</v>
      </c>
    </row>
    <row r="269" spans="1:38" ht="32.25" customHeight="1" x14ac:dyDescent="0.25">
      <c r="A269" s="456" t="s">
        <v>1906</v>
      </c>
      <c r="B269" s="67" t="s">
        <v>2046</v>
      </c>
      <c r="C269" s="67" t="s">
        <v>1907</v>
      </c>
      <c r="D269" s="67" t="s">
        <v>2047</v>
      </c>
      <c r="E269" s="67">
        <v>3</v>
      </c>
      <c r="F269" s="67" t="s">
        <v>517</v>
      </c>
      <c r="G269" s="67" t="s">
        <v>1247</v>
      </c>
      <c r="H269" s="67" t="s">
        <v>19</v>
      </c>
      <c r="I269" s="67" t="s">
        <v>19</v>
      </c>
      <c r="J269" s="67" t="s">
        <v>19</v>
      </c>
      <c r="K269" s="67" t="s">
        <v>19</v>
      </c>
      <c r="L269" s="67" t="s">
        <v>19</v>
      </c>
      <c r="M269" s="67" t="s">
        <v>19</v>
      </c>
      <c r="N269" s="67" t="s">
        <v>19</v>
      </c>
      <c r="O269" s="67" t="s">
        <v>19</v>
      </c>
      <c r="P269" s="67" t="s">
        <v>208</v>
      </c>
      <c r="Q269" s="67">
        <v>30</v>
      </c>
      <c r="R269" s="67">
        <v>1</v>
      </c>
      <c r="S269" s="67" t="s">
        <v>515</v>
      </c>
      <c r="T269" s="67" t="s">
        <v>1248</v>
      </c>
      <c r="U269" s="155">
        <v>45691</v>
      </c>
      <c r="V269" s="155">
        <v>45744</v>
      </c>
      <c r="W269" s="67" t="s">
        <v>1244</v>
      </c>
      <c r="X269" s="67">
        <v>9</v>
      </c>
      <c r="Y269" s="67">
        <v>100</v>
      </c>
      <c r="Z269" s="67" t="s">
        <v>2048</v>
      </c>
      <c r="AA269" s="450">
        <v>45744</v>
      </c>
      <c r="AB269" s="67">
        <v>100</v>
      </c>
      <c r="AC269" s="67" t="s">
        <v>2049</v>
      </c>
      <c r="AD269" s="450">
        <v>45744</v>
      </c>
      <c r="AE269" s="67">
        <v>100</v>
      </c>
      <c r="AF269" s="457">
        <v>9</v>
      </c>
      <c r="AG269" s="35">
        <f t="shared" si="26"/>
        <v>0</v>
      </c>
      <c r="AH269" s="35" t="str">
        <f t="shared" si="27"/>
        <v>71</v>
      </c>
      <c r="AI269" s="445" t="str">
        <f t="shared" si="24"/>
        <v>Actividad propia</v>
      </c>
      <c r="AJ269" s="35">
        <f t="shared" si="28"/>
        <v>9</v>
      </c>
      <c r="AK269" s="35">
        <f t="shared" si="29"/>
        <v>9</v>
      </c>
      <c r="AL269" s="445">
        <f t="shared" si="25"/>
        <v>100</v>
      </c>
    </row>
    <row r="270" spans="1:38" ht="32.25" customHeight="1" x14ac:dyDescent="0.25">
      <c r="A270" s="456" t="s">
        <v>1898</v>
      </c>
      <c r="B270" s="67" t="s">
        <v>2046</v>
      </c>
      <c r="C270" s="67" t="s">
        <v>1900</v>
      </c>
      <c r="D270" s="67" t="s">
        <v>2047</v>
      </c>
      <c r="E270" s="67">
        <v>3</v>
      </c>
      <c r="F270" s="67" t="s">
        <v>517</v>
      </c>
      <c r="G270" s="67" t="s">
        <v>1249</v>
      </c>
      <c r="H270" s="67" t="s">
        <v>19</v>
      </c>
      <c r="I270" s="67" t="s">
        <v>19</v>
      </c>
      <c r="J270" s="67" t="s">
        <v>19</v>
      </c>
      <c r="K270" s="67" t="s">
        <v>19</v>
      </c>
      <c r="L270" s="67" t="s">
        <v>19</v>
      </c>
      <c r="M270" s="67" t="s">
        <v>19</v>
      </c>
      <c r="N270" s="67" t="s">
        <v>19</v>
      </c>
      <c r="O270" s="67" t="s">
        <v>19</v>
      </c>
      <c r="P270" s="67" t="s">
        <v>33</v>
      </c>
      <c r="Q270" s="67">
        <v>60</v>
      </c>
      <c r="R270" s="67">
        <v>30</v>
      </c>
      <c r="S270" s="67" t="s">
        <v>515</v>
      </c>
      <c r="T270" s="67" t="s">
        <v>1873</v>
      </c>
      <c r="U270" s="155">
        <v>45748</v>
      </c>
      <c r="V270" s="155">
        <v>45996</v>
      </c>
      <c r="W270" s="67" t="s">
        <v>1244</v>
      </c>
      <c r="X270" s="67">
        <v>18</v>
      </c>
      <c r="Y270" s="67">
        <v>13</v>
      </c>
      <c r="Z270" s="67" t="s">
        <v>2529</v>
      </c>
      <c r="AA270" s="450"/>
      <c r="AB270" s="67">
        <v>13</v>
      </c>
      <c r="AC270" s="67" t="s">
        <v>2530</v>
      </c>
      <c r="AD270" s="450"/>
      <c r="AE270" s="67"/>
      <c r="AF270" s="457">
        <v>2.34</v>
      </c>
      <c r="AG270" s="35">
        <f t="shared" si="26"/>
        <v>0</v>
      </c>
      <c r="AH270" s="35" t="str">
        <f t="shared" si="27"/>
        <v>71</v>
      </c>
      <c r="AI270" s="445" t="str">
        <f t="shared" si="24"/>
        <v>Actividad propia</v>
      </c>
      <c r="AJ270" s="35">
        <f t="shared" si="28"/>
        <v>18</v>
      </c>
      <c r="AK270" s="35">
        <f t="shared" si="29"/>
        <v>2.34</v>
      </c>
      <c r="AL270" s="445">
        <f t="shared" si="25"/>
        <v>0</v>
      </c>
    </row>
    <row r="271" spans="1:38" ht="32.25" customHeight="1" x14ac:dyDescent="0.25">
      <c r="A271" s="456" t="s">
        <v>1898</v>
      </c>
      <c r="B271" s="67" t="s">
        <v>2046</v>
      </c>
      <c r="C271" s="67" t="s">
        <v>1900</v>
      </c>
      <c r="D271" s="67" t="s">
        <v>2047</v>
      </c>
      <c r="E271" s="67">
        <v>3</v>
      </c>
      <c r="F271" s="67" t="s">
        <v>517</v>
      </c>
      <c r="G271" s="67" t="s">
        <v>1250</v>
      </c>
      <c r="H271" s="67" t="s">
        <v>19</v>
      </c>
      <c r="I271" s="67" t="s">
        <v>19</v>
      </c>
      <c r="J271" s="67" t="s">
        <v>19</v>
      </c>
      <c r="K271" s="67" t="s">
        <v>19</v>
      </c>
      <c r="L271" s="67" t="s">
        <v>19</v>
      </c>
      <c r="M271" s="67" t="s">
        <v>19</v>
      </c>
      <c r="N271" s="67" t="s">
        <v>19</v>
      </c>
      <c r="O271" s="67" t="s">
        <v>19</v>
      </c>
      <c r="P271" s="67" t="s">
        <v>209</v>
      </c>
      <c r="Q271" s="67">
        <v>10</v>
      </c>
      <c r="R271" s="67">
        <v>3</v>
      </c>
      <c r="S271" s="67" t="s">
        <v>515</v>
      </c>
      <c r="T271" s="67" t="s">
        <v>1251</v>
      </c>
      <c r="U271" s="155">
        <v>45748</v>
      </c>
      <c r="V271" s="155">
        <v>46010</v>
      </c>
      <c r="W271" s="67" t="s">
        <v>1244</v>
      </c>
      <c r="X271" s="67">
        <v>3</v>
      </c>
      <c r="Y271" s="67"/>
      <c r="Z271" s="67"/>
      <c r="AA271" s="450"/>
      <c r="AB271" s="67"/>
      <c r="AC271" s="67"/>
      <c r="AD271" s="450"/>
      <c r="AE271" s="67"/>
      <c r="AF271" s="457"/>
      <c r="AG271" s="35">
        <f t="shared" si="26"/>
        <v>0</v>
      </c>
      <c r="AH271" s="35" t="str">
        <f t="shared" si="27"/>
        <v>71</v>
      </c>
      <c r="AI271" s="445" t="str">
        <f t="shared" si="24"/>
        <v>Actividad propia</v>
      </c>
      <c r="AJ271" s="35">
        <f t="shared" si="28"/>
        <v>3</v>
      </c>
      <c r="AK271" s="35">
        <f t="shared" si="29"/>
        <v>0</v>
      </c>
      <c r="AL271" s="445">
        <f t="shared" si="25"/>
        <v>0</v>
      </c>
    </row>
    <row r="272" spans="1:38" ht="32.25" customHeight="1" x14ac:dyDescent="0.25">
      <c r="A272" s="456" t="s">
        <v>1916</v>
      </c>
      <c r="B272" s="67" t="s">
        <v>2046</v>
      </c>
      <c r="C272" s="67" t="s">
        <v>1900</v>
      </c>
      <c r="D272" s="67" t="s">
        <v>2047</v>
      </c>
      <c r="E272" s="67">
        <v>3</v>
      </c>
      <c r="F272" s="67" t="s">
        <v>509</v>
      </c>
      <c r="G272" s="67" t="s">
        <v>1252</v>
      </c>
      <c r="H272" s="67" t="s">
        <v>511</v>
      </c>
      <c r="I272" s="67" t="s">
        <v>1600</v>
      </c>
      <c r="J272" s="67" t="s">
        <v>1601</v>
      </c>
      <c r="K272" s="67" t="s">
        <v>1602</v>
      </c>
      <c r="L272" s="67" t="s">
        <v>638</v>
      </c>
      <c r="M272" s="67" t="s">
        <v>22</v>
      </c>
      <c r="N272" s="67" t="s">
        <v>766</v>
      </c>
      <c r="O272" s="67" t="s">
        <v>545</v>
      </c>
      <c r="P272" s="67" t="s">
        <v>347</v>
      </c>
      <c r="Q272" s="67">
        <v>20</v>
      </c>
      <c r="R272" s="67">
        <v>100</v>
      </c>
      <c r="S272" s="67" t="s">
        <v>546</v>
      </c>
      <c r="T272" s="67" t="s">
        <v>1253</v>
      </c>
      <c r="U272" s="155">
        <v>45691</v>
      </c>
      <c r="V272" s="155">
        <v>45989</v>
      </c>
      <c r="W272" s="67" t="s">
        <v>1244</v>
      </c>
      <c r="X272" s="67">
        <v>20</v>
      </c>
      <c r="Y272" s="67">
        <v>32</v>
      </c>
      <c r="Z272" s="67" t="s">
        <v>2356</v>
      </c>
      <c r="AA272" s="450"/>
      <c r="AB272" s="67">
        <v>22</v>
      </c>
      <c r="AC272" s="67" t="s">
        <v>2357</v>
      </c>
      <c r="AD272" s="450"/>
      <c r="AE272" s="67"/>
      <c r="AF272" s="457">
        <v>4.4000000000000004</v>
      </c>
      <c r="AG272" s="35">
        <f t="shared" si="26"/>
        <v>-10</v>
      </c>
      <c r="AH272" s="35" t="str">
        <f t="shared" si="27"/>
        <v>71</v>
      </c>
      <c r="AI272" s="445" t="str">
        <f t="shared" si="24"/>
        <v>Producto</v>
      </c>
      <c r="AJ272" s="35">
        <f t="shared" si="28"/>
        <v>20</v>
      </c>
      <c r="AK272" s="35">
        <f t="shared" si="29"/>
        <v>4.4000000000000004</v>
      </c>
      <c r="AL272" s="445">
        <f t="shared" si="25"/>
        <v>0</v>
      </c>
    </row>
    <row r="273" spans="1:38" ht="32.25" customHeight="1" x14ac:dyDescent="0.25">
      <c r="A273" s="456" t="s">
        <v>1906</v>
      </c>
      <c r="B273" s="67" t="s">
        <v>2046</v>
      </c>
      <c r="C273" s="67" t="s">
        <v>1907</v>
      </c>
      <c r="D273" s="67" t="s">
        <v>2047</v>
      </c>
      <c r="E273" s="67">
        <v>3</v>
      </c>
      <c r="F273" s="67" t="s">
        <v>517</v>
      </c>
      <c r="G273" s="67" t="s">
        <v>1254</v>
      </c>
      <c r="H273" s="67" t="s">
        <v>19</v>
      </c>
      <c r="I273" s="67" t="s">
        <v>19</v>
      </c>
      <c r="J273" s="67" t="s">
        <v>19</v>
      </c>
      <c r="K273" s="67" t="s">
        <v>19</v>
      </c>
      <c r="L273" s="67" t="s">
        <v>19</v>
      </c>
      <c r="M273" s="67" t="s">
        <v>19</v>
      </c>
      <c r="N273" s="67" t="s">
        <v>19</v>
      </c>
      <c r="O273" s="67" t="s">
        <v>19</v>
      </c>
      <c r="P273" s="67" t="s">
        <v>348</v>
      </c>
      <c r="Q273" s="67">
        <v>30</v>
      </c>
      <c r="R273" s="67">
        <v>1</v>
      </c>
      <c r="S273" s="67" t="s">
        <v>515</v>
      </c>
      <c r="T273" s="67" t="s">
        <v>1255</v>
      </c>
      <c r="U273" s="155">
        <v>45691</v>
      </c>
      <c r="V273" s="155">
        <v>45747</v>
      </c>
      <c r="W273" s="67" t="s">
        <v>1244</v>
      </c>
      <c r="X273" s="67">
        <v>6</v>
      </c>
      <c r="Y273" s="67">
        <v>100</v>
      </c>
      <c r="Z273" s="67" t="s">
        <v>2050</v>
      </c>
      <c r="AA273" s="450">
        <v>45747</v>
      </c>
      <c r="AB273" s="67">
        <v>100</v>
      </c>
      <c r="AC273" s="67" t="s">
        <v>2051</v>
      </c>
      <c r="AD273" s="450">
        <v>45747</v>
      </c>
      <c r="AE273" s="67">
        <v>100</v>
      </c>
      <c r="AF273" s="457">
        <v>6</v>
      </c>
      <c r="AG273" s="35">
        <f t="shared" si="26"/>
        <v>0</v>
      </c>
      <c r="AH273" s="35" t="str">
        <f t="shared" si="27"/>
        <v>71</v>
      </c>
      <c r="AI273" s="445" t="str">
        <f t="shared" si="24"/>
        <v>Actividad propia</v>
      </c>
      <c r="AJ273" s="35">
        <f t="shared" si="28"/>
        <v>6</v>
      </c>
      <c r="AK273" s="35">
        <f t="shared" si="29"/>
        <v>6</v>
      </c>
      <c r="AL273" s="445">
        <f t="shared" si="25"/>
        <v>100</v>
      </c>
    </row>
    <row r="274" spans="1:38" ht="32.25" customHeight="1" x14ac:dyDescent="0.25">
      <c r="A274" s="456" t="s">
        <v>1916</v>
      </c>
      <c r="B274" s="67" t="s">
        <v>2046</v>
      </c>
      <c r="C274" s="67" t="s">
        <v>1900</v>
      </c>
      <c r="D274" s="67" t="s">
        <v>2047</v>
      </c>
      <c r="E274" s="67">
        <v>3</v>
      </c>
      <c r="F274" s="67" t="s">
        <v>517</v>
      </c>
      <c r="G274" s="67" t="s">
        <v>1256</v>
      </c>
      <c r="H274" s="67" t="s">
        <v>19</v>
      </c>
      <c r="I274" s="67" t="s">
        <v>19</v>
      </c>
      <c r="J274" s="67" t="s">
        <v>19</v>
      </c>
      <c r="K274" s="67" t="s">
        <v>19</v>
      </c>
      <c r="L274" s="67" t="s">
        <v>19</v>
      </c>
      <c r="M274" s="67" t="s">
        <v>19</v>
      </c>
      <c r="N274" s="67" t="s">
        <v>19</v>
      </c>
      <c r="O274" s="67" t="s">
        <v>19</v>
      </c>
      <c r="P274" s="67" t="s">
        <v>349</v>
      </c>
      <c r="Q274" s="67">
        <v>60</v>
      </c>
      <c r="R274" s="67">
        <v>1</v>
      </c>
      <c r="S274" s="67" t="s">
        <v>515</v>
      </c>
      <c r="T274" s="67" t="s">
        <v>1257</v>
      </c>
      <c r="U274" s="155">
        <v>45748</v>
      </c>
      <c r="V274" s="155">
        <v>45989</v>
      </c>
      <c r="W274" s="67" t="s">
        <v>1244</v>
      </c>
      <c r="X274" s="67">
        <v>12</v>
      </c>
      <c r="Y274" s="67"/>
      <c r="Z274" s="67"/>
      <c r="AA274" s="450"/>
      <c r="AB274" s="67"/>
      <c r="AC274" s="67"/>
      <c r="AD274" s="450"/>
      <c r="AE274" s="67"/>
      <c r="AF274" s="457"/>
      <c r="AG274" s="35">
        <f t="shared" si="26"/>
        <v>0</v>
      </c>
      <c r="AH274" s="35" t="str">
        <f t="shared" si="27"/>
        <v>71</v>
      </c>
      <c r="AI274" s="445" t="str">
        <f t="shared" si="24"/>
        <v>Actividad propia</v>
      </c>
      <c r="AJ274" s="35">
        <f t="shared" si="28"/>
        <v>12</v>
      </c>
      <c r="AK274" s="35">
        <f t="shared" si="29"/>
        <v>0</v>
      </c>
      <c r="AL274" s="445">
        <f t="shared" si="25"/>
        <v>0</v>
      </c>
    </row>
    <row r="275" spans="1:38" ht="32.25" customHeight="1" x14ac:dyDescent="0.25">
      <c r="A275" s="456" t="s">
        <v>1916</v>
      </c>
      <c r="B275" s="67" t="s">
        <v>2046</v>
      </c>
      <c r="C275" s="67" t="s">
        <v>2330</v>
      </c>
      <c r="D275" s="67" t="s">
        <v>2047</v>
      </c>
      <c r="E275" s="67">
        <v>3</v>
      </c>
      <c r="F275" s="67" t="s">
        <v>517</v>
      </c>
      <c r="G275" s="67" t="s">
        <v>1258</v>
      </c>
      <c r="H275" s="67" t="s">
        <v>19</v>
      </c>
      <c r="I275" s="67" t="s">
        <v>19</v>
      </c>
      <c r="J275" s="67" t="s">
        <v>19</v>
      </c>
      <c r="K275" s="67" t="s">
        <v>19</v>
      </c>
      <c r="L275" s="67" t="s">
        <v>19</v>
      </c>
      <c r="M275" s="67" t="s">
        <v>19</v>
      </c>
      <c r="N275" s="67" t="s">
        <v>19</v>
      </c>
      <c r="O275" s="67" t="s">
        <v>19</v>
      </c>
      <c r="P275" s="67" t="s">
        <v>350</v>
      </c>
      <c r="Q275" s="67">
        <v>10</v>
      </c>
      <c r="R275" s="67">
        <v>100</v>
      </c>
      <c r="S275" s="67" t="s">
        <v>546</v>
      </c>
      <c r="T275" s="67" t="s">
        <v>2358</v>
      </c>
      <c r="U275" s="155">
        <v>45748</v>
      </c>
      <c r="V275" s="155">
        <v>45989</v>
      </c>
      <c r="W275" s="67" t="s">
        <v>1244</v>
      </c>
      <c r="X275" s="67">
        <v>2</v>
      </c>
      <c r="Y275" s="451">
        <v>20</v>
      </c>
      <c r="Z275" s="451" t="s">
        <v>2359</v>
      </c>
      <c r="AA275" s="452"/>
      <c r="AB275" s="451">
        <v>22</v>
      </c>
      <c r="AC275" s="451" t="s">
        <v>2360</v>
      </c>
      <c r="AD275" s="450"/>
      <c r="AE275" s="67"/>
      <c r="AF275" s="457">
        <v>0.44</v>
      </c>
      <c r="AG275" s="35">
        <f t="shared" si="26"/>
        <v>2</v>
      </c>
      <c r="AH275" s="35" t="str">
        <f t="shared" si="27"/>
        <v>71</v>
      </c>
      <c r="AI275" s="445" t="str">
        <f t="shared" si="24"/>
        <v>Actividad propia</v>
      </c>
      <c r="AJ275" s="35">
        <f t="shared" si="28"/>
        <v>2</v>
      </c>
      <c r="AK275" s="35">
        <f t="shared" si="29"/>
        <v>0.44</v>
      </c>
      <c r="AL275" s="445">
        <f t="shared" si="25"/>
        <v>0</v>
      </c>
    </row>
    <row r="276" spans="1:38" ht="32.25" customHeight="1" x14ac:dyDescent="0.25">
      <c r="A276" s="456" t="s">
        <v>1898</v>
      </c>
      <c r="B276" s="67" t="s">
        <v>2046</v>
      </c>
      <c r="C276" s="67" t="s">
        <v>1900</v>
      </c>
      <c r="D276" s="67" t="s">
        <v>2047</v>
      </c>
      <c r="E276" s="67">
        <v>3</v>
      </c>
      <c r="F276" s="67" t="s">
        <v>509</v>
      </c>
      <c r="G276" s="67" t="s">
        <v>1259</v>
      </c>
      <c r="H276" s="67" t="s">
        <v>511</v>
      </c>
      <c r="I276" s="67" t="s">
        <v>1597</v>
      </c>
      <c r="J276" s="67" t="s">
        <v>1598</v>
      </c>
      <c r="K276" s="67" t="s">
        <v>1599</v>
      </c>
      <c r="L276" s="67" t="s">
        <v>638</v>
      </c>
      <c r="M276" s="67" t="s">
        <v>22</v>
      </c>
      <c r="N276" s="67" t="s">
        <v>680</v>
      </c>
      <c r="O276" s="67" t="s">
        <v>545</v>
      </c>
      <c r="P276" s="67" t="s">
        <v>210</v>
      </c>
      <c r="Q276" s="67">
        <v>20</v>
      </c>
      <c r="R276" s="67">
        <v>100</v>
      </c>
      <c r="S276" s="67" t="s">
        <v>546</v>
      </c>
      <c r="T276" s="67" t="s">
        <v>2361</v>
      </c>
      <c r="U276" s="155">
        <v>45705</v>
      </c>
      <c r="V276" s="155">
        <v>46003</v>
      </c>
      <c r="W276" s="67" t="s">
        <v>1244</v>
      </c>
      <c r="X276" s="67">
        <v>20</v>
      </c>
      <c r="Y276" s="67"/>
      <c r="Z276" s="67"/>
      <c r="AA276" s="450"/>
      <c r="AB276" s="67"/>
      <c r="AC276" s="67"/>
      <c r="AD276" s="450"/>
      <c r="AE276" s="67"/>
      <c r="AF276" s="457"/>
      <c r="AG276" s="35">
        <f t="shared" si="26"/>
        <v>0</v>
      </c>
      <c r="AH276" s="35" t="str">
        <f t="shared" si="27"/>
        <v>71</v>
      </c>
      <c r="AI276" s="445" t="str">
        <f t="shared" si="24"/>
        <v>Producto</v>
      </c>
      <c r="AJ276" s="35">
        <f t="shared" si="28"/>
        <v>20</v>
      </c>
      <c r="AK276" s="35">
        <f t="shared" si="29"/>
        <v>0</v>
      </c>
      <c r="AL276" s="445">
        <f t="shared" si="25"/>
        <v>0</v>
      </c>
    </row>
    <row r="277" spans="1:38" ht="32.25" customHeight="1" x14ac:dyDescent="0.25">
      <c r="A277" s="456" t="s">
        <v>1961</v>
      </c>
      <c r="B277" s="67" t="s">
        <v>2046</v>
      </c>
      <c r="C277" s="67" t="s">
        <v>1900</v>
      </c>
      <c r="D277" s="67" t="s">
        <v>2047</v>
      </c>
      <c r="E277" s="67">
        <v>3</v>
      </c>
      <c r="F277" s="67" t="s">
        <v>517</v>
      </c>
      <c r="G277" s="67" t="s">
        <v>1260</v>
      </c>
      <c r="H277" s="67" t="s">
        <v>19</v>
      </c>
      <c r="I277" s="67" t="s">
        <v>19</v>
      </c>
      <c r="J277" s="67" t="s">
        <v>19</v>
      </c>
      <c r="K277" s="67" t="s">
        <v>19</v>
      </c>
      <c r="L277" s="67" t="s">
        <v>19</v>
      </c>
      <c r="M277" s="67" t="s">
        <v>19</v>
      </c>
      <c r="N277" s="67" t="s">
        <v>19</v>
      </c>
      <c r="O277" s="67" t="s">
        <v>19</v>
      </c>
      <c r="P277" s="67" t="s">
        <v>211</v>
      </c>
      <c r="Q277" s="67">
        <v>30</v>
      </c>
      <c r="R277" s="67">
        <v>100</v>
      </c>
      <c r="S277" s="67" t="s">
        <v>546</v>
      </c>
      <c r="T277" s="67" t="s">
        <v>1261</v>
      </c>
      <c r="U277" s="155">
        <v>45705</v>
      </c>
      <c r="V277" s="155">
        <v>45835</v>
      </c>
      <c r="W277" s="67" t="s">
        <v>1244</v>
      </c>
      <c r="X277" s="67">
        <v>6</v>
      </c>
      <c r="Y277" s="67"/>
      <c r="Z277" s="67"/>
      <c r="AA277" s="450"/>
      <c r="AB277" s="67"/>
      <c r="AC277" s="67"/>
      <c r="AD277" s="450"/>
      <c r="AE277" s="67"/>
      <c r="AF277" s="457"/>
      <c r="AG277" s="35">
        <f t="shared" si="26"/>
        <v>0</v>
      </c>
      <c r="AH277" s="35" t="str">
        <f t="shared" si="27"/>
        <v>71</v>
      </c>
      <c r="AI277" s="445" t="str">
        <f t="shared" si="24"/>
        <v>Actividad propia</v>
      </c>
      <c r="AJ277" s="35">
        <f t="shared" si="28"/>
        <v>6</v>
      </c>
      <c r="AK277" s="35">
        <f t="shared" si="29"/>
        <v>0</v>
      </c>
      <c r="AL277" s="445">
        <f t="shared" si="25"/>
        <v>0</v>
      </c>
    </row>
    <row r="278" spans="1:38" ht="32.25" customHeight="1" x14ac:dyDescent="0.25">
      <c r="A278" s="456" t="s">
        <v>1961</v>
      </c>
      <c r="B278" s="67" t="s">
        <v>2046</v>
      </c>
      <c r="C278" s="67" t="s">
        <v>1900</v>
      </c>
      <c r="D278" s="67" t="s">
        <v>2047</v>
      </c>
      <c r="E278" s="67">
        <v>3</v>
      </c>
      <c r="F278" s="67" t="s">
        <v>517</v>
      </c>
      <c r="G278" s="67" t="s">
        <v>1262</v>
      </c>
      <c r="H278" s="67" t="s">
        <v>19</v>
      </c>
      <c r="I278" s="67" t="s">
        <v>19</v>
      </c>
      <c r="J278" s="67" t="s">
        <v>19</v>
      </c>
      <c r="K278" s="67" t="s">
        <v>19</v>
      </c>
      <c r="L278" s="67" t="s">
        <v>19</v>
      </c>
      <c r="M278" s="67" t="s">
        <v>19</v>
      </c>
      <c r="N278" s="67" t="s">
        <v>19</v>
      </c>
      <c r="O278" s="67" t="s">
        <v>19</v>
      </c>
      <c r="P278" s="67" t="s">
        <v>212</v>
      </c>
      <c r="Q278" s="67">
        <v>20</v>
      </c>
      <c r="R278" s="67">
        <v>100</v>
      </c>
      <c r="S278" s="67" t="s">
        <v>546</v>
      </c>
      <c r="T278" s="67" t="s">
        <v>1263</v>
      </c>
      <c r="U278" s="155">
        <v>45733</v>
      </c>
      <c r="V278" s="155">
        <v>45835</v>
      </c>
      <c r="W278" s="67" t="s">
        <v>1244</v>
      </c>
      <c r="X278" s="67">
        <v>4</v>
      </c>
      <c r="Y278" s="67"/>
      <c r="Z278" s="67"/>
      <c r="AA278" s="450"/>
      <c r="AB278" s="67"/>
      <c r="AC278" s="67"/>
      <c r="AD278" s="450"/>
      <c r="AE278" s="67"/>
      <c r="AF278" s="457"/>
      <c r="AG278" s="35">
        <f t="shared" si="26"/>
        <v>0</v>
      </c>
      <c r="AH278" s="35" t="str">
        <f t="shared" si="27"/>
        <v>71</v>
      </c>
      <c r="AI278" s="445" t="str">
        <f t="shared" si="24"/>
        <v>Actividad propia</v>
      </c>
      <c r="AJ278" s="35">
        <f t="shared" si="28"/>
        <v>4</v>
      </c>
      <c r="AK278" s="35">
        <f t="shared" si="29"/>
        <v>0</v>
      </c>
      <c r="AL278" s="445">
        <f t="shared" si="25"/>
        <v>0</v>
      </c>
    </row>
    <row r="279" spans="1:38" ht="32.25" customHeight="1" x14ac:dyDescent="0.25">
      <c r="A279" s="456" t="s">
        <v>1898</v>
      </c>
      <c r="B279" s="67" t="s">
        <v>2046</v>
      </c>
      <c r="C279" s="67" t="s">
        <v>1900</v>
      </c>
      <c r="D279" s="67" t="s">
        <v>2047</v>
      </c>
      <c r="E279" s="67">
        <v>3</v>
      </c>
      <c r="F279" s="67" t="s">
        <v>517</v>
      </c>
      <c r="G279" s="67" t="s">
        <v>1264</v>
      </c>
      <c r="H279" s="67" t="s">
        <v>19</v>
      </c>
      <c r="I279" s="67" t="s">
        <v>19</v>
      </c>
      <c r="J279" s="67" t="s">
        <v>19</v>
      </c>
      <c r="K279" s="67" t="s">
        <v>19</v>
      </c>
      <c r="L279" s="67" t="s">
        <v>19</v>
      </c>
      <c r="M279" s="67" t="s">
        <v>19</v>
      </c>
      <c r="N279" s="67" t="s">
        <v>19</v>
      </c>
      <c r="O279" s="67" t="s">
        <v>19</v>
      </c>
      <c r="P279" s="67" t="s">
        <v>213</v>
      </c>
      <c r="Q279" s="67">
        <v>40</v>
      </c>
      <c r="R279" s="67">
        <v>3</v>
      </c>
      <c r="S279" s="67" t="s">
        <v>515</v>
      </c>
      <c r="T279" s="67" t="s">
        <v>1265</v>
      </c>
      <c r="U279" s="155">
        <v>45748</v>
      </c>
      <c r="V279" s="155">
        <v>45996</v>
      </c>
      <c r="W279" s="67" t="s">
        <v>1244</v>
      </c>
      <c r="X279" s="67">
        <v>8</v>
      </c>
      <c r="Y279" s="67"/>
      <c r="Z279" s="67"/>
      <c r="AA279" s="450"/>
      <c r="AB279" s="67"/>
      <c r="AC279" s="67"/>
      <c r="AD279" s="450"/>
      <c r="AE279" s="67"/>
      <c r="AF279" s="457"/>
      <c r="AG279" s="35">
        <f t="shared" si="26"/>
        <v>0</v>
      </c>
      <c r="AH279" s="35" t="str">
        <f t="shared" si="27"/>
        <v>71</v>
      </c>
      <c r="AI279" s="445" t="str">
        <f t="shared" si="24"/>
        <v>Actividad propia</v>
      </c>
      <c r="AJ279" s="35">
        <f t="shared" si="28"/>
        <v>8</v>
      </c>
      <c r="AK279" s="35">
        <f t="shared" si="29"/>
        <v>0</v>
      </c>
      <c r="AL279" s="445">
        <f t="shared" si="25"/>
        <v>0</v>
      </c>
    </row>
    <row r="280" spans="1:38" ht="32.25" customHeight="1" x14ac:dyDescent="0.25">
      <c r="A280" s="456" t="s">
        <v>1898</v>
      </c>
      <c r="B280" s="67" t="s">
        <v>2046</v>
      </c>
      <c r="C280" s="67" t="s">
        <v>1905</v>
      </c>
      <c r="D280" s="67" t="s">
        <v>2047</v>
      </c>
      <c r="E280" s="67">
        <v>3</v>
      </c>
      <c r="F280" s="67" t="s">
        <v>517</v>
      </c>
      <c r="G280" s="67" t="s">
        <v>1266</v>
      </c>
      <c r="H280" s="67" t="s">
        <v>19</v>
      </c>
      <c r="I280" s="67" t="s">
        <v>19</v>
      </c>
      <c r="J280" s="67" t="s">
        <v>19</v>
      </c>
      <c r="K280" s="67" t="s">
        <v>19</v>
      </c>
      <c r="L280" s="67" t="s">
        <v>19</v>
      </c>
      <c r="M280" s="67" t="s">
        <v>19</v>
      </c>
      <c r="N280" s="67" t="s">
        <v>19</v>
      </c>
      <c r="O280" s="67" t="s">
        <v>19</v>
      </c>
      <c r="P280" s="67" t="s">
        <v>214</v>
      </c>
      <c r="Q280" s="67">
        <v>10</v>
      </c>
      <c r="R280" s="67">
        <v>1</v>
      </c>
      <c r="S280" s="67" t="s">
        <v>515</v>
      </c>
      <c r="T280" s="67" t="s">
        <v>1267</v>
      </c>
      <c r="U280" s="155">
        <v>45992</v>
      </c>
      <c r="V280" s="155">
        <v>46003</v>
      </c>
      <c r="W280" s="67" t="s">
        <v>1244</v>
      </c>
      <c r="X280" s="67">
        <v>2</v>
      </c>
      <c r="Y280" s="67"/>
      <c r="Z280" s="67"/>
      <c r="AA280" s="450"/>
      <c r="AB280" s="67"/>
      <c r="AC280" s="67"/>
      <c r="AD280" s="450"/>
      <c r="AE280" s="67"/>
      <c r="AF280" s="457"/>
      <c r="AG280" s="35">
        <f t="shared" si="26"/>
        <v>0</v>
      </c>
      <c r="AH280" s="35" t="str">
        <f t="shared" si="27"/>
        <v>71</v>
      </c>
      <c r="AI280" s="445" t="str">
        <f t="shared" si="24"/>
        <v>Actividad propia</v>
      </c>
      <c r="AJ280" s="35">
        <f t="shared" si="28"/>
        <v>2</v>
      </c>
      <c r="AK280" s="35">
        <f t="shared" si="29"/>
        <v>0</v>
      </c>
      <c r="AL280" s="445">
        <f t="shared" si="25"/>
        <v>0</v>
      </c>
    </row>
    <row r="281" spans="1:38" ht="32.25" customHeight="1" x14ac:dyDescent="0.25">
      <c r="A281" s="456" t="s">
        <v>1898</v>
      </c>
      <c r="B281" s="67" t="s">
        <v>2046</v>
      </c>
      <c r="C281" s="67" t="s">
        <v>1900</v>
      </c>
      <c r="D281" s="67" t="s">
        <v>2047</v>
      </c>
      <c r="E281" s="67">
        <v>3</v>
      </c>
      <c r="F281" s="67" t="s">
        <v>509</v>
      </c>
      <c r="G281" s="67" t="s">
        <v>1268</v>
      </c>
      <c r="H281" s="67" t="s">
        <v>511</v>
      </c>
      <c r="I281" s="67" t="s">
        <v>1600</v>
      </c>
      <c r="J281" s="67" t="s">
        <v>1592</v>
      </c>
      <c r="K281" s="67" t="s">
        <v>1602</v>
      </c>
      <c r="L281" s="67" t="s">
        <v>638</v>
      </c>
      <c r="M281" s="67" t="s">
        <v>22</v>
      </c>
      <c r="N281" s="67" t="s">
        <v>680</v>
      </c>
      <c r="O281" s="67" t="s">
        <v>545</v>
      </c>
      <c r="P281" s="67" t="s">
        <v>1874</v>
      </c>
      <c r="Q281" s="67">
        <v>30</v>
      </c>
      <c r="R281" s="67">
        <v>290</v>
      </c>
      <c r="S281" s="67" t="s">
        <v>515</v>
      </c>
      <c r="T281" s="67" t="s">
        <v>1875</v>
      </c>
      <c r="U281" s="155">
        <v>45717</v>
      </c>
      <c r="V281" s="155">
        <v>46003</v>
      </c>
      <c r="W281" s="67" t="s">
        <v>1244</v>
      </c>
      <c r="X281" s="67">
        <v>30</v>
      </c>
      <c r="Y281" s="67">
        <v>37</v>
      </c>
      <c r="Z281" s="67" t="s">
        <v>2531</v>
      </c>
      <c r="AA281" s="450"/>
      <c r="AB281" s="67">
        <v>37</v>
      </c>
      <c r="AC281" s="67" t="s">
        <v>2532</v>
      </c>
      <c r="AD281" s="450"/>
      <c r="AE281" s="67"/>
      <c r="AF281" s="457">
        <v>11.1</v>
      </c>
      <c r="AG281" s="35">
        <f t="shared" si="26"/>
        <v>0</v>
      </c>
      <c r="AH281" s="35" t="str">
        <f t="shared" si="27"/>
        <v>71</v>
      </c>
      <c r="AI281" s="445" t="str">
        <f t="shared" si="24"/>
        <v>Producto</v>
      </c>
      <c r="AJ281" s="35">
        <f t="shared" si="28"/>
        <v>30</v>
      </c>
      <c r="AK281" s="35">
        <f t="shared" si="29"/>
        <v>11.1</v>
      </c>
      <c r="AL281" s="445">
        <f t="shared" si="25"/>
        <v>0</v>
      </c>
    </row>
    <row r="282" spans="1:38" ht="32.25" customHeight="1" x14ac:dyDescent="0.25">
      <c r="A282" s="456" t="s">
        <v>1898</v>
      </c>
      <c r="B282" s="67" t="s">
        <v>2046</v>
      </c>
      <c r="C282" s="67" t="s">
        <v>2330</v>
      </c>
      <c r="D282" s="67" t="s">
        <v>2047</v>
      </c>
      <c r="E282" s="67">
        <v>3</v>
      </c>
      <c r="F282" s="67" t="s">
        <v>517</v>
      </c>
      <c r="G282" s="67" t="s">
        <v>1269</v>
      </c>
      <c r="H282" s="67" t="s">
        <v>19</v>
      </c>
      <c r="I282" s="67" t="s">
        <v>19</v>
      </c>
      <c r="J282" s="67" t="s">
        <v>19</v>
      </c>
      <c r="K282" s="67" t="s">
        <v>19</v>
      </c>
      <c r="L282" s="67" t="s">
        <v>19</v>
      </c>
      <c r="M282" s="67" t="s">
        <v>19</v>
      </c>
      <c r="N282" s="67" t="s">
        <v>19</v>
      </c>
      <c r="O282" s="67" t="s">
        <v>19</v>
      </c>
      <c r="P282" s="67" t="s">
        <v>1876</v>
      </c>
      <c r="Q282" s="67">
        <v>70</v>
      </c>
      <c r="R282" s="67">
        <v>10</v>
      </c>
      <c r="S282" s="67" t="s">
        <v>515</v>
      </c>
      <c r="T282" s="67" t="s">
        <v>1877</v>
      </c>
      <c r="U282" s="155">
        <v>45717</v>
      </c>
      <c r="V282" s="155">
        <v>46003</v>
      </c>
      <c r="W282" s="67" t="s">
        <v>1244</v>
      </c>
      <c r="X282" s="67">
        <v>21</v>
      </c>
      <c r="Y282" s="67">
        <v>20</v>
      </c>
      <c r="Z282" s="67" t="s">
        <v>2362</v>
      </c>
      <c r="AA282" s="450"/>
      <c r="AB282" s="67">
        <v>20</v>
      </c>
      <c r="AC282" s="67" t="s">
        <v>2363</v>
      </c>
      <c r="AD282" s="450"/>
      <c r="AE282" s="67"/>
      <c r="AF282" s="457">
        <v>4.2</v>
      </c>
      <c r="AG282" s="35">
        <f t="shared" si="26"/>
        <v>0</v>
      </c>
      <c r="AH282" s="35" t="str">
        <f t="shared" si="27"/>
        <v>71</v>
      </c>
      <c r="AI282" s="445" t="str">
        <f t="shared" si="24"/>
        <v>Actividad propia</v>
      </c>
      <c r="AJ282" s="35">
        <f t="shared" si="28"/>
        <v>21</v>
      </c>
      <c r="AK282" s="35">
        <f t="shared" si="29"/>
        <v>4.2</v>
      </c>
      <c r="AL282" s="445">
        <f t="shared" si="25"/>
        <v>0</v>
      </c>
    </row>
    <row r="283" spans="1:38" ht="32.25" customHeight="1" x14ac:dyDescent="0.25">
      <c r="A283" s="456" t="s">
        <v>1898</v>
      </c>
      <c r="B283" s="67" t="s">
        <v>2046</v>
      </c>
      <c r="C283" s="67" t="s">
        <v>1905</v>
      </c>
      <c r="D283" s="67" t="s">
        <v>2047</v>
      </c>
      <c r="E283" s="67">
        <v>3</v>
      </c>
      <c r="F283" s="67" t="s">
        <v>517</v>
      </c>
      <c r="G283" s="67" t="s">
        <v>1270</v>
      </c>
      <c r="H283" s="67" t="s">
        <v>19</v>
      </c>
      <c r="I283" s="67" t="s">
        <v>19</v>
      </c>
      <c r="J283" s="67" t="s">
        <v>19</v>
      </c>
      <c r="K283" s="67" t="s">
        <v>19</v>
      </c>
      <c r="L283" s="67" t="s">
        <v>19</v>
      </c>
      <c r="M283" s="67" t="s">
        <v>19</v>
      </c>
      <c r="N283" s="67" t="s">
        <v>19</v>
      </c>
      <c r="O283" s="67" t="s">
        <v>19</v>
      </c>
      <c r="P283" s="67" t="s">
        <v>1878</v>
      </c>
      <c r="Q283" s="67">
        <v>30</v>
      </c>
      <c r="R283" s="67">
        <v>1</v>
      </c>
      <c r="S283" s="67" t="s">
        <v>515</v>
      </c>
      <c r="T283" s="67" t="s">
        <v>1879</v>
      </c>
      <c r="U283" s="155">
        <v>45992</v>
      </c>
      <c r="V283" s="155">
        <v>46003</v>
      </c>
      <c r="W283" s="67" t="s">
        <v>1244</v>
      </c>
      <c r="X283" s="67">
        <v>9</v>
      </c>
      <c r="Y283" s="67"/>
      <c r="Z283" s="67"/>
      <c r="AA283" s="450"/>
      <c r="AB283" s="67"/>
      <c r="AC283" s="67"/>
      <c r="AD283" s="450"/>
      <c r="AE283" s="67"/>
      <c r="AF283" s="457"/>
      <c r="AG283" s="35">
        <f t="shared" si="26"/>
        <v>0</v>
      </c>
      <c r="AH283" s="35" t="str">
        <f t="shared" si="27"/>
        <v>71</v>
      </c>
      <c r="AI283" s="445" t="str">
        <f t="shared" si="24"/>
        <v>Actividad propia</v>
      </c>
      <c r="AJ283" s="35">
        <f t="shared" si="28"/>
        <v>9</v>
      </c>
      <c r="AK283" s="35">
        <f t="shared" si="29"/>
        <v>0</v>
      </c>
      <c r="AL283" s="445">
        <f t="shared" si="25"/>
        <v>0</v>
      </c>
    </row>
    <row r="284" spans="1:38" ht="32.25" customHeight="1" x14ac:dyDescent="0.25">
      <c r="A284" s="456" t="s">
        <v>1898</v>
      </c>
      <c r="B284" s="67" t="s">
        <v>2052</v>
      </c>
      <c r="C284" s="67" t="s">
        <v>1900</v>
      </c>
      <c r="D284" s="67" t="s">
        <v>2053</v>
      </c>
      <c r="E284" s="67">
        <v>1</v>
      </c>
      <c r="F284" s="67" t="s">
        <v>509</v>
      </c>
      <c r="G284" s="67" t="s">
        <v>1455</v>
      </c>
      <c r="H284" s="67" t="s">
        <v>530</v>
      </c>
      <c r="I284" s="67" t="s">
        <v>1597</v>
      </c>
      <c r="J284" s="67" t="s">
        <v>1598</v>
      </c>
      <c r="K284" s="67" t="s">
        <v>1599</v>
      </c>
      <c r="L284" s="67" t="s">
        <v>19</v>
      </c>
      <c r="M284" s="67" t="s">
        <v>20</v>
      </c>
      <c r="N284" s="67" t="s">
        <v>567</v>
      </c>
      <c r="O284" s="67" t="s">
        <v>19</v>
      </c>
      <c r="P284" s="67" t="s">
        <v>417</v>
      </c>
      <c r="Q284" s="67">
        <v>25</v>
      </c>
      <c r="R284" s="67">
        <v>100</v>
      </c>
      <c r="S284" s="67" t="s">
        <v>546</v>
      </c>
      <c r="T284" s="67" t="s">
        <v>1456</v>
      </c>
      <c r="U284" s="155">
        <v>45719</v>
      </c>
      <c r="V284" s="155">
        <v>46007</v>
      </c>
      <c r="W284" s="67" t="s">
        <v>1457</v>
      </c>
      <c r="X284" s="67">
        <v>25</v>
      </c>
      <c r="Y284" s="67"/>
      <c r="Z284" s="67"/>
      <c r="AA284" s="450"/>
      <c r="AB284" s="67"/>
      <c r="AC284" s="67"/>
      <c r="AD284" s="450"/>
      <c r="AE284" s="67"/>
      <c r="AF284" s="457"/>
      <c r="AG284" s="35">
        <f t="shared" si="26"/>
        <v>0</v>
      </c>
      <c r="AH284" s="35" t="str">
        <f t="shared" si="27"/>
        <v>100</v>
      </c>
      <c r="AI284" s="445" t="str">
        <f t="shared" si="24"/>
        <v>Producto</v>
      </c>
      <c r="AJ284" s="35">
        <f t="shared" si="28"/>
        <v>25</v>
      </c>
      <c r="AK284" s="35">
        <f t="shared" si="29"/>
        <v>0</v>
      </c>
      <c r="AL284" s="445">
        <f t="shared" si="25"/>
        <v>0</v>
      </c>
    </row>
    <row r="285" spans="1:38" ht="32.25" customHeight="1" x14ac:dyDescent="0.25">
      <c r="A285" s="456" t="s">
        <v>1906</v>
      </c>
      <c r="B285" s="67" t="s">
        <v>2052</v>
      </c>
      <c r="C285" s="67" t="s">
        <v>1907</v>
      </c>
      <c r="D285" s="67" t="s">
        <v>2053</v>
      </c>
      <c r="E285" s="67">
        <v>1</v>
      </c>
      <c r="F285" s="67" t="s">
        <v>517</v>
      </c>
      <c r="G285" s="67" t="s">
        <v>1458</v>
      </c>
      <c r="H285" s="67" t="s">
        <v>19</v>
      </c>
      <c r="I285" s="67" t="s">
        <v>19</v>
      </c>
      <c r="J285" s="67" t="s">
        <v>19</v>
      </c>
      <c r="K285" s="67" t="s">
        <v>19</v>
      </c>
      <c r="L285" s="67" t="s">
        <v>19</v>
      </c>
      <c r="M285" s="67" t="s">
        <v>19</v>
      </c>
      <c r="N285" s="67" t="s">
        <v>19</v>
      </c>
      <c r="O285" s="67" t="s">
        <v>19</v>
      </c>
      <c r="P285" s="67" t="s">
        <v>418</v>
      </c>
      <c r="Q285" s="67">
        <v>25</v>
      </c>
      <c r="R285" s="67">
        <v>1</v>
      </c>
      <c r="S285" s="67" t="s">
        <v>515</v>
      </c>
      <c r="T285" s="67" t="s">
        <v>1459</v>
      </c>
      <c r="U285" s="155">
        <v>45719</v>
      </c>
      <c r="V285" s="155">
        <v>45747</v>
      </c>
      <c r="W285" s="67" t="s">
        <v>1460</v>
      </c>
      <c r="X285" s="67">
        <v>6.25</v>
      </c>
      <c r="Y285" s="67">
        <v>100</v>
      </c>
      <c r="Z285" s="67" t="s">
        <v>2054</v>
      </c>
      <c r="AA285" s="450">
        <v>45741</v>
      </c>
      <c r="AB285" s="67">
        <v>100</v>
      </c>
      <c r="AC285" s="67" t="s">
        <v>2055</v>
      </c>
      <c r="AD285" s="450">
        <v>45741</v>
      </c>
      <c r="AE285" s="67">
        <v>100</v>
      </c>
      <c r="AF285" s="457">
        <v>6.25</v>
      </c>
      <c r="AG285" s="35">
        <f t="shared" si="26"/>
        <v>0</v>
      </c>
      <c r="AH285" s="35" t="str">
        <f t="shared" si="27"/>
        <v>100</v>
      </c>
      <c r="AI285" s="445" t="str">
        <f t="shared" si="24"/>
        <v>Actividad propia</v>
      </c>
      <c r="AJ285" s="35">
        <f t="shared" si="28"/>
        <v>6.25</v>
      </c>
      <c r="AK285" s="35">
        <f t="shared" si="29"/>
        <v>6.25</v>
      </c>
      <c r="AL285" s="445">
        <f t="shared" si="25"/>
        <v>100</v>
      </c>
    </row>
    <row r="286" spans="1:38" ht="32.25" customHeight="1" x14ac:dyDescent="0.25">
      <c r="A286" s="456" t="s">
        <v>1902</v>
      </c>
      <c r="B286" s="67" t="s">
        <v>2052</v>
      </c>
      <c r="C286" s="67" t="s">
        <v>1907</v>
      </c>
      <c r="D286" s="67" t="s">
        <v>2053</v>
      </c>
      <c r="E286" s="67">
        <v>1</v>
      </c>
      <c r="F286" s="67" t="s">
        <v>517</v>
      </c>
      <c r="G286" s="67" t="s">
        <v>1461</v>
      </c>
      <c r="H286" s="67" t="s">
        <v>19</v>
      </c>
      <c r="I286" s="67" t="s">
        <v>19</v>
      </c>
      <c r="J286" s="67" t="s">
        <v>19</v>
      </c>
      <c r="K286" s="67" t="s">
        <v>19</v>
      </c>
      <c r="L286" s="67" t="s">
        <v>19</v>
      </c>
      <c r="M286" s="67" t="s">
        <v>19</v>
      </c>
      <c r="N286" s="67" t="s">
        <v>19</v>
      </c>
      <c r="O286" s="67" t="s">
        <v>19</v>
      </c>
      <c r="P286" s="67" t="s">
        <v>419</v>
      </c>
      <c r="Q286" s="67">
        <v>15</v>
      </c>
      <c r="R286" s="67">
        <v>1</v>
      </c>
      <c r="S286" s="67" t="s">
        <v>515</v>
      </c>
      <c r="T286" s="67" t="s">
        <v>1462</v>
      </c>
      <c r="U286" s="155">
        <v>45748</v>
      </c>
      <c r="V286" s="155">
        <v>45777</v>
      </c>
      <c r="W286" s="67" t="s">
        <v>1457</v>
      </c>
      <c r="X286" s="67">
        <v>3.75</v>
      </c>
      <c r="Y286" s="67">
        <v>100</v>
      </c>
      <c r="Z286" s="67" t="s">
        <v>2364</v>
      </c>
      <c r="AA286" s="450">
        <v>45777</v>
      </c>
      <c r="AB286" s="67">
        <v>100</v>
      </c>
      <c r="AC286" s="67" t="s">
        <v>2365</v>
      </c>
      <c r="AD286" s="450">
        <v>45777</v>
      </c>
      <c r="AE286" s="67">
        <v>100</v>
      </c>
      <c r="AF286" s="457">
        <v>3.75</v>
      </c>
      <c r="AG286" s="35">
        <f t="shared" si="26"/>
        <v>0</v>
      </c>
      <c r="AH286" s="35" t="str">
        <f t="shared" si="27"/>
        <v>100</v>
      </c>
      <c r="AI286" s="445" t="str">
        <f t="shared" si="24"/>
        <v>Actividad propia</v>
      </c>
      <c r="AJ286" s="35">
        <f t="shared" si="28"/>
        <v>3.75</v>
      </c>
      <c r="AK286" s="35">
        <f t="shared" si="29"/>
        <v>3.75</v>
      </c>
      <c r="AL286" s="445">
        <f t="shared" si="25"/>
        <v>100</v>
      </c>
    </row>
    <row r="287" spans="1:38" ht="32.25" customHeight="1" x14ac:dyDescent="0.25">
      <c r="A287" s="456" t="s">
        <v>1898</v>
      </c>
      <c r="B287" s="67" t="s">
        <v>2052</v>
      </c>
      <c r="C287" s="67" t="s">
        <v>1900</v>
      </c>
      <c r="D287" s="67" t="s">
        <v>2053</v>
      </c>
      <c r="E287" s="67">
        <v>1</v>
      </c>
      <c r="F287" s="67" t="s">
        <v>517</v>
      </c>
      <c r="G287" s="67" t="s">
        <v>1463</v>
      </c>
      <c r="H287" s="67" t="s">
        <v>19</v>
      </c>
      <c r="I287" s="67" t="s">
        <v>19</v>
      </c>
      <c r="J287" s="67" t="s">
        <v>19</v>
      </c>
      <c r="K287" s="67" t="s">
        <v>19</v>
      </c>
      <c r="L287" s="67" t="s">
        <v>19</v>
      </c>
      <c r="M287" s="67" t="s">
        <v>19</v>
      </c>
      <c r="N287" s="67" t="s">
        <v>19</v>
      </c>
      <c r="O287" s="67" t="s">
        <v>19</v>
      </c>
      <c r="P287" s="67" t="s">
        <v>420</v>
      </c>
      <c r="Q287" s="67">
        <v>60</v>
      </c>
      <c r="R287" s="67">
        <v>100</v>
      </c>
      <c r="S287" s="67" t="s">
        <v>546</v>
      </c>
      <c r="T287" s="67" t="s">
        <v>1456</v>
      </c>
      <c r="U287" s="155">
        <v>45779</v>
      </c>
      <c r="V287" s="155">
        <v>46007</v>
      </c>
      <c r="W287" s="67" t="s">
        <v>1457</v>
      </c>
      <c r="X287" s="67">
        <v>15</v>
      </c>
      <c r="Y287" s="67"/>
      <c r="Z287" s="67"/>
      <c r="AA287" s="450"/>
      <c r="AB287" s="67"/>
      <c r="AC287" s="67"/>
      <c r="AD287" s="450"/>
      <c r="AE287" s="67"/>
      <c r="AF287" s="457"/>
      <c r="AG287" s="35">
        <f t="shared" si="26"/>
        <v>0</v>
      </c>
      <c r="AH287" s="35" t="str">
        <f t="shared" si="27"/>
        <v>100</v>
      </c>
      <c r="AI287" s="445" t="str">
        <f t="shared" si="24"/>
        <v>Actividad propia</v>
      </c>
      <c r="AJ287" s="35">
        <f t="shared" si="28"/>
        <v>15</v>
      </c>
      <c r="AK287" s="35">
        <f t="shared" si="29"/>
        <v>0</v>
      </c>
      <c r="AL287" s="445">
        <f t="shared" si="25"/>
        <v>0</v>
      </c>
    </row>
    <row r="288" spans="1:38" ht="32.25" customHeight="1" x14ac:dyDescent="0.25">
      <c r="A288" s="456" t="s">
        <v>1898</v>
      </c>
      <c r="B288" s="67" t="s">
        <v>2052</v>
      </c>
      <c r="C288" s="67" t="s">
        <v>1900</v>
      </c>
      <c r="D288" s="67" t="s">
        <v>2053</v>
      </c>
      <c r="E288" s="67">
        <v>1</v>
      </c>
      <c r="F288" s="67" t="s">
        <v>509</v>
      </c>
      <c r="G288" s="67" t="s">
        <v>1464</v>
      </c>
      <c r="H288" s="67" t="s">
        <v>530</v>
      </c>
      <c r="I288" s="67" t="s">
        <v>1597</v>
      </c>
      <c r="J288" s="67" t="s">
        <v>1598</v>
      </c>
      <c r="K288" s="67" t="s">
        <v>1599</v>
      </c>
      <c r="L288" s="67" t="s">
        <v>552</v>
      </c>
      <c r="M288" s="67" t="s">
        <v>22</v>
      </c>
      <c r="N288" s="67" t="s">
        <v>654</v>
      </c>
      <c r="O288" s="67" t="s">
        <v>1184</v>
      </c>
      <c r="P288" s="67" t="s">
        <v>437</v>
      </c>
      <c r="Q288" s="67">
        <v>25</v>
      </c>
      <c r="R288" s="67">
        <v>1</v>
      </c>
      <c r="S288" s="67" t="s">
        <v>515</v>
      </c>
      <c r="T288" s="67" t="s">
        <v>1465</v>
      </c>
      <c r="U288" s="155">
        <v>45691</v>
      </c>
      <c r="V288" s="155">
        <v>46007</v>
      </c>
      <c r="W288" s="67" t="s">
        <v>1466</v>
      </c>
      <c r="X288" s="67">
        <v>25</v>
      </c>
      <c r="Y288" s="67"/>
      <c r="Z288" s="67"/>
      <c r="AA288" s="450"/>
      <c r="AB288" s="67"/>
      <c r="AC288" s="67"/>
      <c r="AD288" s="450"/>
      <c r="AE288" s="67"/>
      <c r="AF288" s="457"/>
      <c r="AG288" s="35">
        <f t="shared" si="26"/>
        <v>0</v>
      </c>
      <c r="AH288" s="35" t="str">
        <f t="shared" si="27"/>
        <v>100</v>
      </c>
      <c r="AI288" s="445" t="str">
        <f t="shared" si="24"/>
        <v>Producto</v>
      </c>
      <c r="AJ288" s="35">
        <f t="shared" si="28"/>
        <v>25</v>
      </c>
      <c r="AK288" s="35">
        <f t="shared" si="29"/>
        <v>0</v>
      </c>
      <c r="AL288" s="445">
        <f t="shared" si="25"/>
        <v>0</v>
      </c>
    </row>
    <row r="289" spans="1:38" ht="32.25" customHeight="1" x14ac:dyDescent="0.25">
      <c r="A289" s="456" t="s">
        <v>1906</v>
      </c>
      <c r="B289" s="67" t="s">
        <v>2052</v>
      </c>
      <c r="C289" s="67" t="s">
        <v>1907</v>
      </c>
      <c r="D289" s="67" t="s">
        <v>2053</v>
      </c>
      <c r="E289" s="67">
        <v>1</v>
      </c>
      <c r="F289" s="67" t="s">
        <v>517</v>
      </c>
      <c r="G289" s="67" t="s">
        <v>1467</v>
      </c>
      <c r="H289" s="67" t="s">
        <v>19</v>
      </c>
      <c r="I289" s="67" t="s">
        <v>19</v>
      </c>
      <c r="J289" s="67" t="s">
        <v>19</v>
      </c>
      <c r="K289" s="67" t="s">
        <v>19</v>
      </c>
      <c r="L289" s="67" t="s">
        <v>19</v>
      </c>
      <c r="M289" s="67" t="s">
        <v>19</v>
      </c>
      <c r="N289" s="67" t="s">
        <v>19</v>
      </c>
      <c r="O289" s="67" t="s">
        <v>19</v>
      </c>
      <c r="P289" s="67" t="s">
        <v>438</v>
      </c>
      <c r="Q289" s="67">
        <v>30</v>
      </c>
      <c r="R289" s="67">
        <v>1</v>
      </c>
      <c r="S289" s="67" t="s">
        <v>515</v>
      </c>
      <c r="T289" s="67" t="s">
        <v>1468</v>
      </c>
      <c r="U289" s="155">
        <v>45691</v>
      </c>
      <c r="V289" s="155">
        <v>45709</v>
      </c>
      <c r="W289" s="67" t="s">
        <v>1469</v>
      </c>
      <c r="X289" s="67">
        <v>7.5</v>
      </c>
      <c r="Y289" s="67">
        <v>100</v>
      </c>
      <c r="Z289" s="67" t="s">
        <v>2056</v>
      </c>
      <c r="AA289" s="450">
        <v>45709</v>
      </c>
      <c r="AB289" s="67">
        <v>100</v>
      </c>
      <c r="AC289" s="67" t="s">
        <v>2057</v>
      </c>
      <c r="AD289" s="450">
        <v>45709</v>
      </c>
      <c r="AE289" s="67">
        <v>100</v>
      </c>
      <c r="AF289" s="457">
        <v>7.5</v>
      </c>
      <c r="AG289" s="35">
        <f t="shared" si="26"/>
        <v>0</v>
      </c>
      <c r="AH289" s="35" t="str">
        <f t="shared" si="27"/>
        <v>100</v>
      </c>
      <c r="AI289" s="445" t="str">
        <f t="shared" si="24"/>
        <v>Actividad propia</v>
      </c>
      <c r="AJ289" s="35">
        <f t="shared" si="28"/>
        <v>7.5</v>
      </c>
      <c r="AK289" s="35">
        <f t="shared" si="29"/>
        <v>7.5</v>
      </c>
      <c r="AL289" s="445">
        <f t="shared" si="25"/>
        <v>100</v>
      </c>
    </row>
    <row r="290" spans="1:38" ht="32.25" customHeight="1" x14ac:dyDescent="0.25">
      <c r="A290" s="456" t="s">
        <v>1906</v>
      </c>
      <c r="B290" s="67" t="s">
        <v>2052</v>
      </c>
      <c r="C290" s="67" t="s">
        <v>1907</v>
      </c>
      <c r="D290" s="67" t="s">
        <v>2053</v>
      </c>
      <c r="E290" s="67">
        <v>1</v>
      </c>
      <c r="F290" s="67" t="s">
        <v>517</v>
      </c>
      <c r="G290" s="67" t="s">
        <v>1470</v>
      </c>
      <c r="H290" s="67" t="s">
        <v>19</v>
      </c>
      <c r="I290" s="67" t="s">
        <v>19</v>
      </c>
      <c r="J290" s="67" t="s">
        <v>19</v>
      </c>
      <c r="K290" s="67" t="s">
        <v>19</v>
      </c>
      <c r="L290" s="67" t="s">
        <v>19</v>
      </c>
      <c r="M290" s="67" t="s">
        <v>19</v>
      </c>
      <c r="N290" s="67" t="s">
        <v>19</v>
      </c>
      <c r="O290" s="67" t="s">
        <v>19</v>
      </c>
      <c r="P290" s="67" t="s">
        <v>439</v>
      </c>
      <c r="Q290" s="67">
        <v>10</v>
      </c>
      <c r="R290" s="67">
        <v>1</v>
      </c>
      <c r="S290" s="67" t="s">
        <v>515</v>
      </c>
      <c r="T290" s="67" t="s">
        <v>1471</v>
      </c>
      <c r="U290" s="155">
        <v>45705</v>
      </c>
      <c r="V290" s="155">
        <v>45730</v>
      </c>
      <c r="W290" s="67" t="s">
        <v>1466</v>
      </c>
      <c r="X290" s="67">
        <v>2.5</v>
      </c>
      <c r="Y290" s="67">
        <v>100</v>
      </c>
      <c r="Z290" s="67" t="s">
        <v>2058</v>
      </c>
      <c r="AA290" s="450">
        <v>45727</v>
      </c>
      <c r="AB290" s="67">
        <v>100</v>
      </c>
      <c r="AC290" s="67" t="s">
        <v>2059</v>
      </c>
      <c r="AD290" s="450">
        <v>45727</v>
      </c>
      <c r="AE290" s="67">
        <v>100</v>
      </c>
      <c r="AF290" s="457">
        <v>2.5</v>
      </c>
      <c r="AG290" s="35">
        <f t="shared" si="26"/>
        <v>0</v>
      </c>
      <c r="AH290" s="35" t="str">
        <f t="shared" si="27"/>
        <v>100</v>
      </c>
      <c r="AI290" s="445" t="str">
        <f t="shared" si="24"/>
        <v>Actividad propia</v>
      </c>
      <c r="AJ290" s="35">
        <f t="shared" si="28"/>
        <v>2.5</v>
      </c>
      <c r="AK290" s="35">
        <f t="shared" si="29"/>
        <v>2.5</v>
      </c>
      <c r="AL290" s="445">
        <f t="shared" si="25"/>
        <v>100</v>
      </c>
    </row>
    <row r="291" spans="1:38" ht="32.25" customHeight="1" x14ac:dyDescent="0.25">
      <c r="A291" s="456" t="s">
        <v>1898</v>
      </c>
      <c r="B291" s="67" t="s">
        <v>2052</v>
      </c>
      <c r="C291" s="67" t="s">
        <v>1900</v>
      </c>
      <c r="D291" s="67" t="s">
        <v>2053</v>
      </c>
      <c r="E291" s="67">
        <v>1</v>
      </c>
      <c r="F291" s="67" t="s">
        <v>517</v>
      </c>
      <c r="G291" s="67" t="s">
        <v>1472</v>
      </c>
      <c r="H291" s="67" t="s">
        <v>19</v>
      </c>
      <c r="I291" s="67" t="s">
        <v>19</v>
      </c>
      <c r="J291" s="67" t="s">
        <v>19</v>
      </c>
      <c r="K291" s="67" t="s">
        <v>19</v>
      </c>
      <c r="L291" s="67" t="s">
        <v>19</v>
      </c>
      <c r="M291" s="67" t="s">
        <v>19</v>
      </c>
      <c r="N291" s="67" t="s">
        <v>19</v>
      </c>
      <c r="O291" s="67" t="s">
        <v>19</v>
      </c>
      <c r="P291" s="67" t="s">
        <v>440</v>
      </c>
      <c r="Q291" s="67">
        <v>60</v>
      </c>
      <c r="R291" s="67">
        <v>100</v>
      </c>
      <c r="S291" s="67" t="s">
        <v>546</v>
      </c>
      <c r="T291" s="67" t="s">
        <v>1456</v>
      </c>
      <c r="U291" s="155">
        <v>45733</v>
      </c>
      <c r="V291" s="155">
        <v>46007</v>
      </c>
      <c r="W291" s="67" t="s">
        <v>1466</v>
      </c>
      <c r="X291" s="67">
        <v>15</v>
      </c>
      <c r="Y291" s="67"/>
      <c r="Z291" s="67"/>
      <c r="AA291" s="450"/>
      <c r="AB291" s="67"/>
      <c r="AC291" s="67"/>
      <c r="AD291" s="450"/>
      <c r="AE291" s="67"/>
      <c r="AF291" s="457"/>
      <c r="AG291" s="35">
        <f t="shared" si="26"/>
        <v>0</v>
      </c>
      <c r="AH291" s="35" t="str">
        <f t="shared" si="27"/>
        <v>100</v>
      </c>
      <c r="AI291" s="445" t="str">
        <f t="shared" si="24"/>
        <v>Actividad propia</v>
      </c>
      <c r="AJ291" s="35">
        <f t="shared" si="28"/>
        <v>15</v>
      </c>
      <c r="AK291" s="35">
        <f t="shared" si="29"/>
        <v>0</v>
      </c>
      <c r="AL291" s="445">
        <f t="shared" si="25"/>
        <v>0</v>
      </c>
    </row>
    <row r="292" spans="1:38" ht="32.25" customHeight="1" x14ac:dyDescent="0.25">
      <c r="A292" s="456" t="s">
        <v>1898</v>
      </c>
      <c r="B292" s="67" t="s">
        <v>2052</v>
      </c>
      <c r="C292" s="67" t="s">
        <v>1900</v>
      </c>
      <c r="D292" s="67" t="s">
        <v>2053</v>
      </c>
      <c r="E292" s="67">
        <v>1</v>
      </c>
      <c r="F292" s="67" t="s">
        <v>509</v>
      </c>
      <c r="G292" s="67" t="s">
        <v>1473</v>
      </c>
      <c r="H292" s="67" t="s">
        <v>530</v>
      </c>
      <c r="I292" s="67" t="s">
        <v>1600</v>
      </c>
      <c r="J292" s="67" t="s">
        <v>1601</v>
      </c>
      <c r="K292" s="67" t="s">
        <v>1602</v>
      </c>
      <c r="L292" s="67" t="s">
        <v>552</v>
      </c>
      <c r="M292" s="67" t="s">
        <v>20</v>
      </c>
      <c r="N292" s="67" t="s">
        <v>766</v>
      </c>
      <c r="O292" s="67" t="s">
        <v>19</v>
      </c>
      <c r="P292" s="67" t="s">
        <v>371</v>
      </c>
      <c r="Q292" s="67">
        <v>25</v>
      </c>
      <c r="R292" s="67">
        <v>1</v>
      </c>
      <c r="S292" s="67" t="s">
        <v>515</v>
      </c>
      <c r="T292" s="67" t="s">
        <v>1465</v>
      </c>
      <c r="U292" s="155">
        <v>45684</v>
      </c>
      <c r="V292" s="155">
        <v>46007</v>
      </c>
      <c r="W292" s="67" t="s">
        <v>1474</v>
      </c>
      <c r="X292" s="67">
        <v>25</v>
      </c>
      <c r="Y292" s="67"/>
      <c r="Z292" s="67"/>
      <c r="AA292" s="450"/>
      <c r="AB292" s="67"/>
      <c r="AC292" s="67"/>
      <c r="AD292" s="450"/>
      <c r="AE292" s="67"/>
      <c r="AF292" s="457"/>
      <c r="AG292" s="35">
        <f t="shared" si="26"/>
        <v>0</v>
      </c>
      <c r="AH292" s="35" t="str">
        <f t="shared" si="27"/>
        <v>100</v>
      </c>
      <c r="AI292" s="445" t="str">
        <f t="shared" si="24"/>
        <v>Producto</v>
      </c>
      <c r="AJ292" s="35">
        <f t="shared" si="28"/>
        <v>25</v>
      </c>
      <c r="AK292" s="35">
        <f t="shared" si="29"/>
        <v>0</v>
      </c>
      <c r="AL292" s="445">
        <f t="shared" si="25"/>
        <v>0</v>
      </c>
    </row>
    <row r="293" spans="1:38" ht="32.25" customHeight="1" x14ac:dyDescent="0.25">
      <c r="A293" s="456" t="s">
        <v>1916</v>
      </c>
      <c r="B293" s="67" t="s">
        <v>2052</v>
      </c>
      <c r="C293" s="67" t="s">
        <v>1900</v>
      </c>
      <c r="D293" s="67" t="s">
        <v>2053</v>
      </c>
      <c r="E293" s="67">
        <v>1</v>
      </c>
      <c r="F293" s="67" t="s">
        <v>517</v>
      </c>
      <c r="G293" s="67" t="s">
        <v>1475</v>
      </c>
      <c r="H293" s="67" t="s">
        <v>19</v>
      </c>
      <c r="I293" s="67" t="s">
        <v>19</v>
      </c>
      <c r="J293" s="67" t="s">
        <v>19</v>
      </c>
      <c r="K293" s="67" t="s">
        <v>19</v>
      </c>
      <c r="L293" s="67" t="s">
        <v>19</v>
      </c>
      <c r="M293" s="67" t="s">
        <v>19</v>
      </c>
      <c r="N293" s="67" t="s">
        <v>19</v>
      </c>
      <c r="O293" s="67" t="s">
        <v>19</v>
      </c>
      <c r="P293" s="67" t="s">
        <v>372</v>
      </c>
      <c r="Q293" s="67">
        <v>50</v>
      </c>
      <c r="R293" s="67">
        <v>1</v>
      </c>
      <c r="S293" s="67" t="s">
        <v>515</v>
      </c>
      <c r="T293" s="67" t="s">
        <v>1476</v>
      </c>
      <c r="U293" s="155">
        <v>45684</v>
      </c>
      <c r="V293" s="155">
        <v>45989</v>
      </c>
      <c r="W293" s="67" t="s">
        <v>1454</v>
      </c>
      <c r="X293" s="67">
        <v>12.5</v>
      </c>
      <c r="Y293" s="67"/>
      <c r="Z293" s="67"/>
      <c r="AA293" s="450"/>
      <c r="AB293" s="67"/>
      <c r="AC293" s="67"/>
      <c r="AD293" s="450"/>
      <c r="AE293" s="67"/>
      <c r="AF293" s="457"/>
      <c r="AG293" s="35">
        <f t="shared" si="26"/>
        <v>0</v>
      </c>
      <c r="AH293" s="35" t="str">
        <f t="shared" si="27"/>
        <v>100</v>
      </c>
      <c r="AI293" s="445" t="str">
        <f t="shared" si="24"/>
        <v>Actividad propia</v>
      </c>
      <c r="AJ293" s="35">
        <f t="shared" si="28"/>
        <v>12.5</v>
      </c>
      <c r="AK293" s="35">
        <f t="shared" si="29"/>
        <v>0</v>
      </c>
      <c r="AL293" s="445">
        <f t="shared" si="25"/>
        <v>0</v>
      </c>
    </row>
    <row r="294" spans="1:38" ht="32.25" customHeight="1" x14ac:dyDescent="0.25">
      <c r="A294" s="456" t="s">
        <v>1898</v>
      </c>
      <c r="B294" s="67" t="s">
        <v>2052</v>
      </c>
      <c r="C294" s="67" t="s">
        <v>1900</v>
      </c>
      <c r="D294" s="67" t="s">
        <v>2053</v>
      </c>
      <c r="E294" s="67">
        <v>1</v>
      </c>
      <c r="F294" s="67" t="s">
        <v>517</v>
      </c>
      <c r="G294" s="67" t="s">
        <v>1477</v>
      </c>
      <c r="H294" s="67" t="s">
        <v>19</v>
      </c>
      <c r="I294" s="67" t="s">
        <v>19</v>
      </c>
      <c r="J294" s="67" t="s">
        <v>19</v>
      </c>
      <c r="K294" s="67" t="s">
        <v>19</v>
      </c>
      <c r="L294" s="67" t="s">
        <v>19</v>
      </c>
      <c r="M294" s="67" t="s">
        <v>19</v>
      </c>
      <c r="N294" s="67" t="s">
        <v>19</v>
      </c>
      <c r="O294" s="67" t="s">
        <v>19</v>
      </c>
      <c r="P294" s="67" t="s">
        <v>2533</v>
      </c>
      <c r="Q294" s="67">
        <v>50</v>
      </c>
      <c r="R294" s="67">
        <v>100</v>
      </c>
      <c r="S294" s="67" t="s">
        <v>546</v>
      </c>
      <c r="T294" s="67" t="s">
        <v>1456</v>
      </c>
      <c r="U294" s="155">
        <v>45684</v>
      </c>
      <c r="V294" s="155">
        <v>46007</v>
      </c>
      <c r="W294" s="67" t="s">
        <v>1474</v>
      </c>
      <c r="X294" s="67">
        <v>12.5</v>
      </c>
      <c r="Y294" s="67"/>
      <c r="Z294" s="67"/>
      <c r="AA294" s="450"/>
      <c r="AB294" s="67"/>
      <c r="AC294" s="67"/>
      <c r="AD294" s="450"/>
      <c r="AE294" s="67"/>
      <c r="AF294" s="457"/>
      <c r="AG294" s="35">
        <f t="shared" si="26"/>
        <v>0</v>
      </c>
      <c r="AH294" s="35" t="str">
        <f t="shared" si="27"/>
        <v>100</v>
      </c>
      <c r="AI294" s="445" t="str">
        <f t="shared" si="24"/>
        <v>Actividad propia</v>
      </c>
      <c r="AJ294" s="35">
        <f t="shared" si="28"/>
        <v>12.5</v>
      </c>
      <c r="AK294" s="35">
        <f t="shared" si="29"/>
        <v>0</v>
      </c>
      <c r="AL294" s="445">
        <f t="shared" si="25"/>
        <v>0</v>
      </c>
    </row>
    <row r="295" spans="1:38" ht="32.25" customHeight="1" x14ac:dyDescent="0.25">
      <c r="A295" s="456" t="s">
        <v>1898</v>
      </c>
      <c r="B295" s="67" t="s">
        <v>2052</v>
      </c>
      <c r="C295" s="67" t="s">
        <v>1900</v>
      </c>
      <c r="D295" s="67" t="s">
        <v>2053</v>
      </c>
      <c r="E295" s="67">
        <v>1</v>
      </c>
      <c r="F295" s="67" t="s">
        <v>509</v>
      </c>
      <c r="G295" s="67" t="s">
        <v>1482</v>
      </c>
      <c r="H295" s="67" t="s">
        <v>530</v>
      </c>
      <c r="I295" s="67" t="s">
        <v>1591</v>
      </c>
      <c r="J295" s="67" t="s">
        <v>1592</v>
      </c>
      <c r="K295" s="67" t="s">
        <v>1593</v>
      </c>
      <c r="L295" s="67" t="s">
        <v>19</v>
      </c>
      <c r="M295" s="67" t="s">
        <v>20</v>
      </c>
      <c r="N295" s="67" t="s">
        <v>639</v>
      </c>
      <c r="O295" s="67" t="s">
        <v>19</v>
      </c>
      <c r="P295" s="67" t="s">
        <v>169</v>
      </c>
      <c r="Q295" s="67">
        <v>25</v>
      </c>
      <c r="R295" s="67">
        <v>100</v>
      </c>
      <c r="S295" s="67" t="s">
        <v>546</v>
      </c>
      <c r="T295" s="67" t="s">
        <v>1483</v>
      </c>
      <c r="U295" s="155">
        <v>45684</v>
      </c>
      <c r="V295" s="155">
        <v>46010</v>
      </c>
      <c r="W295" s="67" t="s">
        <v>1454</v>
      </c>
      <c r="X295" s="67">
        <v>25</v>
      </c>
      <c r="Y295" s="67"/>
      <c r="Z295" s="67"/>
      <c r="AA295" s="450"/>
      <c r="AB295" s="67"/>
      <c r="AC295" s="67"/>
      <c r="AD295" s="450"/>
      <c r="AE295" s="67"/>
      <c r="AF295" s="457"/>
      <c r="AG295" s="35">
        <f t="shared" si="26"/>
        <v>0</v>
      </c>
      <c r="AH295" s="35" t="str">
        <f t="shared" si="27"/>
        <v>100</v>
      </c>
      <c r="AI295" s="445" t="str">
        <f t="shared" si="24"/>
        <v>Producto</v>
      </c>
      <c r="AJ295" s="35">
        <f t="shared" si="28"/>
        <v>25</v>
      </c>
      <c r="AK295" s="35">
        <f t="shared" si="29"/>
        <v>0</v>
      </c>
      <c r="AL295" s="445">
        <f t="shared" si="25"/>
        <v>0</v>
      </c>
    </row>
    <row r="296" spans="1:38" ht="32.25" customHeight="1" x14ac:dyDescent="0.25">
      <c r="A296" s="456" t="s">
        <v>1906</v>
      </c>
      <c r="B296" s="67" t="s">
        <v>2052</v>
      </c>
      <c r="C296" s="67" t="s">
        <v>1907</v>
      </c>
      <c r="D296" s="67" t="s">
        <v>2053</v>
      </c>
      <c r="E296" s="67">
        <v>1</v>
      </c>
      <c r="F296" s="67" t="s">
        <v>517</v>
      </c>
      <c r="G296" s="67" t="s">
        <v>1484</v>
      </c>
      <c r="H296" s="67" t="s">
        <v>19</v>
      </c>
      <c r="I296" s="67" t="s">
        <v>19</v>
      </c>
      <c r="J296" s="67" t="s">
        <v>19</v>
      </c>
      <c r="K296" s="67" t="s">
        <v>19</v>
      </c>
      <c r="L296" s="67" t="s">
        <v>19</v>
      </c>
      <c r="M296" s="67" t="s">
        <v>19</v>
      </c>
      <c r="N296" s="67" t="s">
        <v>19</v>
      </c>
      <c r="O296" s="67" t="s">
        <v>19</v>
      </c>
      <c r="P296" s="67" t="s">
        <v>170</v>
      </c>
      <c r="Q296" s="67">
        <v>10</v>
      </c>
      <c r="R296" s="67">
        <v>1</v>
      </c>
      <c r="S296" s="67" t="s">
        <v>515</v>
      </c>
      <c r="T296" s="67" t="s">
        <v>1485</v>
      </c>
      <c r="U296" s="155">
        <v>45684</v>
      </c>
      <c r="V296" s="155">
        <v>45716</v>
      </c>
      <c r="W296" s="67" t="s">
        <v>1454</v>
      </c>
      <c r="X296" s="67">
        <v>2.5</v>
      </c>
      <c r="Y296" s="67">
        <v>100</v>
      </c>
      <c r="Z296" s="67" t="s">
        <v>2060</v>
      </c>
      <c r="AA296" s="450">
        <v>45713</v>
      </c>
      <c r="AB296" s="67">
        <v>100</v>
      </c>
      <c r="AC296" s="67" t="s">
        <v>2061</v>
      </c>
      <c r="AD296" s="450">
        <v>45713</v>
      </c>
      <c r="AE296" s="67">
        <v>100</v>
      </c>
      <c r="AF296" s="457">
        <v>2.5</v>
      </c>
      <c r="AG296" s="35">
        <f t="shared" si="26"/>
        <v>0</v>
      </c>
      <c r="AH296" s="35" t="str">
        <f t="shared" si="27"/>
        <v>100</v>
      </c>
      <c r="AI296" s="445" t="str">
        <f t="shared" si="24"/>
        <v>Actividad propia</v>
      </c>
      <c r="AJ296" s="35">
        <f t="shared" si="28"/>
        <v>2.5</v>
      </c>
      <c r="AK296" s="35">
        <f t="shared" si="29"/>
        <v>2.5</v>
      </c>
      <c r="AL296" s="445">
        <f t="shared" si="25"/>
        <v>100</v>
      </c>
    </row>
    <row r="297" spans="1:38" ht="32.25" customHeight="1" x14ac:dyDescent="0.25">
      <c r="A297" s="456" t="s">
        <v>1941</v>
      </c>
      <c r="B297" s="67" t="s">
        <v>2052</v>
      </c>
      <c r="C297" s="67" t="s">
        <v>1900</v>
      </c>
      <c r="D297" s="67" t="s">
        <v>2053</v>
      </c>
      <c r="E297" s="67">
        <v>1</v>
      </c>
      <c r="F297" s="67" t="s">
        <v>517</v>
      </c>
      <c r="G297" s="67" t="s">
        <v>1486</v>
      </c>
      <c r="H297" s="67" t="s">
        <v>19</v>
      </c>
      <c r="I297" s="67" t="s">
        <v>19</v>
      </c>
      <c r="J297" s="67" t="s">
        <v>19</v>
      </c>
      <c r="K297" s="67" t="s">
        <v>19</v>
      </c>
      <c r="L297" s="67" t="s">
        <v>19</v>
      </c>
      <c r="M297" s="67" t="s">
        <v>19</v>
      </c>
      <c r="N297" s="67" t="s">
        <v>19</v>
      </c>
      <c r="O297" s="67" t="s">
        <v>19</v>
      </c>
      <c r="P297" s="67" t="s">
        <v>2534</v>
      </c>
      <c r="Q297" s="67">
        <v>30</v>
      </c>
      <c r="R297" s="67">
        <v>1</v>
      </c>
      <c r="S297" s="67" t="s">
        <v>515</v>
      </c>
      <c r="T297" s="67" t="s">
        <v>2535</v>
      </c>
      <c r="U297" s="155">
        <v>45719</v>
      </c>
      <c r="V297" s="155">
        <v>45863</v>
      </c>
      <c r="W297" s="67" t="s">
        <v>1454</v>
      </c>
      <c r="X297" s="67">
        <v>7.5</v>
      </c>
      <c r="Y297" s="67"/>
      <c r="Z297" s="67"/>
      <c r="AA297" s="450"/>
      <c r="AB297" s="67"/>
      <c r="AC297" s="67"/>
      <c r="AD297" s="450"/>
      <c r="AE297" s="67"/>
      <c r="AF297" s="457"/>
      <c r="AG297" s="35">
        <f t="shared" si="26"/>
        <v>0</v>
      </c>
      <c r="AH297" s="35" t="str">
        <f t="shared" si="27"/>
        <v>100</v>
      </c>
      <c r="AI297" s="445" t="str">
        <f t="shared" si="24"/>
        <v>Actividad propia</v>
      </c>
      <c r="AJ297" s="35">
        <f t="shared" si="28"/>
        <v>7.5</v>
      </c>
      <c r="AK297" s="35">
        <f t="shared" si="29"/>
        <v>0</v>
      </c>
      <c r="AL297" s="445">
        <f t="shared" si="25"/>
        <v>0</v>
      </c>
    </row>
    <row r="298" spans="1:38" ht="32.25" customHeight="1" x14ac:dyDescent="0.25">
      <c r="A298" s="456" t="s">
        <v>1898</v>
      </c>
      <c r="B298" s="67" t="s">
        <v>2052</v>
      </c>
      <c r="C298" s="67" t="s">
        <v>1900</v>
      </c>
      <c r="D298" s="67" t="s">
        <v>2053</v>
      </c>
      <c r="E298" s="67">
        <v>1</v>
      </c>
      <c r="F298" s="67" t="s">
        <v>517</v>
      </c>
      <c r="G298" s="67" t="s">
        <v>1487</v>
      </c>
      <c r="H298" s="67" t="s">
        <v>19</v>
      </c>
      <c r="I298" s="67" t="s">
        <v>19</v>
      </c>
      <c r="J298" s="67" t="s">
        <v>19</v>
      </c>
      <c r="K298" s="67" t="s">
        <v>19</v>
      </c>
      <c r="L298" s="67" t="s">
        <v>19</v>
      </c>
      <c r="M298" s="67" t="s">
        <v>19</v>
      </c>
      <c r="N298" s="67" t="s">
        <v>19</v>
      </c>
      <c r="O298" s="67" t="s">
        <v>19</v>
      </c>
      <c r="P298" s="67" t="s">
        <v>2536</v>
      </c>
      <c r="Q298" s="67">
        <v>60</v>
      </c>
      <c r="R298" s="67">
        <v>100</v>
      </c>
      <c r="S298" s="67" t="s">
        <v>546</v>
      </c>
      <c r="T298" s="67" t="s">
        <v>1456</v>
      </c>
      <c r="U298" s="155">
        <v>45719</v>
      </c>
      <c r="V298" s="155">
        <v>46010</v>
      </c>
      <c r="W298" s="67" t="s">
        <v>1454</v>
      </c>
      <c r="X298" s="67">
        <v>15</v>
      </c>
      <c r="Y298" s="67"/>
      <c r="Z298" s="67"/>
      <c r="AA298" s="450"/>
      <c r="AB298" s="67"/>
      <c r="AC298" s="67"/>
      <c r="AD298" s="450"/>
      <c r="AE298" s="67"/>
      <c r="AF298" s="457"/>
      <c r="AG298" s="35">
        <f t="shared" si="26"/>
        <v>0</v>
      </c>
      <c r="AH298" s="35" t="str">
        <f t="shared" si="27"/>
        <v>100</v>
      </c>
      <c r="AI298" s="445" t="str">
        <f t="shared" si="24"/>
        <v>Actividad propia</v>
      </c>
      <c r="AJ298" s="35">
        <f t="shared" si="28"/>
        <v>15</v>
      </c>
      <c r="AK298" s="35">
        <f t="shared" si="29"/>
        <v>0</v>
      </c>
      <c r="AL298" s="445">
        <f t="shared" si="25"/>
        <v>0</v>
      </c>
    </row>
    <row r="299" spans="1:38" ht="102.75" customHeight="1" x14ac:dyDescent="0.25">
      <c r="A299" s="456" t="s">
        <v>1898</v>
      </c>
      <c r="B299" s="67" t="s">
        <v>2062</v>
      </c>
      <c r="C299" s="67" t="s">
        <v>1900</v>
      </c>
      <c r="D299" s="67" t="s">
        <v>2063</v>
      </c>
      <c r="E299" s="67">
        <v>0</v>
      </c>
      <c r="F299" s="67" t="s">
        <v>509</v>
      </c>
      <c r="G299" s="67" t="s">
        <v>1196</v>
      </c>
      <c r="H299" s="67" t="s">
        <v>530</v>
      </c>
      <c r="I299" s="67" t="s">
        <v>1600</v>
      </c>
      <c r="J299" s="67" t="s">
        <v>1601</v>
      </c>
      <c r="K299" s="67" t="s">
        <v>1602</v>
      </c>
      <c r="L299" s="67" t="s">
        <v>531</v>
      </c>
      <c r="M299" s="67" t="s">
        <v>19</v>
      </c>
      <c r="N299" s="67" t="s">
        <v>766</v>
      </c>
      <c r="O299" s="67" t="s">
        <v>1197</v>
      </c>
      <c r="P299" s="67" t="s">
        <v>376</v>
      </c>
      <c r="Q299" s="67">
        <v>20</v>
      </c>
      <c r="R299" s="67">
        <v>56</v>
      </c>
      <c r="S299" s="67" t="s">
        <v>546</v>
      </c>
      <c r="T299" s="67" t="s">
        <v>1198</v>
      </c>
      <c r="U299" s="155">
        <v>45670</v>
      </c>
      <c r="V299" s="155">
        <v>46003</v>
      </c>
      <c r="W299" s="67" t="s">
        <v>1195</v>
      </c>
      <c r="X299" s="67">
        <v>20</v>
      </c>
      <c r="Y299" s="67">
        <v>23</v>
      </c>
      <c r="Z299" s="67" t="s">
        <v>2537</v>
      </c>
      <c r="AA299" s="450"/>
      <c r="AB299" s="67">
        <v>23</v>
      </c>
      <c r="AC299" s="67" t="s">
        <v>2538</v>
      </c>
      <c r="AD299" s="450"/>
      <c r="AE299" s="67"/>
      <c r="AF299" s="457">
        <v>4.5999999999999996</v>
      </c>
      <c r="AG299" s="35">
        <f t="shared" si="26"/>
        <v>0</v>
      </c>
      <c r="AH299" s="35" t="str">
        <f t="shared" si="27"/>
        <v>1000</v>
      </c>
      <c r="AI299" s="445" t="str">
        <f t="shared" si="24"/>
        <v>Producto</v>
      </c>
      <c r="AJ299" s="35">
        <f t="shared" si="28"/>
        <v>20</v>
      </c>
      <c r="AK299" s="35">
        <f t="shared" si="29"/>
        <v>4.5999999999999996</v>
      </c>
      <c r="AL299" s="445">
        <f t="shared" si="25"/>
        <v>0</v>
      </c>
    </row>
    <row r="300" spans="1:38" ht="32.25" customHeight="1" x14ac:dyDescent="0.25">
      <c r="A300" s="456" t="s">
        <v>1906</v>
      </c>
      <c r="B300" s="67" t="s">
        <v>2062</v>
      </c>
      <c r="C300" s="67" t="s">
        <v>1907</v>
      </c>
      <c r="D300" s="67" t="s">
        <v>2063</v>
      </c>
      <c r="E300" s="67">
        <v>0</v>
      </c>
      <c r="F300" s="67" t="s">
        <v>517</v>
      </c>
      <c r="G300" s="67" t="s">
        <v>1199</v>
      </c>
      <c r="H300" s="67" t="s">
        <v>19</v>
      </c>
      <c r="I300" s="67" t="s">
        <v>19</v>
      </c>
      <c r="J300" s="67" t="s">
        <v>19</v>
      </c>
      <c r="K300" s="67" t="s">
        <v>19</v>
      </c>
      <c r="L300" s="67" t="s">
        <v>19</v>
      </c>
      <c r="M300" s="67" t="s">
        <v>19</v>
      </c>
      <c r="N300" s="67" t="s">
        <v>19</v>
      </c>
      <c r="O300" s="67" t="s">
        <v>19</v>
      </c>
      <c r="P300" s="67" t="s">
        <v>377</v>
      </c>
      <c r="Q300" s="67">
        <v>20</v>
      </c>
      <c r="R300" s="67">
        <v>1</v>
      </c>
      <c r="S300" s="67" t="s">
        <v>515</v>
      </c>
      <c r="T300" s="67" t="s">
        <v>1200</v>
      </c>
      <c r="U300" s="155">
        <v>45670</v>
      </c>
      <c r="V300" s="155">
        <v>45716</v>
      </c>
      <c r="W300" s="67" t="s">
        <v>1195</v>
      </c>
      <c r="X300" s="67">
        <v>4</v>
      </c>
      <c r="Y300" s="67">
        <v>100</v>
      </c>
      <c r="Z300" s="67" t="s">
        <v>2064</v>
      </c>
      <c r="AA300" s="450">
        <v>45716</v>
      </c>
      <c r="AB300" s="67">
        <v>100</v>
      </c>
      <c r="AC300" s="67" t="s">
        <v>2065</v>
      </c>
      <c r="AD300" s="450">
        <v>45716</v>
      </c>
      <c r="AE300" s="67">
        <v>100</v>
      </c>
      <c r="AF300" s="457">
        <v>4</v>
      </c>
      <c r="AG300" s="35">
        <f t="shared" si="26"/>
        <v>0</v>
      </c>
      <c r="AH300" s="35" t="str">
        <f t="shared" si="27"/>
        <v>1000</v>
      </c>
      <c r="AI300" s="445" t="str">
        <f t="shared" si="24"/>
        <v>Actividad propia</v>
      </c>
      <c r="AJ300" s="35">
        <f t="shared" si="28"/>
        <v>4</v>
      </c>
      <c r="AK300" s="35">
        <f t="shared" si="29"/>
        <v>4</v>
      </c>
      <c r="AL300" s="445">
        <f t="shared" si="25"/>
        <v>100</v>
      </c>
    </row>
    <row r="301" spans="1:38" ht="32.25" customHeight="1" x14ac:dyDescent="0.25">
      <c r="A301" s="456" t="s">
        <v>1898</v>
      </c>
      <c r="B301" s="67" t="s">
        <v>2062</v>
      </c>
      <c r="C301" s="67" t="s">
        <v>1900</v>
      </c>
      <c r="D301" s="67" t="s">
        <v>2063</v>
      </c>
      <c r="E301" s="67">
        <v>0</v>
      </c>
      <c r="F301" s="67" t="s">
        <v>517</v>
      </c>
      <c r="G301" s="67" t="s">
        <v>1201</v>
      </c>
      <c r="H301" s="67" t="s">
        <v>19</v>
      </c>
      <c r="I301" s="67" t="s">
        <v>19</v>
      </c>
      <c r="J301" s="67" t="s">
        <v>19</v>
      </c>
      <c r="K301" s="67" t="s">
        <v>19</v>
      </c>
      <c r="L301" s="67" t="s">
        <v>19</v>
      </c>
      <c r="M301" s="67" t="s">
        <v>19</v>
      </c>
      <c r="N301" s="67" t="s">
        <v>19</v>
      </c>
      <c r="O301" s="67" t="s">
        <v>19</v>
      </c>
      <c r="P301" s="67" t="s">
        <v>378</v>
      </c>
      <c r="Q301" s="67">
        <v>80</v>
      </c>
      <c r="R301" s="67">
        <v>100</v>
      </c>
      <c r="S301" s="67" t="s">
        <v>546</v>
      </c>
      <c r="T301" s="67" t="s">
        <v>1202</v>
      </c>
      <c r="U301" s="155">
        <v>45719</v>
      </c>
      <c r="V301" s="155">
        <v>46003</v>
      </c>
      <c r="W301" s="67" t="s">
        <v>1195</v>
      </c>
      <c r="X301" s="67">
        <v>16</v>
      </c>
      <c r="Y301" s="451">
        <v>22</v>
      </c>
      <c r="Z301" s="451" t="s">
        <v>2537</v>
      </c>
      <c r="AA301" s="452"/>
      <c r="AB301" s="451">
        <v>23</v>
      </c>
      <c r="AC301" s="451" t="s">
        <v>2539</v>
      </c>
      <c r="AD301" s="450"/>
      <c r="AE301" s="67"/>
      <c r="AF301" s="457">
        <v>3.68</v>
      </c>
      <c r="AG301" s="35">
        <f t="shared" si="26"/>
        <v>1</v>
      </c>
      <c r="AH301" s="35" t="str">
        <f t="shared" si="27"/>
        <v>1000</v>
      </c>
      <c r="AI301" s="445" t="str">
        <f t="shared" si="24"/>
        <v>Actividad propia</v>
      </c>
      <c r="AJ301" s="35">
        <f t="shared" si="28"/>
        <v>16</v>
      </c>
      <c r="AK301" s="35">
        <f t="shared" si="29"/>
        <v>3.68</v>
      </c>
      <c r="AL301" s="445">
        <f t="shared" si="25"/>
        <v>0</v>
      </c>
    </row>
    <row r="302" spans="1:38" ht="32.25" customHeight="1" x14ac:dyDescent="0.25">
      <c r="A302" s="456" t="s">
        <v>1916</v>
      </c>
      <c r="B302" s="67" t="s">
        <v>2062</v>
      </c>
      <c r="C302" s="67" t="s">
        <v>1900</v>
      </c>
      <c r="D302" s="67" t="s">
        <v>2063</v>
      </c>
      <c r="E302" s="67">
        <v>0</v>
      </c>
      <c r="F302" s="67" t="s">
        <v>509</v>
      </c>
      <c r="G302" s="67" t="s">
        <v>1203</v>
      </c>
      <c r="H302" s="67" t="s">
        <v>530</v>
      </c>
      <c r="I302" s="67" t="s">
        <v>1594</v>
      </c>
      <c r="J302" s="67" t="s">
        <v>1595</v>
      </c>
      <c r="K302" s="67" t="s">
        <v>1596</v>
      </c>
      <c r="L302" s="67" t="s">
        <v>587</v>
      </c>
      <c r="M302" s="67" t="s">
        <v>19</v>
      </c>
      <c r="N302" s="67" t="s">
        <v>680</v>
      </c>
      <c r="O302" s="67" t="s">
        <v>1204</v>
      </c>
      <c r="P302" s="67" t="s">
        <v>226</v>
      </c>
      <c r="Q302" s="67">
        <v>20</v>
      </c>
      <c r="R302" s="67">
        <v>4</v>
      </c>
      <c r="S302" s="67" t="s">
        <v>515</v>
      </c>
      <c r="T302" s="67" t="s">
        <v>1205</v>
      </c>
      <c r="U302" s="155">
        <v>45691</v>
      </c>
      <c r="V302" s="155">
        <v>45989</v>
      </c>
      <c r="W302" s="67" t="s">
        <v>1206</v>
      </c>
      <c r="X302" s="67">
        <v>20</v>
      </c>
      <c r="Y302" s="67">
        <v>50</v>
      </c>
      <c r="Z302" s="67" t="s">
        <v>2540</v>
      </c>
      <c r="AA302" s="450"/>
      <c r="AB302" s="67">
        <v>50</v>
      </c>
      <c r="AC302" s="67" t="s">
        <v>2526</v>
      </c>
      <c r="AD302" s="450"/>
      <c r="AE302" s="67"/>
      <c r="AF302" s="457">
        <v>10</v>
      </c>
      <c r="AG302" s="35">
        <f t="shared" si="26"/>
        <v>0</v>
      </c>
      <c r="AH302" s="35" t="str">
        <f t="shared" si="27"/>
        <v>1000</v>
      </c>
      <c r="AI302" s="445" t="str">
        <f t="shared" si="24"/>
        <v>Producto</v>
      </c>
      <c r="AJ302" s="35">
        <f t="shared" si="28"/>
        <v>20</v>
      </c>
      <c r="AK302" s="35">
        <f t="shared" si="29"/>
        <v>10</v>
      </c>
      <c r="AL302" s="445">
        <f t="shared" si="25"/>
        <v>0</v>
      </c>
    </row>
    <row r="303" spans="1:38" ht="32.25" customHeight="1" x14ac:dyDescent="0.25">
      <c r="A303" s="456" t="s">
        <v>1941</v>
      </c>
      <c r="B303" s="67" t="s">
        <v>2062</v>
      </c>
      <c r="C303" s="67" t="s">
        <v>1900</v>
      </c>
      <c r="D303" s="67" t="s">
        <v>2063</v>
      </c>
      <c r="E303" s="67">
        <v>0</v>
      </c>
      <c r="F303" s="67" t="s">
        <v>517</v>
      </c>
      <c r="G303" s="67" t="s">
        <v>1207</v>
      </c>
      <c r="H303" s="67" t="s">
        <v>19</v>
      </c>
      <c r="I303" s="67" t="s">
        <v>19</v>
      </c>
      <c r="J303" s="67" t="s">
        <v>19</v>
      </c>
      <c r="K303" s="67" t="s">
        <v>19</v>
      </c>
      <c r="L303" s="67" t="s">
        <v>19</v>
      </c>
      <c r="M303" s="67" t="s">
        <v>19</v>
      </c>
      <c r="N303" s="67" t="s">
        <v>19</v>
      </c>
      <c r="O303" s="67" t="s">
        <v>19</v>
      </c>
      <c r="P303" s="67" t="s">
        <v>227</v>
      </c>
      <c r="Q303" s="67">
        <v>50</v>
      </c>
      <c r="R303" s="67">
        <v>4</v>
      </c>
      <c r="S303" s="67" t="s">
        <v>515</v>
      </c>
      <c r="T303" s="67" t="s">
        <v>1208</v>
      </c>
      <c r="U303" s="155">
        <v>45691</v>
      </c>
      <c r="V303" s="155">
        <v>45869</v>
      </c>
      <c r="W303" s="67" t="s">
        <v>1195</v>
      </c>
      <c r="X303" s="67">
        <v>10</v>
      </c>
      <c r="Y303" s="67">
        <v>50</v>
      </c>
      <c r="Z303" s="67" t="s">
        <v>2540</v>
      </c>
      <c r="AA303" s="450"/>
      <c r="AB303" s="67">
        <v>50</v>
      </c>
      <c r="AC303" s="67" t="s">
        <v>2541</v>
      </c>
      <c r="AD303" s="450"/>
      <c r="AE303" s="67"/>
      <c r="AF303" s="457">
        <v>5</v>
      </c>
      <c r="AG303" s="35">
        <f t="shared" si="26"/>
        <v>0</v>
      </c>
      <c r="AH303" s="35" t="str">
        <f t="shared" si="27"/>
        <v>1000</v>
      </c>
      <c r="AI303" s="445" t="str">
        <f t="shared" si="24"/>
        <v>Actividad propia</v>
      </c>
      <c r="AJ303" s="35">
        <f t="shared" si="28"/>
        <v>10</v>
      </c>
      <c r="AK303" s="35">
        <f t="shared" si="29"/>
        <v>5</v>
      </c>
      <c r="AL303" s="445">
        <f t="shared" si="25"/>
        <v>0</v>
      </c>
    </row>
    <row r="304" spans="1:38" ht="32.25" customHeight="1" x14ac:dyDescent="0.25">
      <c r="A304" s="456" t="s">
        <v>1941</v>
      </c>
      <c r="B304" s="67" t="s">
        <v>2062</v>
      </c>
      <c r="C304" s="67" t="s">
        <v>1900</v>
      </c>
      <c r="D304" s="67" t="s">
        <v>2063</v>
      </c>
      <c r="E304" s="67">
        <v>0</v>
      </c>
      <c r="F304" s="67" t="s">
        <v>1641</v>
      </c>
      <c r="G304" s="67" t="s">
        <v>1209</v>
      </c>
      <c r="H304" s="67" t="s">
        <v>19</v>
      </c>
      <c r="I304" s="67" t="s">
        <v>19</v>
      </c>
      <c r="J304" s="67" t="s">
        <v>19</v>
      </c>
      <c r="K304" s="67" t="s">
        <v>19</v>
      </c>
      <c r="L304" s="67" t="s">
        <v>19</v>
      </c>
      <c r="M304" s="67" t="s">
        <v>19</v>
      </c>
      <c r="N304" s="67" t="s">
        <v>19</v>
      </c>
      <c r="O304" s="67" t="s">
        <v>19</v>
      </c>
      <c r="P304" s="67" t="s">
        <v>1210</v>
      </c>
      <c r="Q304" s="67">
        <v>0</v>
      </c>
      <c r="R304" s="67">
        <v>4</v>
      </c>
      <c r="S304" s="67" t="s">
        <v>515</v>
      </c>
      <c r="T304" s="67" t="s">
        <v>1211</v>
      </c>
      <c r="U304" s="155">
        <v>45736</v>
      </c>
      <c r="V304" s="155">
        <v>45869</v>
      </c>
      <c r="W304" s="67" t="s">
        <v>1082</v>
      </c>
      <c r="X304" s="67">
        <v>0</v>
      </c>
      <c r="Y304" s="67"/>
      <c r="Z304" s="67"/>
      <c r="AA304" s="450"/>
      <c r="AB304" s="67"/>
      <c r="AC304" s="67"/>
      <c r="AD304" s="450"/>
      <c r="AE304" s="67"/>
      <c r="AF304" s="457"/>
      <c r="AG304" s="35">
        <f t="shared" si="26"/>
        <v>0</v>
      </c>
      <c r="AH304" s="35" t="str">
        <f t="shared" si="27"/>
        <v>1000</v>
      </c>
      <c r="AI304" s="445" t="str">
        <f t="shared" si="24"/>
        <v>Actividad sin participación</v>
      </c>
      <c r="AJ304" s="35">
        <f t="shared" si="28"/>
        <v>0</v>
      </c>
      <c r="AK304" s="35">
        <f t="shared" si="29"/>
        <v>0</v>
      </c>
      <c r="AL304" s="445">
        <f t="shared" si="25"/>
        <v>0</v>
      </c>
    </row>
    <row r="305" spans="1:38" ht="32.25" customHeight="1" x14ac:dyDescent="0.25">
      <c r="A305" s="456" t="s">
        <v>1934</v>
      </c>
      <c r="B305" s="67" t="s">
        <v>2062</v>
      </c>
      <c r="C305" s="67" t="s">
        <v>1905</v>
      </c>
      <c r="D305" s="67" t="s">
        <v>2063</v>
      </c>
      <c r="E305" s="67">
        <v>0</v>
      </c>
      <c r="F305" s="67" t="s">
        <v>517</v>
      </c>
      <c r="G305" s="67" t="s">
        <v>1212</v>
      </c>
      <c r="H305" s="67" t="s">
        <v>19</v>
      </c>
      <c r="I305" s="67" t="s">
        <v>19</v>
      </c>
      <c r="J305" s="67" t="s">
        <v>19</v>
      </c>
      <c r="K305" s="67" t="s">
        <v>19</v>
      </c>
      <c r="L305" s="67" t="s">
        <v>19</v>
      </c>
      <c r="M305" s="67" t="s">
        <v>19</v>
      </c>
      <c r="N305" s="67" t="s">
        <v>19</v>
      </c>
      <c r="O305" s="67" t="s">
        <v>19</v>
      </c>
      <c r="P305" s="67" t="s">
        <v>228</v>
      </c>
      <c r="Q305" s="67">
        <v>30</v>
      </c>
      <c r="R305" s="67">
        <v>4</v>
      </c>
      <c r="S305" s="67" t="s">
        <v>515</v>
      </c>
      <c r="T305" s="67" t="s">
        <v>1213</v>
      </c>
      <c r="U305" s="155">
        <v>45870</v>
      </c>
      <c r="V305" s="155">
        <v>45898</v>
      </c>
      <c r="W305" s="67" t="s">
        <v>1195</v>
      </c>
      <c r="X305" s="67">
        <v>6</v>
      </c>
      <c r="Y305" s="67"/>
      <c r="Z305" s="67"/>
      <c r="AA305" s="450"/>
      <c r="AB305" s="67"/>
      <c r="AC305" s="67"/>
      <c r="AD305" s="450"/>
      <c r="AE305" s="67"/>
      <c r="AF305" s="457"/>
      <c r="AG305" s="35">
        <f t="shared" si="26"/>
        <v>0</v>
      </c>
      <c r="AH305" s="35" t="str">
        <f t="shared" si="27"/>
        <v>1000</v>
      </c>
      <c r="AI305" s="445" t="str">
        <f t="shared" si="24"/>
        <v>Actividad propia</v>
      </c>
      <c r="AJ305" s="35">
        <f t="shared" si="28"/>
        <v>6</v>
      </c>
      <c r="AK305" s="35">
        <f t="shared" si="29"/>
        <v>0</v>
      </c>
      <c r="AL305" s="445">
        <f t="shared" si="25"/>
        <v>0</v>
      </c>
    </row>
    <row r="306" spans="1:38" ht="32.25" customHeight="1" x14ac:dyDescent="0.25">
      <c r="A306" s="456" t="s">
        <v>1923</v>
      </c>
      <c r="B306" s="67" t="s">
        <v>2062</v>
      </c>
      <c r="C306" s="67" t="s">
        <v>1905</v>
      </c>
      <c r="D306" s="67" t="s">
        <v>2063</v>
      </c>
      <c r="E306" s="67">
        <v>0</v>
      </c>
      <c r="F306" s="67" t="s">
        <v>1641</v>
      </c>
      <c r="G306" s="67" t="s">
        <v>1214</v>
      </c>
      <c r="H306" s="67" t="s">
        <v>19</v>
      </c>
      <c r="I306" s="67" t="s">
        <v>19</v>
      </c>
      <c r="J306" s="67" t="s">
        <v>19</v>
      </c>
      <c r="K306" s="67" t="s">
        <v>19</v>
      </c>
      <c r="L306" s="67" t="s">
        <v>19</v>
      </c>
      <c r="M306" s="67" t="s">
        <v>19</v>
      </c>
      <c r="N306" s="67" t="s">
        <v>19</v>
      </c>
      <c r="O306" s="67" t="s">
        <v>19</v>
      </c>
      <c r="P306" s="67" t="s">
        <v>229</v>
      </c>
      <c r="Q306" s="67">
        <v>0</v>
      </c>
      <c r="R306" s="67">
        <v>4</v>
      </c>
      <c r="S306" s="67" t="s">
        <v>515</v>
      </c>
      <c r="T306" s="67" t="s">
        <v>1215</v>
      </c>
      <c r="U306" s="155">
        <v>45901</v>
      </c>
      <c r="V306" s="155">
        <v>45961</v>
      </c>
      <c r="W306" s="67" t="s">
        <v>652</v>
      </c>
      <c r="X306" s="67">
        <v>0</v>
      </c>
      <c r="Y306" s="67"/>
      <c r="Z306" s="67"/>
      <c r="AA306" s="450"/>
      <c r="AB306" s="67"/>
      <c r="AC306" s="67"/>
      <c r="AD306" s="450"/>
      <c r="AE306" s="67"/>
      <c r="AF306" s="457"/>
      <c r="AG306" s="35">
        <f t="shared" si="26"/>
        <v>0</v>
      </c>
      <c r="AH306" s="35" t="str">
        <f t="shared" si="27"/>
        <v>1000</v>
      </c>
      <c r="AI306" s="445" t="str">
        <f t="shared" si="24"/>
        <v>Actividad sin participación</v>
      </c>
      <c r="AJ306" s="35">
        <f t="shared" si="28"/>
        <v>0</v>
      </c>
      <c r="AK306" s="35">
        <f t="shared" si="29"/>
        <v>0</v>
      </c>
      <c r="AL306" s="445">
        <f t="shared" si="25"/>
        <v>0</v>
      </c>
    </row>
    <row r="307" spans="1:38" ht="32.25" customHeight="1" x14ac:dyDescent="0.25">
      <c r="A307" s="456" t="s">
        <v>1916</v>
      </c>
      <c r="B307" s="67" t="s">
        <v>2062</v>
      </c>
      <c r="C307" s="67" t="s">
        <v>1905</v>
      </c>
      <c r="D307" s="67" t="s">
        <v>2063</v>
      </c>
      <c r="E307" s="67">
        <v>0</v>
      </c>
      <c r="F307" s="67" t="s">
        <v>517</v>
      </c>
      <c r="G307" s="67" t="s">
        <v>1216</v>
      </c>
      <c r="H307" s="67" t="s">
        <v>19</v>
      </c>
      <c r="I307" s="67" t="s">
        <v>19</v>
      </c>
      <c r="J307" s="67" t="s">
        <v>19</v>
      </c>
      <c r="K307" s="67" t="s">
        <v>19</v>
      </c>
      <c r="L307" s="67" t="s">
        <v>19</v>
      </c>
      <c r="M307" s="67" t="s">
        <v>19</v>
      </c>
      <c r="N307" s="67" t="s">
        <v>19</v>
      </c>
      <c r="O307" s="67" t="s">
        <v>19</v>
      </c>
      <c r="P307" s="67" t="s">
        <v>230</v>
      </c>
      <c r="Q307" s="67">
        <v>20</v>
      </c>
      <c r="R307" s="67">
        <v>4</v>
      </c>
      <c r="S307" s="67" t="s">
        <v>515</v>
      </c>
      <c r="T307" s="67" t="s">
        <v>1217</v>
      </c>
      <c r="U307" s="155">
        <v>45965</v>
      </c>
      <c r="V307" s="155">
        <v>45989</v>
      </c>
      <c r="W307" s="67" t="s">
        <v>1195</v>
      </c>
      <c r="X307" s="67">
        <v>4</v>
      </c>
      <c r="Y307" s="67"/>
      <c r="Z307" s="67"/>
      <c r="AA307" s="450"/>
      <c r="AB307" s="67"/>
      <c r="AC307" s="67"/>
      <c r="AD307" s="450"/>
      <c r="AE307" s="67"/>
      <c r="AF307" s="457"/>
      <c r="AG307" s="35">
        <f t="shared" si="26"/>
        <v>0</v>
      </c>
      <c r="AH307" s="35" t="str">
        <f t="shared" si="27"/>
        <v>1000</v>
      </c>
      <c r="AI307" s="445" t="str">
        <f t="shared" si="24"/>
        <v>Actividad propia</v>
      </c>
      <c r="AJ307" s="35">
        <f t="shared" si="28"/>
        <v>4</v>
      </c>
      <c r="AK307" s="35">
        <f t="shared" si="29"/>
        <v>0</v>
      </c>
      <c r="AL307" s="445">
        <f t="shared" si="25"/>
        <v>0</v>
      </c>
    </row>
    <row r="308" spans="1:38" ht="32.25" customHeight="1" x14ac:dyDescent="0.25">
      <c r="A308" s="456" t="s">
        <v>1898</v>
      </c>
      <c r="B308" s="67" t="s">
        <v>2062</v>
      </c>
      <c r="C308" s="67" t="s">
        <v>1900</v>
      </c>
      <c r="D308" s="67" t="s">
        <v>2063</v>
      </c>
      <c r="E308" s="67">
        <v>0</v>
      </c>
      <c r="F308" s="67" t="s">
        <v>509</v>
      </c>
      <c r="G308" s="67" t="s">
        <v>1218</v>
      </c>
      <c r="H308" s="67" t="s">
        <v>530</v>
      </c>
      <c r="I308" s="67" t="s">
        <v>1603</v>
      </c>
      <c r="J308" s="67" t="s">
        <v>1604</v>
      </c>
      <c r="K308" s="67" t="s">
        <v>1605</v>
      </c>
      <c r="L308" s="67" t="s">
        <v>531</v>
      </c>
      <c r="M308" s="67" t="s">
        <v>19</v>
      </c>
      <c r="N308" s="67" t="s">
        <v>766</v>
      </c>
      <c r="O308" s="67" t="s">
        <v>1204</v>
      </c>
      <c r="P308" s="67" t="s">
        <v>379</v>
      </c>
      <c r="Q308" s="67">
        <v>15</v>
      </c>
      <c r="R308" s="67">
        <v>5</v>
      </c>
      <c r="S308" s="67" t="s">
        <v>515</v>
      </c>
      <c r="T308" s="67" t="s">
        <v>1219</v>
      </c>
      <c r="U308" s="155">
        <v>45691</v>
      </c>
      <c r="V308" s="155">
        <v>46003</v>
      </c>
      <c r="W308" s="67" t="s">
        <v>1195</v>
      </c>
      <c r="X308" s="67">
        <v>15</v>
      </c>
      <c r="Y308" s="67">
        <v>0</v>
      </c>
      <c r="Z308" s="67" t="s">
        <v>2366</v>
      </c>
      <c r="AA308" s="450"/>
      <c r="AB308" s="67">
        <v>0</v>
      </c>
      <c r="AC308" s="67" t="s">
        <v>1978</v>
      </c>
      <c r="AD308" s="450"/>
      <c r="AE308" s="67"/>
      <c r="AF308" s="457">
        <v>0</v>
      </c>
      <c r="AG308" s="35">
        <f t="shared" si="26"/>
        <v>0</v>
      </c>
      <c r="AH308" s="35" t="str">
        <f t="shared" si="27"/>
        <v>1000</v>
      </c>
      <c r="AI308" s="445" t="str">
        <f t="shared" si="24"/>
        <v>Producto</v>
      </c>
      <c r="AJ308" s="35">
        <f t="shared" si="28"/>
        <v>15</v>
      </c>
      <c r="AK308" s="35">
        <f t="shared" si="29"/>
        <v>0</v>
      </c>
      <c r="AL308" s="445">
        <f t="shared" si="25"/>
        <v>0</v>
      </c>
    </row>
    <row r="309" spans="1:38" ht="32.25" customHeight="1" x14ac:dyDescent="0.25">
      <c r="A309" s="456" t="s">
        <v>1906</v>
      </c>
      <c r="B309" s="67" t="s">
        <v>2062</v>
      </c>
      <c r="C309" s="67" t="s">
        <v>1907</v>
      </c>
      <c r="D309" s="67" t="s">
        <v>2063</v>
      </c>
      <c r="E309" s="67">
        <v>0</v>
      </c>
      <c r="F309" s="67" t="s">
        <v>517</v>
      </c>
      <c r="G309" s="67" t="s">
        <v>1220</v>
      </c>
      <c r="H309" s="67" t="s">
        <v>19</v>
      </c>
      <c r="I309" s="67" t="s">
        <v>19</v>
      </c>
      <c r="J309" s="67" t="s">
        <v>19</v>
      </c>
      <c r="K309" s="67" t="s">
        <v>19</v>
      </c>
      <c r="L309" s="67" t="s">
        <v>19</v>
      </c>
      <c r="M309" s="67" t="s">
        <v>19</v>
      </c>
      <c r="N309" s="67" t="s">
        <v>19</v>
      </c>
      <c r="O309" s="67" t="s">
        <v>19</v>
      </c>
      <c r="P309" s="67" t="s">
        <v>380</v>
      </c>
      <c r="Q309" s="67">
        <v>20</v>
      </c>
      <c r="R309" s="67">
        <v>5</v>
      </c>
      <c r="S309" s="67" t="s">
        <v>515</v>
      </c>
      <c r="T309" s="67" t="s">
        <v>1221</v>
      </c>
      <c r="U309" s="155">
        <v>45691</v>
      </c>
      <c r="V309" s="155">
        <v>45716</v>
      </c>
      <c r="W309" s="67" t="s">
        <v>1195</v>
      </c>
      <c r="X309" s="67">
        <v>3</v>
      </c>
      <c r="Y309" s="67">
        <v>100</v>
      </c>
      <c r="Z309" s="67" t="s">
        <v>2066</v>
      </c>
      <c r="AA309" s="450">
        <v>45716</v>
      </c>
      <c r="AB309" s="67">
        <v>100</v>
      </c>
      <c r="AC309" s="67" t="s">
        <v>2067</v>
      </c>
      <c r="AD309" s="450">
        <v>45716</v>
      </c>
      <c r="AE309" s="67">
        <v>100</v>
      </c>
      <c r="AF309" s="457">
        <v>3</v>
      </c>
      <c r="AG309" s="35">
        <f t="shared" si="26"/>
        <v>0</v>
      </c>
      <c r="AH309" s="35" t="str">
        <f t="shared" si="27"/>
        <v>1000</v>
      </c>
      <c r="AI309" s="445" t="str">
        <f t="shared" si="24"/>
        <v>Actividad propia</v>
      </c>
      <c r="AJ309" s="35">
        <f t="shared" si="28"/>
        <v>3</v>
      </c>
      <c r="AK309" s="35">
        <f t="shared" si="29"/>
        <v>3</v>
      </c>
      <c r="AL309" s="445">
        <f t="shared" si="25"/>
        <v>100</v>
      </c>
    </row>
    <row r="310" spans="1:38" ht="32.25" customHeight="1" x14ac:dyDescent="0.25">
      <c r="A310" s="456" t="s">
        <v>1898</v>
      </c>
      <c r="B310" s="67" t="s">
        <v>2062</v>
      </c>
      <c r="C310" s="67" t="s">
        <v>1900</v>
      </c>
      <c r="D310" s="67" t="s">
        <v>2063</v>
      </c>
      <c r="E310" s="67">
        <v>0</v>
      </c>
      <c r="F310" s="67" t="s">
        <v>517</v>
      </c>
      <c r="G310" s="67" t="s">
        <v>1222</v>
      </c>
      <c r="H310" s="67" t="s">
        <v>19</v>
      </c>
      <c r="I310" s="67" t="s">
        <v>19</v>
      </c>
      <c r="J310" s="67" t="s">
        <v>19</v>
      </c>
      <c r="K310" s="67" t="s">
        <v>19</v>
      </c>
      <c r="L310" s="67" t="s">
        <v>19</v>
      </c>
      <c r="M310" s="67" t="s">
        <v>19</v>
      </c>
      <c r="N310" s="67" t="s">
        <v>19</v>
      </c>
      <c r="O310" s="67" t="s">
        <v>19</v>
      </c>
      <c r="P310" s="67" t="s">
        <v>381</v>
      </c>
      <c r="Q310" s="67">
        <v>80</v>
      </c>
      <c r="R310" s="67">
        <v>5</v>
      </c>
      <c r="S310" s="67" t="s">
        <v>515</v>
      </c>
      <c r="T310" s="67" t="s">
        <v>1223</v>
      </c>
      <c r="U310" s="155">
        <v>45719</v>
      </c>
      <c r="V310" s="155">
        <v>46003</v>
      </c>
      <c r="W310" s="67" t="s">
        <v>1195</v>
      </c>
      <c r="X310" s="67">
        <v>12</v>
      </c>
      <c r="Y310" s="67">
        <v>0</v>
      </c>
      <c r="Z310" s="67" t="s">
        <v>2542</v>
      </c>
      <c r="AA310" s="450"/>
      <c r="AB310" s="67">
        <v>0</v>
      </c>
      <c r="AC310" s="67" t="s">
        <v>1983</v>
      </c>
      <c r="AD310" s="450"/>
      <c r="AE310" s="67"/>
      <c r="AF310" s="457">
        <v>0</v>
      </c>
      <c r="AG310" s="35">
        <f t="shared" si="26"/>
        <v>0</v>
      </c>
      <c r="AH310" s="35" t="str">
        <f t="shared" si="27"/>
        <v>1000</v>
      </c>
      <c r="AI310" s="445" t="str">
        <f t="shared" si="24"/>
        <v>Actividad propia</v>
      </c>
      <c r="AJ310" s="35">
        <f t="shared" si="28"/>
        <v>12</v>
      </c>
      <c r="AK310" s="35">
        <f t="shared" si="29"/>
        <v>0</v>
      </c>
      <c r="AL310" s="445">
        <f t="shared" si="25"/>
        <v>0</v>
      </c>
    </row>
    <row r="311" spans="1:38" ht="32.25" customHeight="1" x14ac:dyDescent="0.25">
      <c r="A311" s="456" t="s">
        <v>1942</v>
      </c>
      <c r="B311" s="67" t="s">
        <v>2062</v>
      </c>
      <c r="C311" s="67" t="s">
        <v>1900</v>
      </c>
      <c r="D311" s="67" t="s">
        <v>2063</v>
      </c>
      <c r="E311" s="67">
        <v>0</v>
      </c>
      <c r="F311" s="67" t="s">
        <v>509</v>
      </c>
      <c r="G311" s="67" t="s">
        <v>1224</v>
      </c>
      <c r="H311" s="67" t="s">
        <v>530</v>
      </c>
      <c r="I311" s="67" t="s">
        <v>1603</v>
      </c>
      <c r="J311" s="67" t="s">
        <v>1604</v>
      </c>
      <c r="K311" s="67" t="s">
        <v>1605</v>
      </c>
      <c r="L311" s="67" t="s">
        <v>587</v>
      </c>
      <c r="M311" s="67" t="s">
        <v>19</v>
      </c>
      <c r="N311" s="67" t="s">
        <v>639</v>
      </c>
      <c r="O311" s="67" t="s">
        <v>1225</v>
      </c>
      <c r="P311" s="67" t="s">
        <v>181</v>
      </c>
      <c r="Q311" s="67">
        <v>15</v>
      </c>
      <c r="R311" s="67">
        <v>1</v>
      </c>
      <c r="S311" s="67" t="s">
        <v>515</v>
      </c>
      <c r="T311" s="67" t="s">
        <v>1226</v>
      </c>
      <c r="U311" s="155">
        <v>45691</v>
      </c>
      <c r="V311" s="155">
        <v>45919</v>
      </c>
      <c r="W311" s="67" t="s">
        <v>1195</v>
      </c>
      <c r="X311" s="67">
        <v>15</v>
      </c>
      <c r="Y311" s="67">
        <v>17</v>
      </c>
      <c r="Z311" s="67" t="s">
        <v>2068</v>
      </c>
      <c r="AA311" s="450"/>
      <c r="AB311" s="67">
        <v>0</v>
      </c>
      <c r="AC311" s="67" t="s">
        <v>1978</v>
      </c>
      <c r="AD311" s="450"/>
      <c r="AE311" s="67"/>
      <c r="AF311" s="457">
        <v>0</v>
      </c>
      <c r="AG311" s="35">
        <f t="shared" si="26"/>
        <v>-17</v>
      </c>
      <c r="AH311" s="35" t="str">
        <f t="shared" si="27"/>
        <v>1000</v>
      </c>
      <c r="AI311" s="445" t="str">
        <f t="shared" si="24"/>
        <v>Producto</v>
      </c>
      <c r="AJ311" s="35">
        <f t="shared" si="28"/>
        <v>15</v>
      </c>
      <c r="AK311" s="35">
        <f t="shared" si="29"/>
        <v>0</v>
      </c>
      <c r="AL311" s="445">
        <f t="shared" si="25"/>
        <v>0</v>
      </c>
    </row>
    <row r="312" spans="1:38" ht="32.25" customHeight="1" x14ac:dyDescent="0.25">
      <c r="A312" s="456" t="s">
        <v>1941</v>
      </c>
      <c r="B312" s="67" t="s">
        <v>2062</v>
      </c>
      <c r="C312" s="67" t="s">
        <v>1900</v>
      </c>
      <c r="D312" s="67" t="s">
        <v>2063</v>
      </c>
      <c r="E312" s="67">
        <v>0</v>
      </c>
      <c r="F312" s="67" t="s">
        <v>517</v>
      </c>
      <c r="G312" s="67" t="s">
        <v>1227</v>
      </c>
      <c r="H312" s="67" t="s">
        <v>19</v>
      </c>
      <c r="I312" s="67" t="s">
        <v>19</v>
      </c>
      <c r="J312" s="67" t="s">
        <v>19</v>
      </c>
      <c r="K312" s="67" t="s">
        <v>19</v>
      </c>
      <c r="L312" s="67" t="s">
        <v>19</v>
      </c>
      <c r="M312" s="67" t="s">
        <v>19</v>
      </c>
      <c r="N312" s="67" t="s">
        <v>19</v>
      </c>
      <c r="O312" s="67" t="s">
        <v>19</v>
      </c>
      <c r="P312" s="67" t="s">
        <v>182</v>
      </c>
      <c r="Q312" s="67">
        <v>20</v>
      </c>
      <c r="R312" s="67">
        <v>6</v>
      </c>
      <c r="S312" s="67" t="s">
        <v>515</v>
      </c>
      <c r="T312" s="67" t="s">
        <v>1228</v>
      </c>
      <c r="U312" s="155">
        <v>45691</v>
      </c>
      <c r="V312" s="155">
        <v>45869</v>
      </c>
      <c r="W312" s="67" t="s">
        <v>1195</v>
      </c>
      <c r="X312" s="67">
        <v>3</v>
      </c>
      <c r="Y312" s="67">
        <v>33</v>
      </c>
      <c r="Z312" s="67" t="s">
        <v>2606</v>
      </c>
      <c r="AA312" s="450"/>
      <c r="AB312" s="67">
        <v>33</v>
      </c>
      <c r="AC312" s="67" t="s">
        <v>2543</v>
      </c>
      <c r="AD312" s="450"/>
      <c r="AE312" s="67"/>
      <c r="AF312" s="457">
        <v>0.99</v>
      </c>
      <c r="AG312" s="35">
        <f t="shared" si="26"/>
        <v>0</v>
      </c>
      <c r="AH312" s="35" t="str">
        <f t="shared" si="27"/>
        <v>1000</v>
      </c>
      <c r="AI312" s="445" t="str">
        <f t="shared" si="24"/>
        <v>Actividad propia</v>
      </c>
      <c r="AJ312" s="35">
        <f t="shared" si="28"/>
        <v>3</v>
      </c>
      <c r="AK312" s="35">
        <f t="shared" si="29"/>
        <v>0.99</v>
      </c>
      <c r="AL312" s="445">
        <f t="shared" si="25"/>
        <v>0</v>
      </c>
    </row>
    <row r="313" spans="1:38" ht="32.25" customHeight="1" x14ac:dyDescent="0.25">
      <c r="A313" s="456" t="s">
        <v>1942</v>
      </c>
      <c r="B313" s="67" t="s">
        <v>2062</v>
      </c>
      <c r="C313" s="67" t="s">
        <v>1905</v>
      </c>
      <c r="D313" s="67" t="s">
        <v>2063</v>
      </c>
      <c r="E313" s="67">
        <v>0</v>
      </c>
      <c r="F313" s="67" t="s">
        <v>517</v>
      </c>
      <c r="G313" s="67" t="s">
        <v>1229</v>
      </c>
      <c r="H313" s="67" t="s">
        <v>19</v>
      </c>
      <c r="I313" s="67" t="s">
        <v>19</v>
      </c>
      <c r="J313" s="67" t="s">
        <v>19</v>
      </c>
      <c r="K313" s="67" t="s">
        <v>19</v>
      </c>
      <c r="L313" s="67" t="s">
        <v>19</v>
      </c>
      <c r="M313" s="67" t="s">
        <v>19</v>
      </c>
      <c r="N313" s="67" t="s">
        <v>19</v>
      </c>
      <c r="O313" s="67" t="s">
        <v>19</v>
      </c>
      <c r="P313" s="67" t="s">
        <v>183</v>
      </c>
      <c r="Q313" s="67">
        <v>80</v>
      </c>
      <c r="R313" s="67">
        <v>1</v>
      </c>
      <c r="S313" s="67" t="s">
        <v>515</v>
      </c>
      <c r="T313" s="67" t="s">
        <v>1226</v>
      </c>
      <c r="U313" s="155">
        <v>45870</v>
      </c>
      <c r="V313" s="155">
        <v>45919</v>
      </c>
      <c r="W313" s="67" t="s">
        <v>1195</v>
      </c>
      <c r="X313" s="67">
        <v>12</v>
      </c>
      <c r="Y313" s="67"/>
      <c r="Z313" s="67"/>
      <c r="AA313" s="450"/>
      <c r="AB313" s="67"/>
      <c r="AC313" s="67"/>
      <c r="AD313" s="450"/>
      <c r="AE313" s="67"/>
      <c r="AF313" s="457"/>
      <c r="AG313" s="35">
        <f t="shared" si="26"/>
        <v>0</v>
      </c>
      <c r="AH313" s="35" t="str">
        <f t="shared" si="27"/>
        <v>1000</v>
      </c>
      <c r="AI313" s="445" t="str">
        <f t="shared" si="24"/>
        <v>Actividad propia</v>
      </c>
      <c r="AJ313" s="35">
        <f t="shared" si="28"/>
        <v>12</v>
      </c>
      <c r="AK313" s="35">
        <f t="shared" si="29"/>
        <v>0</v>
      </c>
      <c r="AL313" s="445">
        <f t="shared" si="25"/>
        <v>0</v>
      </c>
    </row>
    <row r="314" spans="1:38" ht="32.25" customHeight="1" x14ac:dyDescent="0.25">
      <c r="A314" s="456" t="s">
        <v>1898</v>
      </c>
      <c r="B314" s="67" t="s">
        <v>2062</v>
      </c>
      <c r="C314" s="67" t="s">
        <v>1900</v>
      </c>
      <c r="D314" s="67" t="s">
        <v>2063</v>
      </c>
      <c r="E314" s="67">
        <v>0</v>
      </c>
      <c r="F314" s="67" t="s">
        <v>509</v>
      </c>
      <c r="G314" s="67" t="s">
        <v>1230</v>
      </c>
      <c r="H314" s="67" t="s">
        <v>530</v>
      </c>
      <c r="I314" s="67" t="s">
        <v>1600</v>
      </c>
      <c r="J314" s="67" t="s">
        <v>1601</v>
      </c>
      <c r="K314" s="67" t="s">
        <v>1602</v>
      </c>
      <c r="L314" s="67" t="s">
        <v>587</v>
      </c>
      <c r="M314" s="67" t="s">
        <v>19</v>
      </c>
      <c r="N314" s="67" t="s">
        <v>680</v>
      </c>
      <c r="O314" s="67" t="s">
        <v>862</v>
      </c>
      <c r="P314" s="67" t="s">
        <v>382</v>
      </c>
      <c r="Q314" s="67">
        <v>15</v>
      </c>
      <c r="R314" s="67">
        <v>1</v>
      </c>
      <c r="S314" s="67" t="s">
        <v>515</v>
      </c>
      <c r="T314" s="67" t="s">
        <v>1231</v>
      </c>
      <c r="U314" s="155">
        <v>45677</v>
      </c>
      <c r="V314" s="155">
        <v>46003</v>
      </c>
      <c r="W314" s="67" t="s">
        <v>1195</v>
      </c>
      <c r="X314" s="67">
        <v>15</v>
      </c>
      <c r="Y314" s="67"/>
      <c r="Z314" s="67"/>
      <c r="AA314" s="450"/>
      <c r="AB314" s="67"/>
      <c r="AC314" s="67"/>
      <c r="AD314" s="450"/>
      <c r="AE314" s="67"/>
      <c r="AF314" s="457"/>
      <c r="AG314" s="35">
        <f t="shared" si="26"/>
        <v>0</v>
      </c>
      <c r="AH314" s="35" t="str">
        <f t="shared" si="27"/>
        <v>1000</v>
      </c>
      <c r="AI314" s="445" t="str">
        <f t="shared" si="24"/>
        <v>Producto</v>
      </c>
      <c r="AJ314" s="35">
        <f t="shared" si="28"/>
        <v>15</v>
      </c>
      <c r="AK314" s="35">
        <f t="shared" si="29"/>
        <v>0</v>
      </c>
      <c r="AL314" s="445">
        <f t="shared" si="25"/>
        <v>0</v>
      </c>
    </row>
    <row r="315" spans="1:38" ht="32.25" customHeight="1" x14ac:dyDescent="0.25">
      <c r="A315" s="456" t="s">
        <v>1961</v>
      </c>
      <c r="B315" s="67" t="s">
        <v>2062</v>
      </c>
      <c r="C315" s="67" t="s">
        <v>1900</v>
      </c>
      <c r="D315" s="67" t="s">
        <v>2063</v>
      </c>
      <c r="E315" s="67">
        <v>0</v>
      </c>
      <c r="F315" s="67" t="s">
        <v>517</v>
      </c>
      <c r="G315" s="67" t="s">
        <v>1232</v>
      </c>
      <c r="H315" s="67" t="s">
        <v>19</v>
      </c>
      <c r="I315" s="67" t="s">
        <v>19</v>
      </c>
      <c r="J315" s="67" t="s">
        <v>19</v>
      </c>
      <c r="K315" s="67" t="s">
        <v>19</v>
      </c>
      <c r="L315" s="67" t="s">
        <v>19</v>
      </c>
      <c r="M315" s="67" t="s">
        <v>19</v>
      </c>
      <c r="N315" s="67" t="s">
        <v>19</v>
      </c>
      <c r="O315" s="67" t="s">
        <v>19</v>
      </c>
      <c r="P315" s="67" t="s">
        <v>383</v>
      </c>
      <c r="Q315" s="67">
        <v>20</v>
      </c>
      <c r="R315" s="67">
        <v>1</v>
      </c>
      <c r="S315" s="67" t="s">
        <v>515</v>
      </c>
      <c r="T315" s="67" t="s">
        <v>1233</v>
      </c>
      <c r="U315" s="155">
        <v>45677</v>
      </c>
      <c r="V315" s="155">
        <v>45835</v>
      </c>
      <c r="W315" s="67" t="s">
        <v>1195</v>
      </c>
      <c r="X315" s="67">
        <v>3</v>
      </c>
      <c r="Y315" s="67">
        <v>0</v>
      </c>
      <c r="Z315" s="67" t="s">
        <v>2544</v>
      </c>
      <c r="AA315" s="450"/>
      <c r="AB315" s="67">
        <v>0</v>
      </c>
      <c r="AC315" s="67" t="s">
        <v>2545</v>
      </c>
      <c r="AD315" s="450"/>
      <c r="AE315" s="67"/>
      <c r="AF315" s="457">
        <v>0</v>
      </c>
      <c r="AG315" s="35">
        <f t="shared" si="26"/>
        <v>0</v>
      </c>
      <c r="AH315" s="35" t="str">
        <f t="shared" si="27"/>
        <v>1000</v>
      </c>
      <c r="AI315" s="445" t="str">
        <f t="shared" si="24"/>
        <v>Actividad propia</v>
      </c>
      <c r="AJ315" s="35">
        <f t="shared" si="28"/>
        <v>3</v>
      </c>
      <c r="AK315" s="35">
        <f t="shared" si="29"/>
        <v>0</v>
      </c>
      <c r="AL315" s="445">
        <f t="shared" si="25"/>
        <v>0</v>
      </c>
    </row>
    <row r="316" spans="1:38" ht="32.25" customHeight="1" x14ac:dyDescent="0.25">
      <c r="A316" s="456" t="s">
        <v>1898</v>
      </c>
      <c r="B316" s="67" t="s">
        <v>2062</v>
      </c>
      <c r="C316" s="67" t="s">
        <v>1905</v>
      </c>
      <c r="D316" s="67" t="s">
        <v>2063</v>
      </c>
      <c r="E316" s="67">
        <v>0</v>
      </c>
      <c r="F316" s="67" t="s">
        <v>517</v>
      </c>
      <c r="G316" s="67" t="s">
        <v>1234</v>
      </c>
      <c r="H316" s="67" t="s">
        <v>19</v>
      </c>
      <c r="I316" s="67" t="s">
        <v>19</v>
      </c>
      <c r="J316" s="67" t="s">
        <v>19</v>
      </c>
      <c r="K316" s="67" t="s">
        <v>19</v>
      </c>
      <c r="L316" s="67" t="s">
        <v>19</v>
      </c>
      <c r="M316" s="67" t="s">
        <v>19</v>
      </c>
      <c r="N316" s="67" t="s">
        <v>19</v>
      </c>
      <c r="O316" s="67" t="s">
        <v>19</v>
      </c>
      <c r="P316" s="67" t="s">
        <v>384</v>
      </c>
      <c r="Q316" s="67">
        <v>80</v>
      </c>
      <c r="R316" s="67">
        <v>1</v>
      </c>
      <c r="S316" s="67" t="s">
        <v>515</v>
      </c>
      <c r="T316" s="67" t="s">
        <v>1235</v>
      </c>
      <c r="U316" s="155">
        <v>45839</v>
      </c>
      <c r="V316" s="155">
        <v>46003</v>
      </c>
      <c r="W316" s="67" t="s">
        <v>1195</v>
      </c>
      <c r="X316" s="67">
        <v>12</v>
      </c>
      <c r="Y316" s="67"/>
      <c r="Z316" s="67"/>
      <c r="AA316" s="450"/>
      <c r="AB316" s="67"/>
      <c r="AC316" s="67"/>
      <c r="AD316" s="450"/>
      <c r="AE316" s="67"/>
      <c r="AF316" s="457"/>
      <c r="AG316" s="35">
        <f t="shared" si="26"/>
        <v>0</v>
      </c>
      <c r="AH316" s="35" t="str">
        <f t="shared" si="27"/>
        <v>1000</v>
      </c>
      <c r="AI316" s="445" t="str">
        <f t="shared" si="24"/>
        <v>Actividad propia</v>
      </c>
      <c r="AJ316" s="35">
        <f t="shared" si="28"/>
        <v>12</v>
      </c>
      <c r="AK316" s="35">
        <f t="shared" si="29"/>
        <v>0</v>
      </c>
      <c r="AL316" s="445">
        <f t="shared" si="25"/>
        <v>0</v>
      </c>
    </row>
    <row r="317" spans="1:38" ht="32.25" customHeight="1" x14ac:dyDescent="0.25">
      <c r="A317" s="456" t="s">
        <v>1898</v>
      </c>
      <c r="B317" s="67" t="s">
        <v>2062</v>
      </c>
      <c r="C317" s="67" t="s">
        <v>1900</v>
      </c>
      <c r="D317" s="67" t="s">
        <v>2063</v>
      </c>
      <c r="E317" s="67">
        <v>0</v>
      </c>
      <c r="F317" s="67" t="s">
        <v>509</v>
      </c>
      <c r="G317" s="67" t="s">
        <v>1236</v>
      </c>
      <c r="H317" s="67" t="s">
        <v>530</v>
      </c>
      <c r="I317" s="67" t="s">
        <v>1606</v>
      </c>
      <c r="J317" s="67" t="s">
        <v>1607</v>
      </c>
      <c r="K317" s="67" t="s">
        <v>1608</v>
      </c>
      <c r="L317" s="67" t="s">
        <v>587</v>
      </c>
      <c r="M317" s="67" t="s">
        <v>19</v>
      </c>
      <c r="N317" s="67" t="s">
        <v>639</v>
      </c>
      <c r="O317" s="67" t="s">
        <v>1225</v>
      </c>
      <c r="P317" s="67" t="s">
        <v>184</v>
      </c>
      <c r="Q317" s="67">
        <v>15</v>
      </c>
      <c r="R317" s="67">
        <v>1</v>
      </c>
      <c r="S317" s="67" t="s">
        <v>515</v>
      </c>
      <c r="T317" s="67" t="s">
        <v>1237</v>
      </c>
      <c r="U317" s="155">
        <v>45677</v>
      </c>
      <c r="V317" s="155">
        <v>46003</v>
      </c>
      <c r="W317" s="67" t="s">
        <v>1195</v>
      </c>
      <c r="X317" s="67">
        <v>15</v>
      </c>
      <c r="Y317" s="67"/>
      <c r="Z317" s="67"/>
      <c r="AA317" s="450"/>
      <c r="AB317" s="67"/>
      <c r="AC317" s="67"/>
      <c r="AD317" s="450"/>
      <c r="AE317" s="67"/>
      <c r="AF317" s="457"/>
      <c r="AG317" s="35">
        <f t="shared" si="26"/>
        <v>0</v>
      </c>
      <c r="AH317" s="35" t="str">
        <f t="shared" si="27"/>
        <v>1000</v>
      </c>
      <c r="AI317" s="445" t="str">
        <f t="shared" si="24"/>
        <v>Producto</v>
      </c>
      <c r="AJ317" s="35">
        <f t="shared" si="28"/>
        <v>15</v>
      </c>
      <c r="AK317" s="35">
        <f t="shared" si="29"/>
        <v>0</v>
      </c>
      <c r="AL317" s="445">
        <f t="shared" si="25"/>
        <v>0</v>
      </c>
    </row>
    <row r="318" spans="1:38" ht="32.25" customHeight="1" x14ac:dyDescent="0.25">
      <c r="A318" s="456" t="s">
        <v>1961</v>
      </c>
      <c r="B318" s="67" t="s">
        <v>2062</v>
      </c>
      <c r="C318" s="67" t="s">
        <v>1900</v>
      </c>
      <c r="D318" s="67" t="s">
        <v>2063</v>
      </c>
      <c r="E318" s="67">
        <v>0</v>
      </c>
      <c r="F318" s="67" t="s">
        <v>517</v>
      </c>
      <c r="G318" s="67" t="s">
        <v>1238</v>
      </c>
      <c r="H318" s="67" t="s">
        <v>19</v>
      </c>
      <c r="I318" s="67" t="s">
        <v>19</v>
      </c>
      <c r="J318" s="67" t="s">
        <v>19</v>
      </c>
      <c r="K318" s="67" t="s">
        <v>19</v>
      </c>
      <c r="L318" s="67" t="s">
        <v>19</v>
      </c>
      <c r="M318" s="67" t="s">
        <v>19</v>
      </c>
      <c r="N318" s="67" t="s">
        <v>19</v>
      </c>
      <c r="O318" s="67" t="s">
        <v>19</v>
      </c>
      <c r="P318" s="67" t="s">
        <v>185</v>
      </c>
      <c r="Q318" s="67">
        <v>20</v>
      </c>
      <c r="R318" s="67">
        <v>4</v>
      </c>
      <c r="S318" s="67" t="s">
        <v>515</v>
      </c>
      <c r="T318" s="67" t="s">
        <v>1239</v>
      </c>
      <c r="U318" s="155">
        <v>45677</v>
      </c>
      <c r="V318" s="155">
        <v>45835</v>
      </c>
      <c r="W318" s="67" t="s">
        <v>1195</v>
      </c>
      <c r="X318" s="67">
        <v>3</v>
      </c>
      <c r="Y318" s="67">
        <v>100</v>
      </c>
      <c r="Z318" s="67" t="s">
        <v>2546</v>
      </c>
      <c r="AA318" s="450">
        <v>45807</v>
      </c>
      <c r="AB318" s="67">
        <v>100</v>
      </c>
      <c r="AC318" s="67" t="s">
        <v>2547</v>
      </c>
      <c r="AD318" s="450"/>
      <c r="AE318" s="67"/>
      <c r="AF318" s="457">
        <v>3</v>
      </c>
      <c r="AG318" s="35">
        <f t="shared" si="26"/>
        <v>0</v>
      </c>
      <c r="AH318" s="35" t="str">
        <f t="shared" si="27"/>
        <v>1000</v>
      </c>
      <c r="AI318" s="445" t="str">
        <f t="shared" si="24"/>
        <v>Actividad propia</v>
      </c>
      <c r="AJ318" s="35">
        <f t="shared" si="28"/>
        <v>3</v>
      </c>
      <c r="AK318" s="35">
        <f t="shared" si="29"/>
        <v>3</v>
      </c>
      <c r="AL318" s="445">
        <f t="shared" si="25"/>
        <v>0</v>
      </c>
    </row>
    <row r="319" spans="1:38" ht="32.25" customHeight="1" x14ac:dyDescent="0.25">
      <c r="A319" s="456" t="s">
        <v>1916</v>
      </c>
      <c r="B319" s="67" t="s">
        <v>2062</v>
      </c>
      <c r="C319" s="67" t="s">
        <v>1905</v>
      </c>
      <c r="D319" s="67" t="s">
        <v>2063</v>
      </c>
      <c r="E319" s="67">
        <v>0</v>
      </c>
      <c r="F319" s="67" t="s">
        <v>517</v>
      </c>
      <c r="G319" s="67" t="s">
        <v>1240</v>
      </c>
      <c r="H319" s="67" t="s">
        <v>19</v>
      </c>
      <c r="I319" s="67" t="s">
        <v>19</v>
      </c>
      <c r="J319" s="67" t="s">
        <v>19</v>
      </c>
      <c r="K319" s="67" t="s">
        <v>19</v>
      </c>
      <c r="L319" s="67" t="s">
        <v>19</v>
      </c>
      <c r="M319" s="67" t="s">
        <v>19</v>
      </c>
      <c r="N319" s="67" t="s">
        <v>19</v>
      </c>
      <c r="O319" s="67" t="s">
        <v>19</v>
      </c>
      <c r="P319" s="67" t="s">
        <v>186</v>
      </c>
      <c r="Q319" s="67">
        <v>40</v>
      </c>
      <c r="R319" s="67">
        <v>4</v>
      </c>
      <c r="S319" s="67" t="s">
        <v>515</v>
      </c>
      <c r="T319" s="67" t="s">
        <v>1241</v>
      </c>
      <c r="U319" s="155">
        <v>45839</v>
      </c>
      <c r="V319" s="155">
        <v>45975</v>
      </c>
      <c r="W319" s="67" t="s">
        <v>1195</v>
      </c>
      <c r="X319" s="67">
        <v>6</v>
      </c>
      <c r="Y319" s="67"/>
      <c r="Z319" s="67"/>
      <c r="AA319" s="450"/>
      <c r="AB319" s="67"/>
      <c r="AC319" s="67"/>
      <c r="AD319" s="450"/>
      <c r="AE319" s="67"/>
      <c r="AF319" s="457"/>
      <c r="AG319" s="35">
        <f t="shared" si="26"/>
        <v>0</v>
      </c>
      <c r="AH319" s="35" t="str">
        <f t="shared" si="27"/>
        <v>1000</v>
      </c>
      <c r="AI319" s="445" t="str">
        <f t="shared" si="24"/>
        <v>Actividad propia</v>
      </c>
      <c r="AJ319" s="35">
        <f t="shared" si="28"/>
        <v>6</v>
      </c>
      <c r="AK319" s="35">
        <f t="shared" si="29"/>
        <v>0</v>
      </c>
      <c r="AL319" s="445">
        <f t="shared" si="25"/>
        <v>0</v>
      </c>
    </row>
    <row r="320" spans="1:38" ht="32.25" customHeight="1" x14ac:dyDescent="0.25">
      <c r="A320" s="456" t="s">
        <v>1898</v>
      </c>
      <c r="B320" s="67" t="s">
        <v>2062</v>
      </c>
      <c r="C320" s="67" t="s">
        <v>1905</v>
      </c>
      <c r="D320" s="67" t="s">
        <v>2063</v>
      </c>
      <c r="E320" s="67">
        <v>0</v>
      </c>
      <c r="F320" s="67" t="s">
        <v>517</v>
      </c>
      <c r="G320" s="67" t="s">
        <v>1242</v>
      </c>
      <c r="H320" s="67" t="s">
        <v>19</v>
      </c>
      <c r="I320" s="67" t="s">
        <v>19</v>
      </c>
      <c r="J320" s="67" t="s">
        <v>19</v>
      </c>
      <c r="K320" s="67" t="s">
        <v>19</v>
      </c>
      <c r="L320" s="67" t="s">
        <v>19</v>
      </c>
      <c r="M320" s="67" t="s">
        <v>19</v>
      </c>
      <c r="N320" s="67" t="s">
        <v>19</v>
      </c>
      <c r="O320" s="67" t="s">
        <v>19</v>
      </c>
      <c r="P320" s="67" t="s">
        <v>187</v>
      </c>
      <c r="Q320" s="67">
        <v>40</v>
      </c>
      <c r="R320" s="67">
        <v>1</v>
      </c>
      <c r="S320" s="67" t="s">
        <v>515</v>
      </c>
      <c r="T320" s="67" t="s">
        <v>1243</v>
      </c>
      <c r="U320" s="155">
        <v>45975</v>
      </c>
      <c r="V320" s="155">
        <v>46003</v>
      </c>
      <c r="W320" s="67" t="s">
        <v>1195</v>
      </c>
      <c r="X320" s="67">
        <v>6</v>
      </c>
      <c r="Y320" s="67"/>
      <c r="Z320" s="67"/>
      <c r="AA320" s="450"/>
      <c r="AB320" s="67"/>
      <c r="AC320" s="67"/>
      <c r="AD320" s="450"/>
      <c r="AE320" s="67"/>
      <c r="AF320" s="457"/>
      <c r="AG320" s="35">
        <f t="shared" si="26"/>
        <v>0</v>
      </c>
      <c r="AH320" s="35" t="str">
        <f t="shared" si="27"/>
        <v>1000</v>
      </c>
      <c r="AI320" s="445" t="str">
        <f t="shared" si="24"/>
        <v>Actividad propia</v>
      </c>
      <c r="AJ320" s="35">
        <f t="shared" si="28"/>
        <v>6</v>
      </c>
      <c r="AK320" s="35">
        <f t="shared" si="29"/>
        <v>0</v>
      </c>
      <c r="AL320" s="445">
        <f t="shared" si="25"/>
        <v>0</v>
      </c>
    </row>
    <row r="321" spans="1:38" ht="32.25" customHeight="1" x14ac:dyDescent="0.25">
      <c r="A321" s="456" t="s">
        <v>1916</v>
      </c>
      <c r="B321" s="67" t="s">
        <v>2069</v>
      </c>
      <c r="C321" s="67" t="s">
        <v>1900</v>
      </c>
      <c r="D321" s="67" t="s">
        <v>2070</v>
      </c>
      <c r="E321" s="67">
        <v>1</v>
      </c>
      <c r="F321" s="67" t="s">
        <v>509</v>
      </c>
      <c r="G321" s="67" t="s">
        <v>908</v>
      </c>
      <c r="H321" s="67" t="s">
        <v>530</v>
      </c>
      <c r="I321" s="67" t="s">
        <v>1594</v>
      </c>
      <c r="J321" s="67" t="s">
        <v>1592</v>
      </c>
      <c r="K321" s="67" t="s">
        <v>1596</v>
      </c>
      <c r="L321" s="67" t="s">
        <v>909</v>
      </c>
      <c r="M321" s="67" t="s">
        <v>20</v>
      </c>
      <c r="N321" s="67" t="s">
        <v>1563</v>
      </c>
      <c r="O321" s="67" t="s">
        <v>910</v>
      </c>
      <c r="P321" s="67" t="s">
        <v>158</v>
      </c>
      <c r="Q321" s="67">
        <v>10</v>
      </c>
      <c r="R321" s="67">
        <v>1</v>
      </c>
      <c r="S321" s="67" t="s">
        <v>515</v>
      </c>
      <c r="T321" s="67" t="s">
        <v>911</v>
      </c>
      <c r="U321" s="155">
        <v>45691</v>
      </c>
      <c r="V321" s="155">
        <v>45987</v>
      </c>
      <c r="W321" s="67" t="s">
        <v>907</v>
      </c>
      <c r="X321" s="67">
        <v>10</v>
      </c>
      <c r="Y321" s="67"/>
      <c r="Z321" s="67"/>
      <c r="AA321" s="450"/>
      <c r="AB321" s="67"/>
      <c r="AC321" s="67"/>
      <c r="AD321" s="450"/>
      <c r="AE321" s="67"/>
      <c r="AF321" s="457"/>
      <c r="AG321" s="35">
        <f t="shared" si="26"/>
        <v>0</v>
      </c>
      <c r="AH321" s="35" t="str">
        <f t="shared" si="27"/>
        <v>7000</v>
      </c>
      <c r="AI321" s="445" t="str">
        <f t="shared" si="24"/>
        <v>Producto</v>
      </c>
      <c r="AJ321" s="35">
        <f t="shared" si="28"/>
        <v>10</v>
      </c>
      <c r="AK321" s="35">
        <f t="shared" si="29"/>
        <v>0</v>
      </c>
      <c r="AL321" s="445">
        <f t="shared" si="25"/>
        <v>0</v>
      </c>
    </row>
    <row r="322" spans="1:38" ht="32.25" customHeight="1" x14ac:dyDescent="0.25">
      <c r="A322" s="456" t="s">
        <v>1904</v>
      </c>
      <c r="B322" s="67" t="s">
        <v>2069</v>
      </c>
      <c r="C322" s="67" t="s">
        <v>1907</v>
      </c>
      <c r="D322" s="67" t="s">
        <v>2070</v>
      </c>
      <c r="E322" s="67">
        <v>1</v>
      </c>
      <c r="F322" s="67" t="s">
        <v>517</v>
      </c>
      <c r="G322" s="67" t="s">
        <v>912</v>
      </c>
      <c r="H322" s="67" t="s">
        <v>19</v>
      </c>
      <c r="I322" s="67" t="s">
        <v>19</v>
      </c>
      <c r="J322" s="67" t="s">
        <v>19</v>
      </c>
      <c r="K322" s="67" t="s">
        <v>19</v>
      </c>
      <c r="L322" s="67" t="s">
        <v>19</v>
      </c>
      <c r="M322" s="67" t="s">
        <v>19</v>
      </c>
      <c r="N322" s="67" t="s">
        <v>19</v>
      </c>
      <c r="O322" s="67" t="s">
        <v>19</v>
      </c>
      <c r="P322" s="67" t="s">
        <v>159</v>
      </c>
      <c r="Q322" s="67">
        <v>30</v>
      </c>
      <c r="R322" s="67">
        <v>1</v>
      </c>
      <c r="S322" s="67" t="s">
        <v>515</v>
      </c>
      <c r="T322" s="67" t="s">
        <v>913</v>
      </c>
      <c r="U322" s="155">
        <v>45691</v>
      </c>
      <c r="V322" s="155">
        <v>45789</v>
      </c>
      <c r="W322" s="67" t="s">
        <v>907</v>
      </c>
      <c r="X322" s="67">
        <v>3</v>
      </c>
      <c r="Y322" s="67">
        <v>100</v>
      </c>
      <c r="Z322" s="67" t="s">
        <v>2548</v>
      </c>
      <c r="AA322" s="450">
        <v>45785</v>
      </c>
      <c r="AB322" s="67">
        <v>100</v>
      </c>
      <c r="AC322" s="67" t="s">
        <v>2019</v>
      </c>
      <c r="AD322" s="450">
        <v>45785</v>
      </c>
      <c r="AE322" s="67">
        <v>100</v>
      </c>
      <c r="AF322" s="457">
        <v>3</v>
      </c>
      <c r="AG322" s="35">
        <f t="shared" si="26"/>
        <v>0</v>
      </c>
      <c r="AH322" s="35" t="str">
        <f t="shared" si="27"/>
        <v>7000</v>
      </c>
      <c r="AI322" s="445" t="str">
        <f t="shared" si="24"/>
        <v>Actividad propia</v>
      </c>
      <c r="AJ322" s="35">
        <f t="shared" si="28"/>
        <v>3</v>
      </c>
      <c r="AK322" s="35">
        <f t="shared" si="29"/>
        <v>3</v>
      </c>
      <c r="AL322" s="445">
        <f t="shared" si="25"/>
        <v>100</v>
      </c>
    </row>
    <row r="323" spans="1:38" ht="32.25" customHeight="1" x14ac:dyDescent="0.25">
      <c r="A323" s="456" t="s">
        <v>1923</v>
      </c>
      <c r="B323" s="67" t="s">
        <v>2069</v>
      </c>
      <c r="C323" s="67" t="s">
        <v>1900</v>
      </c>
      <c r="D323" s="67" t="s">
        <v>2070</v>
      </c>
      <c r="E323" s="67">
        <v>1</v>
      </c>
      <c r="F323" s="67" t="s">
        <v>517</v>
      </c>
      <c r="G323" s="67" t="s">
        <v>914</v>
      </c>
      <c r="H323" s="67" t="s">
        <v>19</v>
      </c>
      <c r="I323" s="67" t="s">
        <v>19</v>
      </c>
      <c r="J323" s="67" t="s">
        <v>19</v>
      </c>
      <c r="K323" s="67" t="s">
        <v>19</v>
      </c>
      <c r="L323" s="67" t="s">
        <v>19</v>
      </c>
      <c r="M323" s="67" t="s">
        <v>19</v>
      </c>
      <c r="N323" s="67" t="s">
        <v>19</v>
      </c>
      <c r="O323" s="67" t="s">
        <v>19</v>
      </c>
      <c r="P323" s="67" t="s">
        <v>160</v>
      </c>
      <c r="Q323" s="67">
        <v>60</v>
      </c>
      <c r="R323" s="67">
        <v>1</v>
      </c>
      <c r="S323" s="67" t="s">
        <v>515</v>
      </c>
      <c r="T323" s="67" t="s">
        <v>915</v>
      </c>
      <c r="U323" s="155">
        <v>45790</v>
      </c>
      <c r="V323" s="155">
        <v>45947</v>
      </c>
      <c r="W323" s="67" t="s">
        <v>907</v>
      </c>
      <c r="X323" s="67">
        <v>6</v>
      </c>
      <c r="Y323" s="67"/>
      <c r="Z323" s="67"/>
      <c r="AA323" s="450"/>
      <c r="AB323" s="67"/>
      <c r="AC323" s="67"/>
      <c r="AD323" s="450"/>
      <c r="AE323" s="67"/>
      <c r="AF323" s="457"/>
      <c r="AG323" s="35">
        <f t="shared" si="26"/>
        <v>0</v>
      </c>
      <c r="AH323" s="35" t="str">
        <f t="shared" si="27"/>
        <v>7000</v>
      </c>
      <c r="AI323" s="445" t="str">
        <f t="shared" si="24"/>
        <v>Actividad propia</v>
      </c>
      <c r="AJ323" s="35">
        <f t="shared" si="28"/>
        <v>6</v>
      </c>
      <c r="AK323" s="35">
        <f t="shared" si="29"/>
        <v>0</v>
      </c>
      <c r="AL323" s="445">
        <f t="shared" si="25"/>
        <v>0</v>
      </c>
    </row>
    <row r="324" spans="1:38" ht="32.25" customHeight="1" x14ac:dyDescent="0.25">
      <c r="A324" s="456" t="s">
        <v>1916</v>
      </c>
      <c r="B324" s="67" t="s">
        <v>2069</v>
      </c>
      <c r="C324" s="67" t="s">
        <v>1905</v>
      </c>
      <c r="D324" s="67" t="s">
        <v>2070</v>
      </c>
      <c r="E324" s="67">
        <v>1</v>
      </c>
      <c r="F324" s="67" t="s">
        <v>517</v>
      </c>
      <c r="G324" s="67" t="s">
        <v>916</v>
      </c>
      <c r="H324" s="67" t="s">
        <v>19</v>
      </c>
      <c r="I324" s="67" t="s">
        <v>19</v>
      </c>
      <c r="J324" s="67" t="s">
        <v>19</v>
      </c>
      <c r="K324" s="67" t="s">
        <v>19</v>
      </c>
      <c r="L324" s="67" t="s">
        <v>19</v>
      </c>
      <c r="M324" s="67" t="s">
        <v>19</v>
      </c>
      <c r="N324" s="67" t="s">
        <v>19</v>
      </c>
      <c r="O324" s="67" t="s">
        <v>19</v>
      </c>
      <c r="P324" s="67" t="s">
        <v>161</v>
      </c>
      <c r="Q324" s="67">
        <v>10</v>
      </c>
      <c r="R324" s="67">
        <v>1</v>
      </c>
      <c r="S324" s="67" t="s">
        <v>515</v>
      </c>
      <c r="T324" s="67" t="s">
        <v>911</v>
      </c>
      <c r="U324" s="155">
        <v>45947</v>
      </c>
      <c r="V324" s="155">
        <v>45987</v>
      </c>
      <c r="W324" s="67" t="s">
        <v>907</v>
      </c>
      <c r="X324" s="67">
        <v>1</v>
      </c>
      <c r="Y324" s="67"/>
      <c r="Z324" s="67"/>
      <c r="AA324" s="450"/>
      <c r="AB324" s="67"/>
      <c r="AC324" s="67"/>
      <c r="AD324" s="450"/>
      <c r="AE324" s="67"/>
      <c r="AF324" s="457"/>
      <c r="AG324" s="35">
        <f t="shared" si="26"/>
        <v>0</v>
      </c>
      <c r="AH324" s="35" t="str">
        <f t="shared" si="27"/>
        <v>7000</v>
      </c>
      <c r="AI324" s="445" t="str">
        <f t="shared" si="24"/>
        <v>Actividad propia</v>
      </c>
      <c r="AJ324" s="35">
        <f t="shared" si="28"/>
        <v>1</v>
      </c>
      <c r="AK324" s="35">
        <f t="shared" si="29"/>
        <v>0</v>
      </c>
      <c r="AL324" s="445">
        <f t="shared" si="25"/>
        <v>0</v>
      </c>
    </row>
    <row r="325" spans="1:38" ht="32.25" customHeight="1" x14ac:dyDescent="0.25">
      <c r="A325" s="456" t="s">
        <v>1942</v>
      </c>
      <c r="B325" s="67" t="s">
        <v>2069</v>
      </c>
      <c r="C325" s="67" t="s">
        <v>1900</v>
      </c>
      <c r="D325" s="67" t="s">
        <v>2070</v>
      </c>
      <c r="E325" s="67">
        <v>1</v>
      </c>
      <c r="F325" s="67" t="s">
        <v>509</v>
      </c>
      <c r="G325" s="67" t="s">
        <v>917</v>
      </c>
      <c r="H325" s="67" t="s">
        <v>530</v>
      </c>
      <c r="I325" s="67" t="s">
        <v>1600</v>
      </c>
      <c r="J325" s="67" t="s">
        <v>1601</v>
      </c>
      <c r="K325" s="67" t="s">
        <v>1602</v>
      </c>
      <c r="L325" s="67" t="s">
        <v>531</v>
      </c>
      <c r="M325" s="67" t="s">
        <v>23</v>
      </c>
      <c r="N325" s="67" t="s">
        <v>819</v>
      </c>
      <c r="O325" s="67" t="s">
        <v>918</v>
      </c>
      <c r="P325" s="67" t="s">
        <v>162</v>
      </c>
      <c r="Q325" s="67">
        <v>10</v>
      </c>
      <c r="R325" s="67">
        <v>1</v>
      </c>
      <c r="S325" s="67" t="s">
        <v>515</v>
      </c>
      <c r="T325" s="67" t="s">
        <v>919</v>
      </c>
      <c r="U325" s="155">
        <v>45720</v>
      </c>
      <c r="V325" s="155">
        <v>45926</v>
      </c>
      <c r="W325" s="67" t="s">
        <v>907</v>
      </c>
      <c r="X325" s="67">
        <v>10</v>
      </c>
      <c r="Y325" s="67"/>
      <c r="Z325" s="67"/>
      <c r="AA325" s="450"/>
      <c r="AB325" s="67"/>
      <c r="AC325" s="67"/>
      <c r="AD325" s="450"/>
      <c r="AE325" s="67"/>
      <c r="AF325" s="457"/>
      <c r="AG325" s="35">
        <f t="shared" si="26"/>
        <v>0</v>
      </c>
      <c r="AH325" s="35" t="str">
        <f t="shared" si="27"/>
        <v>7000</v>
      </c>
      <c r="AI325" s="445" t="str">
        <f t="shared" si="24"/>
        <v>Producto</v>
      </c>
      <c r="AJ325" s="35">
        <f t="shared" si="28"/>
        <v>10</v>
      </c>
      <c r="AK325" s="35">
        <f t="shared" si="29"/>
        <v>0</v>
      </c>
      <c r="AL325" s="445">
        <f t="shared" si="25"/>
        <v>0</v>
      </c>
    </row>
    <row r="326" spans="1:38" ht="32.25" customHeight="1" x14ac:dyDescent="0.25">
      <c r="A326" s="456" t="s">
        <v>1934</v>
      </c>
      <c r="B326" s="67" t="s">
        <v>2069</v>
      </c>
      <c r="C326" s="67" t="s">
        <v>1900</v>
      </c>
      <c r="D326" s="67" t="s">
        <v>2070</v>
      </c>
      <c r="E326" s="67">
        <v>1</v>
      </c>
      <c r="F326" s="67" t="s">
        <v>517</v>
      </c>
      <c r="G326" s="67" t="s">
        <v>920</v>
      </c>
      <c r="H326" s="67" t="s">
        <v>19</v>
      </c>
      <c r="I326" s="67" t="s">
        <v>19</v>
      </c>
      <c r="J326" s="67" t="s">
        <v>19</v>
      </c>
      <c r="K326" s="67" t="s">
        <v>19</v>
      </c>
      <c r="L326" s="67" t="s">
        <v>19</v>
      </c>
      <c r="M326" s="67" t="s">
        <v>19</v>
      </c>
      <c r="N326" s="67" t="s">
        <v>19</v>
      </c>
      <c r="O326" s="67" t="s">
        <v>19</v>
      </c>
      <c r="P326" s="67" t="s">
        <v>163</v>
      </c>
      <c r="Q326" s="67">
        <v>50</v>
      </c>
      <c r="R326" s="67">
        <v>1</v>
      </c>
      <c r="S326" s="67" t="s">
        <v>515</v>
      </c>
      <c r="T326" s="67" t="s">
        <v>919</v>
      </c>
      <c r="U326" s="155">
        <v>45720</v>
      </c>
      <c r="V326" s="155">
        <v>45898</v>
      </c>
      <c r="W326" s="67" t="s">
        <v>907</v>
      </c>
      <c r="X326" s="67">
        <v>5</v>
      </c>
      <c r="Y326" s="67">
        <v>0</v>
      </c>
      <c r="Z326" s="67" t="s">
        <v>2549</v>
      </c>
      <c r="AA326" s="450"/>
      <c r="AB326" s="67">
        <v>0</v>
      </c>
      <c r="AC326" s="67" t="s">
        <v>2550</v>
      </c>
      <c r="AD326" s="450"/>
      <c r="AE326" s="67"/>
      <c r="AF326" s="457">
        <v>0</v>
      </c>
      <c r="AG326" s="35">
        <f t="shared" si="26"/>
        <v>0</v>
      </c>
      <c r="AH326" s="35" t="str">
        <f t="shared" si="27"/>
        <v>7000</v>
      </c>
      <c r="AI326" s="445" t="str">
        <f t="shared" si="24"/>
        <v>Actividad propia</v>
      </c>
      <c r="AJ326" s="35">
        <f t="shared" si="28"/>
        <v>5</v>
      </c>
      <c r="AK326" s="35">
        <f t="shared" si="29"/>
        <v>0</v>
      </c>
      <c r="AL326" s="445">
        <f t="shared" si="25"/>
        <v>0</v>
      </c>
    </row>
    <row r="327" spans="1:38" ht="32.25" customHeight="1" x14ac:dyDescent="0.25">
      <c r="A327" s="456" t="s">
        <v>1942</v>
      </c>
      <c r="B327" s="67" t="s">
        <v>2069</v>
      </c>
      <c r="C327" s="67" t="s">
        <v>1905</v>
      </c>
      <c r="D327" s="67" t="s">
        <v>2070</v>
      </c>
      <c r="E327" s="67">
        <v>1</v>
      </c>
      <c r="F327" s="67" t="s">
        <v>517</v>
      </c>
      <c r="G327" s="67" t="s">
        <v>921</v>
      </c>
      <c r="H327" s="67" t="s">
        <v>19</v>
      </c>
      <c r="I327" s="67" t="s">
        <v>19</v>
      </c>
      <c r="J327" s="67" t="s">
        <v>19</v>
      </c>
      <c r="K327" s="67" t="s">
        <v>19</v>
      </c>
      <c r="L327" s="67" t="s">
        <v>19</v>
      </c>
      <c r="M327" s="67" t="s">
        <v>19</v>
      </c>
      <c r="N327" s="67" t="s">
        <v>19</v>
      </c>
      <c r="O327" s="67" t="s">
        <v>19</v>
      </c>
      <c r="P327" s="67" t="s">
        <v>164</v>
      </c>
      <c r="Q327" s="67">
        <v>50</v>
      </c>
      <c r="R327" s="67">
        <v>1</v>
      </c>
      <c r="S327" s="67" t="s">
        <v>515</v>
      </c>
      <c r="T327" s="67" t="s">
        <v>913</v>
      </c>
      <c r="U327" s="155">
        <v>45839</v>
      </c>
      <c r="V327" s="155">
        <v>45926</v>
      </c>
      <c r="W327" s="67" t="s">
        <v>907</v>
      </c>
      <c r="X327" s="67">
        <v>5</v>
      </c>
      <c r="Y327" s="67"/>
      <c r="Z327" s="67"/>
      <c r="AA327" s="450"/>
      <c r="AB327" s="67"/>
      <c r="AC327" s="67"/>
      <c r="AD327" s="450"/>
      <c r="AE327" s="67"/>
      <c r="AF327" s="457"/>
      <c r="AG327" s="35">
        <f t="shared" si="26"/>
        <v>0</v>
      </c>
      <c r="AH327" s="35" t="str">
        <f t="shared" si="27"/>
        <v>7000</v>
      </c>
      <c r="AI327" s="445" t="str">
        <f t="shared" ref="AI327:AI390" si="30">+F327</f>
        <v>Actividad propia</v>
      </c>
      <c r="AJ327" s="35">
        <f t="shared" si="28"/>
        <v>5</v>
      </c>
      <c r="AK327" s="35">
        <f t="shared" si="29"/>
        <v>0</v>
      </c>
      <c r="AL327" s="445">
        <f t="shared" ref="AL327:AL390" si="31">+AE327</f>
        <v>0</v>
      </c>
    </row>
    <row r="328" spans="1:38" ht="32.25" customHeight="1" x14ac:dyDescent="0.25">
      <c r="A328" s="456" t="s">
        <v>1934</v>
      </c>
      <c r="B328" s="67" t="s">
        <v>2069</v>
      </c>
      <c r="C328" s="67" t="s">
        <v>1900</v>
      </c>
      <c r="D328" s="67" t="s">
        <v>2070</v>
      </c>
      <c r="E328" s="67">
        <v>1</v>
      </c>
      <c r="F328" s="67" t="s">
        <v>509</v>
      </c>
      <c r="G328" s="67" t="s">
        <v>922</v>
      </c>
      <c r="H328" s="67" t="s">
        <v>530</v>
      </c>
      <c r="I328" s="67" t="s">
        <v>1603</v>
      </c>
      <c r="J328" s="67" t="s">
        <v>1604</v>
      </c>
      <c r="K328" s="67" t="s">
        <v>1605</v>
      </c>
      <c r="L328" s="67" t="s">
        <v>531</v>
      </c>
      <c r="M328" s="67" t="s">
        <v>20</v>
      </c>
      <c r="N328" s="67" t="s">
        <v>766</v>
      </c>
      <c r="O328" s="67" t="s">
        <v>923</v>
      </c>
      <c r="P328" s="67" t="s">
        <v>311</v>
      </c>
      <c r="Q328" s="67">
        <v>10</v>
      </c>
      <c r="R328" s="67">
        <v>1</v>
      </c>
      <c r="S328" s="67" t="s">
        <v>515</v>
      </c>
      <c r="T328" s="67" t="s">
        <v>924</v>
      </c>
      <c r="U328" s="155">
        <v>45748</v>
      </c>
      <c r="V328" s="155">
        <v>45897</v>
      </c>
      <c r="W328" s="67" t="s">
        <v>907</v>
      </c>
      <c r="X328" s="67">
        <v>10</v>
      </c>
      <c r="Y328" s="67"/>
      <c r="Z328" s="67"/>
      <c r="AA328" s="450"/>
      <c r="AB328" s="67"/>
      <c r="AC328" s="67"/>
      <c r="AD328" s="450"/>
      <c r="AE328" s="67"/>
      <c r="AF328" s="457"/>
      <c r="AG328" s="35">
        <f t="shared" ref="AG328:AG391" si="32">+AB328-Y328</f>
        <v>0</v>
      </c>
      <c r="AH328" s="35" t="str">
        <f t="shared" ref="AH328:AH391" si="33">+B328</f>
        <v>7000</v>
      </c>
      <c r="AI328" s="445" t="str">
        <f t="shared" si="30"/>
        <v>Producto</v>
      </c>
      <c r="AJ328" s="35">
        <f t="shared" ref="AJ328:AJ391" si="34">+X328</f>
        <v>10</v>
      </c>
      <c r="AK328" s="35">
        <f t="shared" ref="AK328:AK391" si="35">(AB328*X328)/100</f>
        <v>0</v>
      </c>
      <c r="AL328" s="445">
        <f t="shared" si="31"/>
        <v>0</v>
      </c>
    </row>
    <row r="329" spans="1:38" ht="32.25" customHeight="1" x14ac:dyDescent="0.25">
      <c r="A329" s="456" t="s">
        <v>1961</v>
      </c>
      <c r="B329" s="67" t="s">
        <v>2069</v>
      </c>
      <c r="C329" s="67" t="s">
        <v>1900</v>
      </c>
      <c r="D329" s="67" t="s">
        <v>2070</v>
      </c>
      <c r="E329" s="67">
        <v>1</v>
      </c>
      <c r="F329" s="67" t="s">
        <v>517</v>
      </c>
      <c r="G329" s="67" t="s">
        <v>925</v>
      </c>
      <c r="H329" s="67" t="s">
        <v>19</v>
      </c>
      <c r="I329" s="67" t="s">
        <v>19</v>
      </c>
      <c r="J329" s="67" t="s">
        <v>19</v>
      </c>
      <c r="K329" s="67" t="s">
        <v>19</v>
      </c>
      <c r="L329" s="67" t="s">
        <v>19</v>
      </c>
      <c r="M329" s="67" t="s">
        <v>19</v>
      </c>
      <c r="N329" s="67" t="s">
        <v>19</v>
      </c>
      <c r="O329" s="67" t="s">
        <v>19</v>
      </c>
      <c r="P329" s="67" t="s">
        <v>312</v>
      </c>
      <c r="Q329" s="67">
        <v>50</v>
      </c>
      <c r="R329" s="67">
        <v>1</v>
      </c>
      <c r="S329" s="67" t="s">
        <v>515</v>
      </c>
      <c r="T329" s="67" t="s">
        <v>926</v>
      </c>
      <c r="U329" s="155">
        <v>45748</v>
      </c>
      <c r="V329" s="155">
        <v>45835</v>
      </c>
      <c r="W329" s="67" t="s">
        <v>907</v>
      </c>
      <c r="X329" s="67">
        <v>5</v>
      </c>
      <c r="Y329" s="67">
        <v>100</v>
      </c>
      <c r="Z329" s="67" t="s">
        <v>2551</v>
      </c>
      <c r="AA329" s="450"/>
      <c r="AB329" s="67">
        <v>100</v>
      </c>
      <c r="AC329" s="67" t="s">
        <v>2552</v>
      </c>
      <c r="AD329" s="450"/>
      <c r="AE329" s="67"/>
      <c r="AF329" s="457">
        <v>5</v>
      </c>
      <c r="AG329" s="35">
        <f t="shared" si="32"/>
        <v>0</v>
      </c>
      <c r="AH329" s="35" t="str">
        <f t="shared" si="33"/>
        <v>7000</v>
      </c>
      <c r="AI329" s="445" t="str">
        <f t="shared" si="30"/>
        <v>Actividad propia</v>
      </c>
      <c r="AJ329" s="35">
        <f t="shared" si="34"/>
        <v>5</v>
      </c>
      <c r="AK329" s="35">
        <f t="shared" si="35"/>
        <v>5</v>
      </c>
      <c r="AL329" s="445">
        <f t="shared" si="31"/>
        <v>0</v>
      </c>
    </row>
    <row r="330" spans="1:38" ht="32.25" customHeight="1" x14ac:dyDescent="0.25">
      <c r="A330" s="456" t="s">
        <v>1934</v>
      </c>
      <c r="B330" s="67" t="s">
        <v>2069</v>
      </c>
      <c r="C330" s="67" t="s">
        <v>1905</v>
      </c>
      <c r="D330" s="67" t="s">
        <v>2070</v>
      </c>
      <c r="E330" s="67">
        <v>1</v>
      </c>
      <c r="F330" s="67" t="s">
        <v>517</v>
      </c>
      <c r="G330" s="67" t="s">
        <v>927</v>
      </c>
      <c r="H330" s="67" t="s">
        <v>19</v>
      </c>
      <c r="I330" s="67" t="s">
        <v>19</v>
      </c>
      <c r="J330" s="67" t="s">
        <v>19</v>
      </c>
      <c r="K330" s="67" t="s">
        <v>19</v>
      </c>
      <c r="L330" s="67" t="s">
        <v>19</v>
      </c>
      <c r="M330" s="67" t="s">
        <v>19</v>
      </c>
      <c r="N330" s="67" t="s">
        <v>19</v>
      </c>
      <c r="O330" s="67" t="s">
        <v>19</v>
      </c>
      <c r="P330" s="67" t="s">
        <v>313</v>
      </c>
      <c r="Q330" s="67">
        <v>50</v>
      </c>
      <c r="R330" s="67">
        <v>1</v>
      </c>
      <c r="S330" s="67" t="s">
        <v>515</v>
      </c>
      <c r="T330" s="67" t="s">
        <v>913</v>
      </c>
      <c r="U330" s="155">
        <v>45839</v>
      </c>
      <c r="V330" s="155">
        <v>45897</v>
      </c>
      <c r="W330" s="67" t="s">
        <v>907</v>
      </c>
      <c r="X330" s="67">
        <v>5</v>
      </c>
      <c r="Y330" s="67"/>
      <c r="Z330" s="67"/>
      <c r="AA330" s="450"/>
      <c r="AB330" s="67"/>
      <c r="AC330" s="67"/>
      <c r="AD330" s="450"/>
      <c r="AE330" s="67"/>
      <c r="AF330" s="457"/>
      <c r="AG330" s="35">
        <f t="shared" si="32"/>
        <v>0</v>
      </c>
      <c r="AH330" s="35" t="str">
        <f t="shared" si="33"/>
        <v>7000</v>
      </c>
      <c r="AI330" s="445" t="str">
        <f t="shared" si="30"/>
        <v>Actividad propia</v>
      </c>
      <c r="AJ330" s="35">
        <f t="shared" si="34"/>
        <v>5</v>
      </c>
      <c r="AK330" s="35">
        <f t="shared" si="35"/>
        <v>0</v>
      </c>
      <c r="AL330" s="445">
        <f t="shared" si="31"/>
        <v>0</v>
      </c>
    </row>
    <row r="331" spans="1:38" ht="32.25" customHeight="1" x14ac:dyDescent="0.25">
      <c r="A331" s="456" t="s">
        <v>1916</v>
      </c>
      <c r="B331" s="67" t="s">
        <v>2069</v>
      </c>
      <c r="C331" s="67" t="s">
        <v>1900</v>
      </c>
      <c r="D331" s="67" t="s">
        <v>2070</v>
      </c>
      <c r="E331" s="67">
        <v>1</v>
      </c>
      <c r="F331" s="67" t="s">
        <v>509</v>
      </c>
      <c r="G331" s="67" t="s">
        <v>928</v>
      </c>
      <c r="H331" s="67" t="s">
        <v>511</v>
      </c>
      <c r="I331" s="67" t="s">
        <v>1600</v>
      </c>
      <c r="J331" s="67" t="s">
        <v>1601</v>
      </c>
      <c r="K331" s="67" t="s">
        <v>1602</v>
      </c>
      <c r="L331" s="67" t="s">
        <v>587</v>
      </c>
      <c r="M331" s="67" t="s">
        <v>23</v>
      </c>
      <c r="N331" s="67" t="s">
        <v>766</v>
      </c>
      <c r="O331" s="67" t="s">
        <v>923</v>
      </c>
      <c r="P331" s="67" t="s">
        <v>314</v>
      </c>
      <c r="Q331" s="67">
        <v>40</v>
      </c>
      <c r="R331" s="67">
        <v>2</v>
      </c>
      <c r="S331" s="67" t="s">
        <v>515</v>
      </c>
      <c r="T331" s="67" t="s">
        <v>929</v>
      </c>
      <c r="U331" s="155">
        <v>45692</v>
      </c>
      <c r="V331" s="155">
        <v>45989</v>
      </c>
      <c r="W331" s="67" t="s">
        <v>930</v>
      </c>
      <c r="X331" s="67">
        <v>40</v>
      </c>
      <c r="Y331" s="67"/>
      <c r="Z331" s="67"/>
      <c r="AA331" s="450"/>
      <c r="AB331" s="67"/>
      <c r="AC331" s="67"/>
      <c r="AD331" s="450"/>
      <c r="AE331" s="67"/>
      <c r="AF331" s="457"/>
      <c r="AG331" s="35">
        <f t="shared" si="32"/>
        <v>0</v>
      </c>
      <c r="AH331" s="35" t="str">
        <f t="shared" si="33"/>
        <v>7000</v>
      </c>
      <c r="AI331" s="445" t="str">
        <f t="shared" si="30"/>
        <v>Producto</v>
      </c>
      <c r="AJ331" s="35">
        <f t="shared" si="34"/>
        <v>40</v>
      </c>
      <c r="AK331" s="35">
        <f t="shared" si="35"/>
        <v>0</v>
      </c>
      <c r="AL331" s="445">
        <f t="shared" si="31"/>
        <v>0</v>
      </c>
    </row>
    <row r="332" spans="1:38" ht="32.25" customHeight="1" x14ac:dyDescent="0.25">
      <c r="A332" s="456" t="s">
        <v>1934</v>
      </c>
      <c r="B332" s="67" t="s">
        <v>2069</v>
      </c>
      <c r="C332" s="67" t="s">
        <v>1900</v>
      </c>
      <c r="D332" s="67" t="s">
        <v>2070</v>
      </c>
      <c r="E332" s="67">
        <v>1</v>
      </c>
      <c r="F332" s="67" t="s">
        <v>517</v>
      </c>
      <c r="G332" s="67" t="s">
        <v>931</v>
      </c>
      <c r="H332" s="67" t="s">
        <v>19</v>
      </c>
      <c r="I332" s="67" t="s">
        <v>19</v>
      </c>
      <c r="J332" s="67" t="s">
        <v>19</v>
      </c>
      <c r="K332" s="67" t="s">
        <v>19</v>
      </c>
      <c r="L332" s="67" t="s">
        <v>19</v>
      </c>
      <c r="M332" s="67" t="s">
        <v>19</v>
      </c>
      <c r="N332" s="67" t="s">
        <v>19</v>
      </c>
      <c r="O332" s="67" t="s">
        <v>19</v>
      </c>
      <c r="P332" s="67" t="s">
        <v>315</v>
      </c>
      <c r="Q332" s="67">
        <v>5</v>
      </c>
      <c r="R332" s="67">
        <v>2</v>
      </c>
      <c r="S332" s="67" t="s">
        <v>515</v>
      </c>
      <c r="T332" s="67" t="s">
        <v>932</v>
      </c>
      <c r="U332" s="155">
        <v>45692</v>
      </c>
      <c r="V332" s="155">
        <v>45898</v>
      </c>
      <c r="W332" s="67" t="s">
        <v>907</v>
      </c>
      <c r="X332" s="67">
        <v>2</v>
      </c>
      <c r="Y332" s="67"/>
      <c r="Z332" s="67"/>
      <c r="AA332" s="450"/>
      <c r="AB332" s="67"/>
      <c r="AC332" s="67"/>
      <c r="AD332" s="450"/>
      <c r="AE332" s="67"/>
      <c r="AF332" s="457"/>
      <c r="AG332" s="35">
        <f t="shared" si="32"/>
        <v>0</v>
      </c>
      <c r="AH332" s="35" t="str">
        <f t="shared" si="33"/>
        <v>7000</v>
      </c>
      <c r="AI332" s="445" t="str">
        <f t="shared" si="30"/>
        <v>Actividad propia</v>
      </c>
      <c r="AJ332" s="35">
        <f t="shared" si="34"/>
        <v>2</v>
      </c>
      <c r="AK332" s="35">
        <f t="shared" si="35"/>
        <v>0</v>
      </c>
      <c r="AL332" s="445">
        <f t="shared" si="31"/>
        <v>0</v>
      </c>
    </row>
    <row r="333" spans="1:38" ht="32.25" customHeight="1" x14ac:dyDescent="0.25">
      <c r="A333" s="456" t="s">
        <v>1942</v>
      </c>
      <c r="B333" s="67" t="s">
        <v>2069</v>
      </c>
      <c r="C333" s="67" t="s">
        <v>1905</v>
      </c>
      <c r="D333" s="67" t="s">
        <v>2070</v>
      </c>
      <c r="E333" s="67">
        <v>1</v>
      </c>
      <c r="F333" s="67" t="s">
        <v>517</v>
      </c>
      <c r="G333" s="67" t="s">
        <v>933</v>
      </c>
      <c r="H333" s="67" t="s">
        <v>19</v>
      </c>
      <c r="I333" s="67" t="s">
        <v>19</v>
      </c>
      <c r="J333" s="67" t="s">
        <v>19</v>
      </c>
      <c r="K333" s="67" t="s">
        <v>19</v>
      </c>
      <c r="L333" s="67" t="s">
        <v>19</v>
      </c>
      <c r="M333" s="67" t="s">
        <v>19</v>
      </c>
      <c r="N333" s="67" t="s">
        <v>19</v>
      </c>
      <c r="O333" s="67" t="s">
        <v>19</v>
      </c>
      <c r="P333" s="67" t="s">
        <v>316</v>
      </c>
      <c r="Q333" s="67">
        <v>15</v>
      </c>
      <c r="R333" s="67">
        <v>2</v>
      </c>
      <c r="S333" s="67" t="s">
        <v>515</v>
      </c>
      <c r="T333" s="67" t="s">
        <v>934</v>
      </c>
      <c r="U333" s="155">
        <v>45901</v>
      </c>
      <c r="V333" s="155">
        <v>45925</v>
      </c>
      <c r="W333" s="67" t="s">
        <v>907</v>
      </c>
      <c r="X333" s="67">
        <v>6</v>
      </c>
      <c r="Y333" s="67"/>
      <c r="Z333" s="67"/>
      <c r="AA333" s="450"/>
      <c r="AB333" s="67"/>
      <c r="AC333" s="67"/>
      <c r="AD333" s="450"/>
      <c r="AE333" s="67"/>
      <c r="AF333" s="457"/>
      <c r="AG333" s="35">
        <f t="shared" si="32"/>
        <v>0</v>
      </c>
      <c r="AH333" s="35" t="str">
        <f t="shared" si="33"/>
        <v>7000</v>
      </c>
      <c r="AI333" s="445" t="str">
        <f t="shared" si="30"/>
        <v>Actividad propia</v>
      </c>
      <c r="AJ333" s="35">
        <f t="shared" si="34"/>
        <v>6</v>
      </c>
      <c r="AK333" s="35">
        <f t="shared" si="35"/>
        <v>0</v>
      </c>
      <c r="AL333" s="445">
        <f t="shared" si="31"/>
        <v>0</v>
      </c>
    </row>
    <row r="334" spans="1:38" ht="32.25" customHeight="1" x14ac:dyDescent="0.25">
      <c r="A334" s="456" t="s">
        <v>1923</v>
      </c>
      <c r="B334" s="67" t="s">
        <v>2069</v>
      </c>
      <c r="C334" s="67" t="s">
        <v>1905</v>
      </c>
      <c r="D334" s="67" t="s">
        <v>2070</v>
      </c>
      <c r="E334" s="67">
        <v>1</v>
      </c>
      <c r="F334" s="67" t="s">
        <v>517</v>
      </c>
      <c r="G334" s="67" t="s">
        <v>935</v>
      </c>
      <c r="H334" s="67" t="s">
        <v>19</v>
      </c>
      <c r="I334" s="67" t="s">
        <v>19</v>
      </c>
      <c r="J334" s="67" t="s">
        <v>19</v>
      </c>
      <c r="K334" s="67" t="s">
        <v>19</v>
      </c>
      <c r="L334" s="67" t="s">
        <v>19</v>
      </c>
      <c r="M334" s="67" t="s">
        <v>19</v>
      </c>
      <c r="N334" s="67" t="s">
        <v>19</v>
      </c>
      <c r="O334" s="67" t="s">
        <v>19</v>
      </c>
      <c r="P334" s="67" t="s">
        <v>317</v>
      </c>
      <c r="Q334" s="67">
        <v>20</v>
      </c>
      <c r="R334" s="67">
        <v>2</v>
      </c>
      <c r="S334" s="67" t="s">
        <v>515</v>
      </c>
      <c r="T334" s="67" t="s">
        <v>936</v>
      </c>
      <c r="U334" s="155">
        <v>45926</v>
      </c>
      <c r="V334" s="155">
        <v>45944</v>
      </c>
      <c r="W334" s="67" t="s">
        <v>907</v>
      </c>
      <c r="X334" s="67">
        <v>8</v>
      </c>
      <c r="Y334" s="67"/>
      <c r="Z334" s="67"/>
      <c r="AA334" s="450"/>
      <c r="AB334" s="67"/>
      <c r="AC334" s="67"/>
      <c r="AD334" s="450"/>
      <c r="AE334" s="67"/>
      <c r="AF334" s="457"/>
      <c r="AG334" s="35">
        <f t="shared" si="32"/>
        <v>0</v>
      </c>
      <c r="AH334" s="35" t="str">
        <f t="shared" si="33"/>
        <v>7000</v>
      </c>
      <c r="AI334" s="445" t="str">
        <f t="shared" si="30"/>
        <v>Actividad propia</v>
      </c>
      <c r="AJ334" s="35">
        <f t="shared" si="34"/>
        <v>8</v>
      </c>
      <c r="AK334" s="35">
        <f t="shared" si="35"/>
        <v>0</v>
      </c>
      <c r="AL334" s="445">
        <f t="shared" si="31"/>
        <v>0</v>
      </c>
    </row>
    <row r="335" spans="1:38" ht="32.25" customHeight="1" x14ac:dyDescent="0.25">
      <c r="A335" s="456" t="s">
        <v>1923</v>
      </c>
      <c r="B335" s="67" t="s">
        <v>2069</v>
      </c>
      <c r="C335" s="67" t="s">
        <v>1905</v>
      </c>
      <c r="D335" s="67" t="s">
        <v>2070</v>
      </c>
      <c r="E335" s="67">
        <v>1</v>
      </c>
      <c r="F335" s="67" t="s">
        <v>1641</v>
      </c>
      <c r="G335" s="67" t="s">
        <v>937</v>
      </c>
      <c r="H335" s="67" t="s">
        <v>19</v>
      </c>
      <c r="I335" s="67" t="s">
        <v>19</v>
      </c>
      <c r="J335" s="67" t="s">
        <v>19</v>
      </c>
      <c r="K335" s="67" t="s">
        <v>19</v>
      </c>
      <c r="L335" s="67" t="s">
        <v>19</v>
      </c>
      <c r="M335" s="67" t="s">
        <v>19</v>
      </c>
      <c r="N335" s="67" t="s">
        <v>19</v>
      </c>
      <c r="O335" s="67" t="s">
        <v>19</v>
      </c>
      <c r="P335" s="67" t="s">
        <v>318</v>
      </c>
      <c r="Q335" s="67">
        <v>0</v>
      </c>
      <c r="R335" s="67">
        <v>2</v>
      </c>
      <c r="S335" s="67" t="s">
        <v>515</v>
      </c>
      <c r="T335" s="67" t="s">
        <v>938</v>
      </c>
      <c r="U335" s="155">
        <v>45945</v>
      </c>
      <c r="V335" s="155">
        <v>45952</v>
      </c>
      <c r="W335" s="67" t="s">
        <v>652</v>
      </c>
      <c r="X335" s="67">
        <v>0</v>
      </c>
      <c r="Y335" s="67"/>
      <c r="Z335" s="67"/>
      <c r="AA335" s="450"/>
      <c r="AB335" s="67"/>
      <c r="AC335" s="67"/>
      <c r="AD335" s="450"/>
      <c r="AE335" s="67"/>
      <c r="AF335" s="457"/>
      <c r="AG335" s="35">
        <f t="shared" si="32"/>
        <v>0</v>
      </c>
      <c r="AH335" s="35" t="str">
        <f t="shared" si="33"/>
        <v>7000</v>
      </c>
      <c r="AI335" s="445" t="str">
        <f t="shared" si="30"/>
        <v>Actividad sin participación</v>
      </c>
      <c r="AJ335" s="35">
        <f t="shared" si="34"/>
        <v>0</v>
      </c>
      <c r="AK335" s="35">
        <f t="shared" si="35"/>
        <v>0</v>
      </c>
      <c r="AL335" s="445">
        <f t="shared" si="31"/>
        <v>0</v>
      </c>
    </row>
    <row r="336" spans="1:38" ht="32.25" customHeight="1" x14ac:dyDescent="0.25">
      <c r="A336" s="456" t="s">
        <v>1916</v>
      </c>
      <c r="B336" s="67" t="s">
        <v>2069</v>
      </c>
      <c r="C336" s="67" t="s">
        <v>1905</v>
      </c>
      <c r="D336" s="67" t="s">
        <v>2070</v>
      </c>
      <c r="E336" s="67">
        <v>1</v>
      </c>
      <c r="F336" s="67" t="s">
        <v>517</v>
      </c>
      <c r="G336" s="67" t="s">
        <v>939</v>
      </c>
      <c r="H336" s="67" t="s">
        <v>19</v>
      </c>
      <c r="I336" s="67" t="s">
        <v>19</v>
      </c>
      <c r="J336" s="67" t="s">
        <v>19</v>
      </c>
      <c r="K336" s="67" t="s">
        <v>19</v>
      </c>
      <c r="L336" s="67" t="s">
        <v>19</v>
      </c>
      <c r="M336" s="67" t="s">
        <v>19</v>
      </c>
      <c r="N336" s="67" t="s">
        <v>19</v>
      </c>
      <c r="O336" s="67" t="s">
        <v>19</v>
      </c>
      <c r="P336" s="67" t="s">
        <v>319</v>
      </c>
      <c r="Q336" s="67">
        <v>60</v>
      </c>
      <c r="R336" s="67">
        <v>2</v>
      </c>
      <c r="S336" s="67" t="s">
        <v>515</v>
      </c>
      <c r="T336" s="67" t="s">
        <v>940</v>
      </c>
      <c r="U336" s="155">
        <v>45953</v>
      </c>
      <c r="V336" s="155">
        <v>45989</v>
      </c>
      <c r="W336" s="67" t="s">
        <v>930</v>
      </c>
      <c r="X336" s="67">
        <v>24</v>
      </c>
      <c r="Y336" s="67"/>
      <c r="Z336" s="67"/>
      <c r="AA336" s="450"/>
      <c r="AB336" s="67"/>
      <c r="AC336" s="67"/>
      <c r="AD336" s="450"/>
      <c r="AE336" s="67"/>
      <c r="AF336" s="457"/>
      <c r="AG336" s="35">
        <f t="shared" si="32"/>
        <v>0</v>
      </c>
      <c r="AH336" s="35" t="str">
        <f t="shared" si="33"/>
        <v>7000</v>
      </c>
      <c r="AI336" s="445" t="str">
        <f t="shared" si="30"/>
        <v>Actividad propia</v>
      </c>
      <c r="AJ336" s="35">
        <f t="shared" si="34"/>
        <v>24</v>
      </c>
      <c r="AK336" s="35">
        <f t="shared" si="35"/>
        <v>0</v>
      </c>
      <c r="AL336" s="445">
        <f t="shared" si="31"/>
        <v>0</v>
      </c>
    </row>
    <row r="337" spans="1:38" ht="32.25" customHeight="1" x14ac:dyDescent="0.25">
      <c r="A337" s="456" t="s">
        <v>1941</v>
      </c>
      <c r="B337" s="67" t="s">
        <v>2069</v>
      </c>
      <c r="C337" s="67" t="s">
        <v>1900</v>
      </c>
      <c r="D337" s="67" t="s">
        <v>2070</v>
      </c>
      <c r="E337" s="67">
        <v>1</v>
      </c>
      <c r="F337" s="67" t="s">
        <v>509</v>
      </c>
      <c r="G337" s="67" t="s">
        <v>941</v>
      </c>
      <c r="H337" s="67" t="s">
        <v>511</v>
      </c>
      <c r="I337" s="67" t="s">
        <v>1600</v>
      </c>
      <c r="J337" s="67" t="s">
        <v>1601</v>
      </c>
      <c r="K337" s="67" t="s">
        <v>1602</v>
      </c>
      <c r="L337" s="67" t="s">
        <v>587</v>
      </c>
      <c r="M337" s="67" t="s">
        <v>20</v>
      </c>
      <c r="N337" s="67" t="s">
        <v>680</v>
      </c>
      <c r="O337" s="67" t="s">
        <v>923</v>
      </c>
      <c r="P337" s="67" t="s">
        <v>300</v>
      </c>
      <c r="Q337" s="67">
        <v>30</v>
      </c>
      <c r="R337" s="67">
        <v>1</v>
      </c>
      <c r="S337" s="67" t="s">
        <v>515</v>
      </c>
      <c r="T337" s="67" t="s">
        <v>942</v>
      </c>
      <c r="U337" s="155">
        <v>45691</v>
      </c>
      <c r="V337" s="155">
        <v>45868</v>
      </c>
      <c r="W337" s="67" t="s">
        <v>930</v>
      </c>
      <c r="X337" s="67">
        <v>30</v>
      </c>
      <c r="Y337" s="67"/>
      <c r="Z337" s="67"/>
      <c r="AA337" s="450"/>
      <c r="AB337" s="67"/>
      <c r="AC337" s="67"/>
      <c r="AD337" s="450"/>
      <c r="AE337" s="67"/>
      <c r="AF337" s="457"/>
      <c r="AG337" s="35">
        <f t="shared" si="32"/>
        <v>0</v>
      </c>
      <c r="AH337" s="35" t="str">
        <f t="shared" si="33"/>
        <v>7000</v>
      </c>
      <c r="AI337" s="445" t="str">
        <f t="shared" si="30"/>
        <v>Producto</v>
      </c>
      <c r="AJ337" s="35">
        <f t="shared" si="34"/>
        <v>30</v>
      </c>
      <c r="AK337" s="35">
        <f t="shared" si="35"/>
        <v>0</v>
      </c>
      <c r="AL337" s="445">
        <f t="shared" si="31"/>
        <v>0</v>
      </c>
    </row>
    <row r="338" spans="1:38" ht="32.25" customHeight="1" x14ac:dyDescent="0.25">
      <c r="A338" s="456" t="s">
        <v>1906</v>
      </c>
      <c r="B338" s="67" t="s">
        <v>2069</v>
      </c>
      <c r="C338" s="67" t="s">
        <v>1907</v>
      </c>
      <c r="D338" s="67" t="s">
        <v>2070</v>
      </c>
      <c r="E338" s="67">
        <v>1</v>
      </c>
      <c r="F338" s="67" t="s">
        <v>517</v>
      </c>
      <c r="G338" s="67" t="s">
        <v>943</v>
      </c>
      <c r="H338" s="67" t="s">
        <v>19</v>
      </c>
      <c r="I338" s="67" t="s">
        <v>19</v>
      </c>
      <c r="J338" s="67" t="s">
        <v>19</v>
      </c>
      <c r="K338" s="67" t="s">
        <v>19</v>
      </c>
      <c r="L338" s="67" t="s">
        <v>19</v>
      </c>
      <c r="M338" s="67" t="s">
        <v>19</v>
      </c>
      <c r="N338" s="67" t="s">
        <v>19</v>
      </c>
      <c r="O338" s="67" t="s">
        <v>19</v>
      </c>
      <c r="P338" s="67" t="s">
        <v>38</v>
      </c>
      <c r="Q338" s="67">
        <v>50</v>
      </c>
      <c r="R338" s="67">
        <v>1</v>
      </c>
      <c r="S338" s="67" t="s">
        <v>515</v>
      </c>
      <c r="T338" s="67" t="s">
        <v>944</v>
      </c>
      <c r="U338" s="155">
        <v>45691</v>
      </c>
      <c r="V338" s="155">
        <v>45736</v>
      </c>
      <c r="W338" s="67" t="s">
        <v>907</v>
      </c>
      <c r="X338" s="67">
        <v>15</v>
      </c>
      <c r="Y338" s="67">
        <v>100</v>
      </c>
      <c r="Z338" s="67" t="s">
        <v>2071</v>
      </c>
      <c r="AA338" s="450">
        <v>45728</v>
      </c>
      <c r="AB338" s="67">
        <v>100</v>
      </c>
      <c r="AC338" s="67" t="s">
        <v>2072</v>
      </c>
      <c r="AD338" s="450">
        <v>45728</v>
      </c>
      <c r="AE338" s="67">
        <v>100</v>
      </c>
      <c r="AF338" s="457">
        <v>15</v>
      </c>
      <c r="AG338" s="35">
        <f t="shared" si="32"/>
        <v>0</v>
      </c>
      <c r="AH338" s="35" t="str">
        <f t="shared" si="33"/>
        <v>7000</v>
      </c>
      <c r="AI338" s="445" t="str">
        <f t="shared" si="30"/>
        <v>Actividad propia</v>
      </c>
      <c r="AJ338" s="35">
        <f t="shared" si="34"/>
        <v>15</v>
      </c>
      <c r="AK338" s="35">
        <f t="shared" si="35"/>
        <v>15</v>
      </c>
      <c r="AL338" s="445">
        <f t="shared" si="31"/>
        <v>100</v>
      </c>
    </row>
    <row r="339" spans="1:38" ht="32.25" customHeight="1" x14ac:dyDescent="0.25">
      <c r="A339" s="456" t="s">
        <v>1904</v>
      </c>
      <c r="B339" s="67" t="s">
        <v>2069</v>
      </c>
      <c r="C339" s="67" t="s">
        <v>1907</v>
      </c>
      <c r="D339" s="67" t="s">
        <v>2070</v>
      </c>
      <c r="E339" s="67">
        <v>1</v>
      </c>
      <c r="F339" s="67" t="s">
        <v>1641</v>
      </c>
      <c r="G339" s="67" t="s">
        <v>945</v>
      </c>
      <c r="H339" s="67" t="s">
        <v>19</v>
      </c>
      <c r="I339" s="67" t="s">
        <v>19</v>
      </c>
      <c r="J339" s="67" t="s">
        <v>19</v>
      </c>
      <c r="K339" s="67" t="s">
        <v>19</v>
      </c>
      <c r="L339" s="67" t="s">
        <v>19</v>
      </c>
      <c r="M339" s="67" t="s">
        <v>19</v>
      </c>
      <c r="N339" s="67" t="s">
        <v>19</v>
      </c>
      <c r="O339" s="67" t="s">
        <v>19</v>
      </c>
      <c r="P339" s="67" t="s">
        <v>301</v>
      </c>
      <c r="Q339" s="67">
        <v>0</v>
      </c>
      <c r="R339" s="67">
        <v>1</v>
      </c>
      <c r="S339" s="67" t="s">
        <v>515</v>
      </c>
      <c r="T339" s="67" t="s">
        <v>946</v>
      </c>
      <c r="U339" s="155">
        <v>45737</v>
      </c>
      <c r="V339" s="155">
        <v>45782</v>
      </c>
      <c r="W339" s="67" t="s">
        <v>652</v>
      </c>
      <c r="X339" s="67">
        <v>0</v>
      </c>
      <c r="Y339" s="67">
        <v>100</v>
      </c>
      <c r="Z339" s="67" t="s">
        <v>2553</v>
      </c>
      <c r="AA339" s="450">
        <v>45796</v>
      </c>
      <c r="AB339" s="67">
        <v>100</v>
      </c>
      <c r="AC339" s="67" t="s">
        <v>2554</v>
      </c>
      <c r="AD339" s="450">
        <v>45796</v>
      </c>
      <c r="AE339" s="67">
        <v>95</v>
      </c>
      <c r="AF339" s="457">
        <v>0</v>
      </c>
      <c r="AG339" s="35">
        <f t="shared" si="32"/>
        <v>0</v>
      </c>
      <c r="AH339" s="35" t="str">
        <f t="shared" si="33"/>
        <v>7000</v>
      </c>
      <c r="AI339" s="445" t="str">
        <f t="shared" si="30"/>
        <v>Actividad sin participación</v>
      </c>
      <c r="AJ339" s="35">
        <f t="shared" si="34"/>
        <v>0</v>
      </c>
      <c r="AK339" s="35">
        <f t="shared" si="35"/>
        <v>0</v>
      </c>
      <c r="AL339" s="445">
        <f t="shared" si="31"/>
        <v>95</v>
      </c>
    </row>
    <row r="340" spans="1:38" ht="32.25" customHeight="1" x14ac:dyDescent="0.25">
      <c r="A340" s="456" t="s">
        <v>1904</v>
      </c>
      <c r="B340" s="67" t="s">
        <v>2069</v>
      </c>
      <c r="C340" s="67" t="s">
        <v>1907</v>
      </c>
      <c r="D340" s="67" t="s">
        <v>2070</v>
      </c>
      <c r="E340" s="67">
        <v>1</v>
      </c>
      <c r="F340" s="67" t="s">
        <v>517</v>
      </c>
      <c r="G340" s="67" t="s">
        <v>947</v>
      </c>
      <c r="H340" s="67" t="s">
        <v>19</v>
      </c>
      <c r="I340" s="67" t="s">
        <v>19</v>
      </c>
      <c r="J340" s="67" t="s">
        <v>19</v>
      </c>
      <c r="K340" s="67" t="s">
        <v>19</v>
      </c>
      <c r="L340" s="67" t="s">
        <v>19</v>
      </c>
      <c r="M340" s="67" t="s">
        <v>19</v>
      </c>
      <c r="N340" s="67" t="s">
        <v>19</v>
      </c>
      <c r="O340" s="67" t="s">
        <v>19</v>
      </c>
      <c r="P340" s="67" t="s">
        <v>302</v>
      </c>
      <c r="Q340" s="67">
        <v>50</v>
      </c>
      <c r="R340" s="67">
        <v>1</v>
      </c>
      <c r="S340" s="67" t="s">
        <v>515</v>
      </c>
      <c r="T340" s="67" t="s">
        <v>948</v>
      </c>
      <c r="U340" s="155">
        <v>45783</v>
      </c>
      <c r="V340" s="155">
        <v>45785</v>
      </c>
      <c r="W340" s="67" t="s">
        <v>907</v>
      </c>
      <c r="X340" s="67">
        <v>15</v>
      </c>
      <c r="Y340" s="67">
        <v>100</v>
      </c>
      <c r="Z340" s="67" t="s">
        <v>2555</v>
      </c>
      <c r="AA340" s="450">
        <v>45798</v>
      </c>
      <c r="AB340" s="67">
        <v>100</v>
      </c>
      <c r="AC340" s="67" t="s">
        <v>2556</v>
      </c>
      <c r="AD340" s="450">
        <v>45798</v>
      </c>
      <c r="AE340" s="67">
        <v>95</v>
      </c>
      <c r="AF340" s="457">
        <v>15</v>
      </c>
      <c r="AG340" s="35">
        <f t="shared" si="32"/>
        <v>0</v>
      </c>
      <c r="AH340" s="35" t="str">
        <f t="shared" si="33"/>
        <v>7000</v>
      </c>
      <c r="AI340" s="445" t="str">
        <f t="shared" si="30"/>
        <v>Actividad propia</v>
      </c>
      <c r="AJ340" s="35">
        <f t="shared" si="34"/>
        <v>15</v>
      </c>
      <c r="AK340" s="35">
        <f t="shared" si="35"/>
        <v>15</v>
      </c>
      <c r="AL340" s="445">
        <f t="shared" si="31"/>
        <v>95</v>
      </c>
    </row>
    <row r="341" spans="1:38" ht="32.25" customHeight="1" x14ac:dyDescent="0.25">
      <c r="A341" s="456" t="s">
        <v>1941</v>
      </c>
      <c r="B341" s="67" t="s">
        <v>2069</v>
      </c>
      <c r="C341" s="67" t="s">
        <v>1900</v>
      </c>
      <c r="D341" s="67" t="s">
        <v>2070</v>
      </c>
      <c r="E341" s="67">
        <v>1</v>
      </c>
      <c r="F341" s="67" t="s">
        <v>1641</v>
      </c>
      <c r="G341" s="67" t="s">
        <v>949</v>
      </c>
      <c r="H341" s="67" t="s">
        <v>19</v>
      </c>
      <c r="I341" s="67" t="s">
        <v>19</v>
      </c>
      <c r="J341" s="67" t="s">
        <v>19</v>
      </c>
      <c r="K341" s="67" t="s">
        <v>19</v>
      </c>
      <c r="L341" s="67" t="s">
        <v>19</v>
      </c>
      <c r="M341" s="67" t="s">
        <v>19</v>
      </c>
      <c r="N341" s="67" t="s">
        <v>19</v>
      </c>
      <c r="O341" s="67" t="s">
        <v>19</v>
      </c>
      <c r="P341" s="67" t="s">
        <v>303</v>
      </c>
      <c r="Q341" s="67">
        <v>0</v>
      </c>
      <c r="R341" s="67">
        <v>1</v>
      </c>
      <c r="S341" s="67" t="s">
        <v>515</v>
      </c>
      <c r="T341" s="67" t="s">
        <v>950</v>
      </c>
      <c r="U341" s="155">
        <v>45786</v>
      </c>
      <c r="V341" s="155">
        <v>45868</v>
      </c>
      <c r="W341" s="67" t="s">
        <v>652</v>
      </c>
      <c r="X341" s="67">
        <v>0</v>
      </c>
      <c r="Y341" s="67"/>
      <c r="Z341" s="67"/>
      <c r="AA341" s="450"/>
      <c r="AB341" s="67"/>
      <c r="AC341" s="67"/>
      <c r="AD341" s="450"/>
      <c r="AE341" s="67"/>
      <c r="AF341" s="457"/>
      <c r="AG341" s="35">
        <f t="shared" si="32"/>
        <v>0</v>
      </c>
      <c r="AH341" s="35" t="str">
        <f t="shared" si="33"/>
        <v>7000</v>
      </c>
      <c r="AI341" s="445" t="str">
        <f t="shared" si="30"/>
        <v>Actividad sin participación</v>
      </c>
      <c r="AJ341" s="35">
        <f t="shared" si="34"/>
        <v>0</v>
      </c>
      <c r="AK341" s="35">
        <f t="shared" si="35"/>
        <v>0</v>
      </c>
      <c r="AL341" s="445">
        <f t="shared" si="31"/>
        <v>0</v>
      </c>
    </row>
    <row r="342" spans="1:38" ht="32.25" customHeight="1" x14ac:dyDescent="0.25">
      <c r="A342" s="456" t="s">
        <v>1898</v>
      </c>
      <c r="B342" s="67" t="s">
        <v>2083</v>
      </c>
      <c r="C342" s="67" t="s">
        <v>1900</v>
      </c>
      <c r="D342" s="67" t="s">
        <v>2084</v>
      </c>
      <c r="E342" s="67">
        <v>0</v>
      </c>
      <c r="F342" s="67" t="s">
        <v>509</v>
      </c>
      <c r="G342" s="67" t="s">
        <v>861</v>
      </c>
      <c r="H342" s="67" t="s">
        <v>511</v>
      </c>
      <c r="I342" s="67" t="s">
        <v>1594</v>
      </c>
      <c r="J342" s="67" t="s">
        <v>1592</v>
      </c>
      <c r="K342" s="67" t="s">
        <v>1596</v>
      </c>
      <c r="L342" s="67" t="s">
        <v>19</v>
      </c>
      <c r="M342" s="67" t="s">
        <v>320</v>
      </c>
      <c r="N342" s="67" t="s">
        <v>819</v>
      </c>
      <c r="O342" s="67" t="s">
        <v>862</v>
      </c>
      <c r="P342" s="67" t="s">
        <v>321</v>
      </c>
      <c r="Q342" s="67">
        <v>50</v>
      </c>
      <c r="R342" s="67">
        <v>2</v>
      </c>
      <c r="S342" s="67" t="s">
        <v>515</v>
      </c>
      <c r="T342" s="67" t="s">
        <v>863</v>
      </c>
      <c r="U342" s="155">
        <v>45672</v>
      </c>
      <c r="V342" s="155">
        <v>46006</v>
      </c>
      <c r="W342" s="67" t="s">
        <v>860</v>
      </c>
      <c r="X342" s="67">
        <v>50</v>
      </c>
      <c r="Y342" s="67"/>
      <c r="Z342" s="67"/>
      <c r="AA342" s="450"/>
      <c r="AB342" s="67"/>
      <c r="AC342" s="67"/>
      <c r="AD342" s="450"/>
      <c r="AE342" s="67"/>
      <c r="AF342" s="457"/>
      <c r="AG342" s="35">
        <f t="shared" si="32"/>
        <v>0</v>
      </c>
      <c r="AH342" s="35" t="str">
        <f t="shared" si="33"/>
        <v>37</v>
      </c>
      <c r="AI342" s="445" t="str">
        <f t="shared" si="30"/>
        <v>Producto</v>
      </c>
      <c r="AJ342" s="35">
        <f t="shared" si="34"/>
        <v>50</v>
      </c>
      <c r="AK342" s="35">
        <f t="shared" si="35"/>
        <v>0</v>
      </c>
      <c r="AL342" s="445">
        <f t="shared" si="31"/>
        <v>0</v>
      </c>
    </row>
    <row r="343" spans="1:38" ht="32.25" customHeight="1" x14ac:dyDescent="0.25">
      <c r="A343" s="456" t="s">
        <v>1902</v>
      </c>
      <c r="B343" s="67" t="s">
        <v>2083</v>
      </c>
      <c r="C343" s="67" t="s">
        <v>1907</v>
      </c>
      <c r="D343" s="67" t="s">
        <v>2084</v>
      </c>
      <c r="E343" s="67">
        <v>0</v>
      </c>
      <c r="F343" s="67" t="s">
        <v>517</v>
      </c>
      <c r="G343" s="67" t="s">
        <v>864</v>
      </c>
      <c r="H343" s="67" t="s">
        <v>19</v>
      </c>
      <c r="I343" s="67" t="s">
        <v>19</v>
      </c>
      <c r="J343" s="67" t="s">
        <v>19</v>
      </c>
      <c r="K343" s="67" t="s">
        <v>19</v>
      </c>
      <c r="L343" s="67" t="s">
        <v>19</v>
      </c>
      <c r="M343" s="67" t="s">
        <v>19</v>
      </c>
      <c r="N343" s="67" t="s">
        <v>19</v>
      </c>
      <c r="O343" s="67" t="s">
        <v>19</v>
      </c>
      <c r="P343" s="67" t="s">
        <v>322</v>
      </c>
      <c r="Q343" s="67">
        <v>10</v>
      </c>
      <c r="R343" s="67">
        <v>1</v>
      </c>
      <c r="S343" s="67" t="s">
        <v>515</v>
      </c>
      <c r="T343" s="67" t="s">
        <v>865</v>
      </c>
      <c r="U343" s="155">
        <v>45672</v>
      </c>
      <c r="V343" s="155">
        <v>45762</v>
      </c>
      <c r="W343" s="67" t="s">
        <v>860</v>
      </c>
      <c r="X343" s="67">
        <v>5</v>
      </c>
      <c r="Y343" s="67">
        <v>100</v>
      </c>
      <c r="Z343" s="67" t="s">
        <v>2367</v>
      </c>
      <c r="AA343" s="450">
        <v>45755</v>
      </c>
      <c r="AB343" s="67">
        <v>100</v>
      </c>
      <c r="AC343" s="67" t="s">
        <v>2368</v>
      </c>
      <c r="AD343" s="450">
        <v>45785</v>
      </c>
      <c r="AE343" s="67">
        <v>95</v>
      </c>
      <c r="AF343" s="457">
        <v>5</v>
      </c>
      <c r="AG343" s="35">
        <f t="shared" si="32"/>
        <v>0</v>
      </c>
      <c r="AH343" s="35" t="str">
        <f t="shared" si="33"/>
        <v>37</v>
      </c>
      <c r="AI343" s="445" t="str">
        <f t="shared" si="30"/>
        <v>Actividad propia</v>
      </c>
      <c r="AJ343" s="35">
        <f t="shared" si="34"/>
        <v>5</v>
      </c>
      <c r="AK343" s="35">
        <f t="shared" si="35"/>
        <v>5</v>
      </c>
      <c r="AL343" s="445">
        <f t="shared" si="31"/>
        <v>95</v>
      </c>
    </row>
    <row r="344" spans="1:38" ht="32.25" customHeight="1" x14ac:dyDescent="0.25">
      <c r="A344" s="456" t="s">
        <v>1942</v>
      </c>
      <c r="B344" s="67" t="s">
        <v>2083</v>
      </c>
      <c r="C344" s="67" t="s">
        <v>1900</v>
      </c>
      <c r="D344" s="67" t="s">
        <v>2084</v>
      </c>
      <c r="E344" s="67">
        <v>0</v>
      </c>
      <c r="F344" s="67" t="s">
        <v>517</v>
      </c>
      <c r="G344" s="67" t="s">
        <v>866</v>
      </c>
      <c r="H344" s="67" t="s">
        <v>19</v>
      </c>
      <c r="I344" s="67" t="s">
        <v>19</v>
      </c>
      <c r="J344" s="67" t="s">
        <v>19</v>
      </c>
      <c r="K344" s="67" t="s">
        <v>19</v>
      </c>
      <c r="L344" s="67" t="s">
        <v>19</v>
      </c>
      <c r="M344" s="67" t="s">
        <v>19</v>
      </c>
      <c r="N344" s="67" t="s">
        <v>19</v>
      </c>
      <c r="O344" s="67" t="s">
        <v>19</v>
      </c>
      <c r="P344" s="67" t="s">
        <v>323</v>
      </c>
      <c r="Q344" s="67">
        <v>30</v>
      </c>
      <c r="R344" s="67">
        <v>1</v>
      </c>
      <c r="S344" s="67" t="s">
        <v>515</v>
      </c>
      <c r="T344" s="67" t="s">
        <v>867</v>
      </c>
      <c r="U344" s="155">
        <v>45689</v>
      </c>
      <c r="V344" s="155">
        <v>45915</v>
      </c>
      <c r="W344" s="67" t="s">
        <v>860</v>
      </c>
      <c r="X344" s="67">
        <v>15</v>
      </c>
      <c r="Y344" s="67">
        <v>0</v>
      </c>
      <c r="Z344" s="67" t="s">
        <v>2557</v>
      </c>
      <c r="AA344" s="450"/>
      <c r="AB344" s="67">
        <v>0</v>
      </c>
      <c r="AC344" s="67" t="s">
        <v>2558</v>
      </c>
      <c r="AD344" s="450"/>
      <c r="AE344" s="67"/>
      <c r="AF344" s="457">
        <v>0</v>
      </c>
      <c r="AG344" s="35">
        <f t="shared" si="32"/>
        <v>0</v>
      </c>
      <c r="AH344" s="35" t="str">
        <f t="shared" si="33"/>
        <v>37</v>
      </c>
      <c r="AI344" s="445" t="str">
        <f t="shared" si="30"/>
        <v>Actividad propia</v>
      </c>
      <c r="AJ344" s="35">
        <f t="shared" si="34"/>
        <v>15</v>
      </c>
      <c r="AK344" s="35">
        <f t="shared" si="35"/>
        <v>0</v>
      </c>
      <c r="AL344" s="445">
        <f t="shared" si="31"/>
        <v>0</v>
      </c>
    </row>
    <row r="345" spans="1:38" ht="32.25" customHeight="1" x14ac:dyDescent="0.25">
      <c r="A345" s="456" t="s">
        <v>1942</v>
      </c>
      <c r="B345" s="67" t="s">
        <v>2083</v>
      </c>
      <c r="C345" s="67" t="s">
        <v>1900</v>
      </c>
      <c r="D345" s="67" t="s">
        <v>2084</v>
      </c>
      <c r="E345" s="67">
        <v>0</v>
      </c>
      <c r="F345" s="67" t="s">
        <v>517</v>
      </c>
      <c r="G345" s="67" t="s">
        <v>868</v>
      </c>
      <c r="H345" s="67" t="s">
        <v>19</v>
      </c>
      <c r="I345" s="67" t="s">
        <v>19</v>
      </c>
      <c r="J345" s="67" t="s">
        <v>19</v>
      </c>
      <c r="K345" s="67" t="s">
        <v>19</v>
      </c>
      <c r="L345" s="67" t="s">
        <v>19</v>
      </c>
      <c r="M345" s="67" t="s">
        <v>19</v>
      </c>
      <c r="N345" s="67" t="s">
        <v>19</v>
      </c>
      <c r="O345" s="67" t="s">
        <v>19</v>
      </c>
      <c r="P345" s="67" t="s">
        <v>324</v>
      </c>
      <c r="Q345" s="67">
        <v>20</v>
      </c>
      <c r="R345" s="67">
        <v>1</v>
      </c>
      <c r="S345" s="67" t="s">
        <v>515</v>
      </c>
      <c r="T345" s="67" t="s">
        <v>869</v>
      </c>
      <c r="U345" s="155">
        <v>45689</v>
      </c>
      <c r="V345" s="155">
        <v>45915</v>
      </c>
      <c r="W345" s="67" t="s">
        <v>860</v>
      </c>
      <c r="X345" s="67">
        <v>10</v>
      </c>
      <c r="Y345" s="67"/>
      <c r="Z345" s="67"/>
      <c r="AA345" s="450"/>
      <c r="AB345" s="67"/>
      <c r="AC345" s="67"/>
      <c r="AD345" s="450"/>
      <c r="AE345" s="67"/>
      <c r="AF345" s="457"/>
      <c r="AG345" s="35">
        <f t="shared" si="32"/>
        <v>0</v>
      </c>
      <c r="AH345" s="35" t="str">
        <f t="shared" si="33"/>
        <v>37</v>
      </c>
      <c r="AI345" s="445" t="str">
        <f t="shared" si="30"/>
        <v>Actividad propia</v>
      </c>
      <c r="AJ345" s="35">
        <f t="shared" si="34"/>
        <v>10</v>
      </c>
      <c r="AK345" s="35">
        <f t="shared" si="35"/>
        <v>0</v>
      </c>
      <c r="AL345" s="445">
        <f t="shared" si="31"/>
        <v>0</v>
      </c>
    </row>
    <row r="346" spans="1:38" ht="32.25" customHeight="1" x14ac:dyDescent="0.25">
      <c r="A346" s="456" t="s">
        <v>1916</v>
      </c>
      <c r="B346" s="67" t="s">
        <v>2083</v>
      </c>
      <c r="C346" s="67" t="s">
        <v>1900</v>
      </c>
      <c r="D346" s="67" t="s">
        <v>2084</v>
      </c>
      <c r="E346" s="67">
        <v>0</v>
      </c>
      <c r="F346" s="67" t="s">
        <v>517</v>
      </c>
      <c r="G346" s="67" t="s">
        <v>870</v>
      </c>
      <c r="H346" s="67" t="s">
        <v>19</v>
      </c>
      <c r="I346" s="67" t="s">
        <v>19</v>
      </c>
      <c r="J346" s="67" t="s">
        <v>19</v>
      </c>
      <c r="K346" s="67" t="s">
        <v>19</v>
      </c>
      <c r="L346" s="67" t="s">
        <v>19</v>
      </c>
      <c r="M346" s="67" t="s">
        <v>19</v>
      </c>
      <c r="N346" s="67" t="s">
        <v>19</v>
      </c>
      <c r="O346" s="67" t="s">
        <v>19</v>
      </c>
      <c r="P346" s="67" t="s">
        <v>325</v>
      </c>
      <c r="Q346" s="67">
        <v>20</v>
      </c>
      <c r="R346" s="67">
        <v>1</v>
      </c>
      <c r="S346" s="67" t="s">
        <v>515</v>
      </c>
      <c r="T346" s="67" t="s">
        <v>871</v>
      </c>
      <c r="U346" s="155">
        <v>45717</v>
      </c>
      <c r="V346" s="155">
        <v>45976</v>
      </c>
      <c r="W346" s="67" t="s">
        <v>860</v>
      </c>
      <c r="X346" s="67">
        <v>10</v>
      </c>
      <c r="Y346" s="67"/>
      <c r="Z346" s="67"/>
      <c r="AA346" s="450"/>
      <c r="AB346" s="67"/>
      <c r="AC346" s="67"/>
      <c r="AD346" s="450"/>
      <c r="AE346" s="67"/>
      <c r="AF346" s="457"/>
      <c r="AG346" s="35">
        <f t="shared" si="32"/>
        <v>0</v>
      </c>
      <c r="AH346" s="35" t="str">
        <f t="shared" si="33"/>
        <v>37</v>
      </c>
      <c r="AI346" s="445" t="str">
        <f t="shared" si="30"/>
        <v>Actividad propia</v>
      </c>
      <c r="AJ346" s="35">
        <f t="shared" si="34"/>
        <v>10</v>
      </c>
      <c r="AK346" s="35">
        <f t="shared" si="35"/>
        <v>0</v>
      </c>
      <c r="AL346" s="445">
        <f t="shared" si="31"/>
        <v>0</v>
      </c>
    </row>
    <row r="347" spans="1:38" ht="32.25" customHeight="1" x14ac:dyDescent="0.25">
      <c r="A347" s="456" t="s">
        <v>1898</v>
      </c>
      <c r="B347" s="67" t="s">
        <v>2083</v>
      </c>
      <c r="C347" s="67" t="s">
        <v>1900</v>
      </c>
      <c r="D347" s="67" t="s">
        <v>2084</v>
      </c>
      <c r="E347" s="67">
        <v>0</v>
      </c>
      <c r="F347" s="67" t="s">
        <v>517</v>
      </c>
      <c r="G347" s="67" t="s">
        <v>872</v>
      </c>
      <c r="H347" s="67" t="s">
        <v>19</v>
      </c>
      <c r="I347" s="67" t="s">
        <v>19</v>
      </c>
      <c r="J347" s="67" t="s">
        <v>19</v>
      </c>
      <c r="K347" s="67" t="s">
        <v>19</v>
      </c>
      <c r="L347" s="67" t="s">
        <v>19</v>
      </c>
      <c r="M347" s="67" t="s">
        <v>19</v>
      </c>
      <c r="N347" s="67" t="s">
        <v>19</v>
      </c>
      <c r="O347" s="67" t="s">
        <v>19</v>
      </c>
      <c r="P347" s="67" t="s">
        <v>326</v>
      </c>
      <c r="Q347" s="67">
        <v>20</v>
      </c>
      <c r="R347" s="67">
        <v>1</v>
      </c>
      <c r="S347" s="67" t="s">
        <v>515</v>
      </c>
      <c r="T347" s="67" t="s">
        <v>873</v>
      </c>
      <c r="U347" s="155">
        <v>45748</v>
      </c>
      <c r="V347" s="155">
        <v>46006</v>
      </c>
      <c r="W347" s="67" t="s">
        <v>860</v>
      </c>
      <c r="X347" s="67">
        <v>10</v>
      </c>
      <c r="Y347" s="67"/>
      <c r="Z347" s="67"/>
      <c r="AA347" s="450"/>
      <c r="AB347" s="67"/>
      <c r="AC347" s="67"/>
      <c r="AD347" s="450"/>
      <c r="AE347" s="67"/>
      <c r="AF347" s="457"/>
      <c r="AG347" s="35">
        <f t="shared" si="32"/>
        <v>0</v>
      </c>
      <c r="AH347" s="35" t="str">
        <f t="shared" si="33"/>
        <v>37</v>
      </c>
      <c r="AI347" s="445" t="str">
        <f t="shared" si="30"/>
        <v>Actividad propia</v>
      </c>
      <c r="AJ347" s="35">
        <f t="shared" si="34"/>
        <v>10</v>
      </c>
      <c r="AK347" s="35">
        <f t="shared" si="35"/>
        <v>0</v>
      </c>
      <c r="AL347" s="445">
        <f t="shared" si="31"/>
        <v>0</v>
      </c>
    </row>
    <row r="348" spans="1:38" ht="32.25" customHeight="1" x14ac:dyDescent="0.25">
      <c r="A348" s="456" t="s">
        <v>1898</v>
      </c>
      <c r="B348" s="67" t="s">
        <v>2083</v>
      </c>
      <c r="C348" s="67" t="s">
        <v>1900</v>
      </c>
      <c r="D348" s="67" t="s">
        <v>2084</v>
      </c>
      <c r="E348" s="67">
        <v>0</v>
      </c>
      <c r="F348" s="67" t="s">
        <v>509</v>
      </c>
      <c r="G348" s="67" t="s">
        <v>874</v>
      </c>
      <c r="H348" s="67" t="s">
        <v>511</v>
      </c>
      <c r="I348" s="67" t="s">
        <v>1594</v>
      </c>
      <c r="J348" s="67" t="s">
        <v>1595</v>
      </c>
      <c r="K348" s="67" t="s">
        <v>1596</v>
      </c>
      <c r="L348" s="67" t="s">
        <v>19</v>
      </c>
      <c r="M348" s="67" t="s">
        <v>320</v>
      </c>
      <c r="N348" s="67" t="s">
        <v>819</v>
      </c>
      <c r="O348" s="67" t="s">
        <v>862</v>
      </c>
      <c r="P348" s="67" t="s">
        <v>327</v>
      </c>
      <c r="Q348" s="67">
        <v>15</v>
      </c>
      <c r="R348" s="67">
        <v>11</v>
      </c>
      <c r="S348" s="67" t="s">
        <v>515</v>
      </c>
      <c r="T348" s="67" t="s">
        <v>875</v>
      </c>
      <c r="U348" s="155">
        <v>45672</v>
      </c>
      <c r="V348" s="155">
        <v>46006</v>
      </c>
      <c r="W348" s="67" t="s">
        <v>860</v>
      </c>
      <c r="X348" s="67">
        <v>15</v>
      </c>
      <c r="Y348" s="67"/>
      <c r="Z348" s="67"/>
      <c r="AA348" s="450"/>
      <c r="AB348" s="67"/>
      <c r="AC348" s="67"/>
      <c r="AD348" s="450"/>
      <c r="AE348" s="67"/>
      <c r="AF348" s="457"/>
      <c r="AG348" s="35">
        <f t="shared" si="32"/>
        <v>0</v>
      </c>
      <c r="AH348" s="35" t="str">
        <f t="shared" si="33"/>
        <v>37</v>
      </c>
      <c r="AI348" s="445" t="str">
        <f t="shared" si="30"/>
        <v>Producto</v>
      </c>
      <c r="AJ348" s="35">
        <f t="shared" si="34"/>
        <v>15</v>
      </c>
      <c r="AK348" s="35">
        <f t="shared" si="35"/>
        <v>0</v>
      </c>
      <c r="AL348" s="445">
        <f t="shared" si="31"/>
        <v>0</v>
      </c>
    </row>
    <row r="349" spans="1:38" ht="32.25" customHeight="1" x14ac:dyDescent="0.25">
      <c r="A349" s="456" t="s">
        <v>1898</v>
      </c>
      <c r="B349" s="67" t="s">
        <v>2083</v>
      </c>
      <c r="C349" s="67" t="s">
        <v>1900</v>
      </c>
      <c r="D349" s="67" t="s">
        <v>2084</v>
      </c>
      <c r="E349" s="67">
        <v>0</v>
      </c>
      <c r="F349" s="67" t="s">
        <v>517</v>
      </c>
      <c r="G349" s="67" t="s">
        <v>876</v>
      </c>
      <c r="H349" s="67" t="s">
        <v>19</v>
      </c>
      <c r="I349" s="67" t="s">
        <v>19</v>
      </c>
      <c r="J349" s="67" t="s">
        <v>19</v>
      </c>
      <c r="K349" s="67" t="s">
        <v>19</v>
      </c>
      <c r="L349" s="67" t="s">
        <v>19</v>
      </c>
      <c r="M349" s="67" t="s">
        <v>19</v>
      </c>
      <c r="N349" s="67" t="s">
        <v>19</v>
      </c>
      <c r="O349" s="67" t="s">
        <v>19</v>
      </c>
      <c r="P349" s="67" t="s">
        <v>328</v>
      </c>
      <c r="Q349" s="67">
        <v>80</v>
      </c>
      <c r="R349" s="67">
        <v>11</v>
      </c>
      <c r="S349" s="67" t="s">
        <v>515</v>
      </c>
      <c r="T349" s="67" t="s">
        <v>877</v>
      </c>
      <c r="U349" s="155">
        <v>45672</v>
      </c>
      <c r="V349" s="155">
        <v>46006</v>
      </c>
      <c r="W349" s="67" t="s">
        <v>860</v>
      </c>
      <c r="X349" s="67">
        <v>12</v>
      </c>
      <c r="Y349" s="67">
        <v>36.36</v>
      </c>
      <c r="Z349" s="67" t="s">
        <v>2559</v>
      </c>
      <c r="AA349" s="450"/>
      <c r="AB349" s="67">
        <v>36.36</v>
      </c>
      <c r="AC349" s="67" t="s">
        <v>2444</v>
      </c>
      <c r="AD349" s="450"/>
      <c r="AE349" s="67"/>
      <c r="AF349" s="457">
        <v>4.3632</v>
      </c>
      <c r="AG349" s="35">
        <f t="shared" si="32"/>
        <v>0</v>
      </c>
      <c r="AH349" s="35" t="str">
        <f t="shared" si="33"/>
        <v>37</v>
      </c>
      <c r="AI349" s="445" t="str">
        <f t="shared" si="30"/>
        <v>Actividad propia</v>
      </c>
      <c r="AJ349" s="35">
        <f t="shared" si="34"/>
        <v>12</v>
      </c>
      <c r="AK349" s="35">
        <f t="shared" si="35"/>
        <v>4.3632</v>
      </c>
      <c r="AL349" s="445">
        <f t="shared" si="31"/>
        <v>0</v>
      </c>
    </row>
    <row r="350" spans="1:38" ht="32.25" customHeight="1" x14ac:dyDescent="0.25">
      <c r="A350" s="456" t="s">
        <v>1898</v>
      </c>
      <c r="B350" s="67" t="s">
        <v>2083</v>
      </c>
      <c r="C350" s="67" t="s">
        <v>1900</v>
      </c>
      <c r="D350" s="67" t="s">
        <v>2084</v>
      </c>
      <c r="E350" s="67">
        <v>0</v>
      </c>
      <c r="F350" s="67" t="s">
        <v>517</v>
      </c>
      <c r="G350" s="67" t="s">
        <v>878</v>
      </c>
      <c r="H350" s="67" t="s">
        <v>19</v>
      </c>
      <c r="I350" s="67" t="s">
        <v>19</v>
      </c>
      <c r="J350" s="67" t="s">
        <v>19</v>
      </c>
      <c r="K350" s="67" t="s">
        <v>19</v>
      </c>
      <c r="L350" s="67" t="s">
        <v>19</v>
      </c>
      <c r="M350" s="67" t="s">
        <v>19</v>
      </c>
      <c r="N350" s="67" t="s">
        <v>19</v>
      </c>
      <c r="O350" s="67" t="s">
        <v>19</v>
      </c>
      <c r="P350" s="67" t="s">
        <v>329</v>
      </c>
      <c r="Q350" s="67">
        <v>20</v>
      </c>
      <c r="R350" s="67">
        <v>11</v>
      </c>
      <c r="S350" s="67" t="s">
        <v>515</v>
      </c>
      <c r="T350" s="67" t="s">
        <v>879</v>
      </c>
      <c r="U350" s="155">
        <v>45672</v>
      </c>
      <c r="V350" s="155">
        <v>46006</v>
      </c>
      <c r="W350" s="67" t="s">
        <v>860</v>
      </c>
      <c r="X350" s="67">
        <v>3</v>
      </c>
      <c r="Y350" s="67">
        <v>36.36</v>
      </c>
      <c r="Z350" s="67" t="s">
        <v>2560</v>
      </c>
      <c r="AA350" s="450"/>
      <c r="AB350" s="67">
        <v>36.36</v>
      </c>
      <c r="AC350" s="67" t="s">
        <v>2444</v>
      </c>
      <c r="AD350" s="450"/>
      <c r="AE350" s="67"/>
      <c r="AF350" s="457">
        <v>1.0908</v>
      </c>
      <c r="AG350" s="35">
        <f t="shared" si="32"/>
        <v>0</v>
      </c>
      <c r="AH350" s="35" t="str">
        <f t="shared" si="33"/>
        <v>37</v>
      </c>
      <c r="AI350" s="445" t="str">
        <f t="shared" si="30"/>
        <v>Actividad propia</v>
      </c>
      <c r="AJ350" s="35">
        <f t="shared" si="34"/>
        <v>3</v>
      </c>
      <c r="AK350" s="35">
        <f t="shared" si="35"/>
        <v>1.0908</v>
      </c>
      <c r="AL350" s="445">
        <f t="shared" si="31"/>
        <v>0</v>
      </c>
    </row>
    <row r="351" spans="1:38" ht="32.25" customHeight="1" x14ac:dyDescent="0.25">
      <c r="A351" s="456" t="s">
        <v>1898</v>
      </c>
      <c r="B351" s="67" t="s">
        <v>2083</v>
      </c>
      <c r="C351" s="67" t="s">
        <v>1900</v>
      </c>
      <c r="D351" s="67" t="s">
        <v>2084</v>
      </c>
      <c r="E351" s="67">
        <v>0</v>
      </c>
      <c r="F351" s="67" t="s">
        <v>509</v>
      </c>
      <c r="G351" s="67" t="s">
        <v>880</v>
      </c>
      <c r="H351" s="67" t="s">
        <v>511</v>
      </c>
      <c r="I351" s="67" t="s">
        <v>1594</v>
      </c>
      <c r="J351" s="67" t="s">
        <v>1595</v>
      </c>
      <c r="K351" s="67" t="s">
        <v>1596</v>
      </c>
      <c r="L351" s="67" t="s">
        <v>19</v>
      </c>
      <c r="M351" s="67" t="s">
        <v>320</v>
      </c>
      <c r="N351" s="67" t="s">
        <v>819</v>
      </c>
      <c r="O351" s="67" t="s">
        <v>862</v>
      </c>
      <c r="P351" s="67" t="s">
        <v>330</v>
      </c>
      <c r="Q351" s="67">
        <v>5</v>
      </c>
      <c r="R351" s="67">
        <v>1</v>
      </c>
      <c r="S351" s="67" t="s">
        <v>515</v>
      </c>
      <c r="T351" s="67" t="s">
        <v>881</v>
      </c>
      <c r="U351" s="155">
        <v>45705</v>
      </c>
      <c r="V351" s="155">
        <v>46006</v>
      </c>
      <c r="W351" s="67" t="s">
        <v>860</v>
      </c>
      <c r="X351" s="67">
        <v>5</v>
      </c>
      <c r="Y351" s="67"/>
      <c r="Z351" s="67"/>
      <c r="AA351" s="450"/>
      <c r="AB351" s="67"/>
      <c r="AC351" s="67"/>
      <c r="AD351" s="450"/>
      <c r="AE351" s="67"/>
      <c r="AF351" s="457"/>
      <c r="AG351" s="35">
        <f t="shared" si="32"/>
        <v>0</v>
      </c>
      <c r="AH351" s="35" t="str">
        <f t="shared" si="33"/>
        <v>37</v>
      </c>
      <c r="AI351" s="445" t="str">
        <f t="shared" si="30"/>
        <v>Producto</v>
      </c>
      <c r="AJ351" s="35">
        <f t="shared" si="34"/>
        <v>5</v>
      </c>
      <c r="AK351" s="35">
        <f t="shared" si="35"/>
        <v>0</v>
      </c>
      <c r="AL351" s="445">
        <f t="shared" si="31"/>
        <v>0</v>
      </c>
    </row>
    <row r="352" spans="1:38" ht="32.25" customHeight="1" x14ac:dyDescent="0.25">
      <c r="A352" s="456" t="s">
        <v>1898</v>
      </c>
      <c r="B352" s="67" t="s">
        <v>2083</v>
      </c>
      <c r="C352" s="67" t="s">
        <v>1900</v>
      </c>
      <c r="D352" s="67" t="s">
        <v>2084</v>
      </c>
      <c r="E352" s="67">
        <v>0</v>
      </c>
      <c r="F352" s="67" t="s">
        <v>517</v>
      </c>
      <c r="G352" s="67" t="s">
        <v>882</v>
      </c>
      <c r="H352" s="67" t="s">
        <v>19</v>
      </c>
      <c r="I352" s="67" t="s">
        <v>19</v>
      </c>
      <c r="J352" s="67" t="s">
        <v>19</v>
      </c>
      <c r="K352" s="67" t="s">
        <v>19</v>
      </c>
      <c r="L352" s="67" t="s">
        <v>19</v>
      </c>
      <c r="M352" s="67" t="s">
        <v>19</v>
      </c>
      <c r="N352" s="67" t="s">
        <v>19</v>
      </c>
      <c r="O352" s="67" t="s">
        <v>19</v>
      </c>
      <c r="P352" s="67" t="s">
        <v>331</v>
      </c>
      <c r="Q352" s="67">
        <v>10</v>
      </c>
      <c r="R352" s="67">
        <v>1</v>
      </c>
      <c r="S352" s="67" t="s">
        <v>515</v>
      </c>
      <c r="T352" s="67" t="s">
        <v>865</v>
      </c>
      <c r="U352" s="155">
        <v>45705</v>
      </c>
      <c r="V352" s="155">
        <v>46006</v>
      </c>
      <c r="W352" s="67" t="s">
        <v>860</v>
      </c>
      <c r="X352" s="67">
        <v>0.5</v>
      </c>
      <c r="Y352" s="67">
        <v>100</v>
      </c>
      <c r="Z352" s="67" t="s">
        <v>2369</v>
      </c>
      <c r="AA352" s="450"/>
      <c r="AB352" s="67">
        <v>100</v>
      </c>
      <c r="AC352" s="67" t="s">
        <v>2337</v>
      </c>
      <c r="AD352" s="450"/>
      <c r="AE352" s="67"/>
      <c r="AF352" s="457">
        <v>0.5</v>
      </c>
      <c r="AG352" s="35">
        <f t="shared" si="32"/>
        <v>0</v>
      </c>
      <c r="AH352" s="35" t="str">
        <f t="shared" si="33"/>
        <v>37</v>
      </c>
      <c r="AI352" s="445" t="str">
        <f t="shared" si="30"/>
        <v>Actividad propia</v>
      </c>
      <c r="AJ352" s="35">
        <f t="shared" si="34"/>
        <v>0.5</v>
      </c>
      <c r="AK352" s="35">
        <f t="shared" si="35"/>
        <v>0.5</v>
      </c>
      <c r="AL352" s="445">
        <f t="shared" si="31"/>
        <v>0</v>
      </c>
    </row>
    <row r="353" spans="1:38" ht="32.25" customHeight="1" x14ac:dyDescent="0.25">
      <c r="A353" s="456" t="s">
        <v>1934</v>
      </c>
      <c r="B353" s="67" t="s">
        <v>2083</v>
      </c>
      <c r="C353" s="67" t="s">
        <v>1900</v>
      </c>
      <c r="D353" s="67" t="s">
        <v>2084</v>
      </c>
      <c r="E353" s="67">
        <v>0</v>
      </c>
      <c r="F353" s="67" t="s">
        <v>517</v>
      </c>
      <c r="G353" s="67" t="s">
        <v>883</v>
      </c>
      <c r="H353" s="67" t="s">
        <v>19</v>
      </c>
      <c r="I353" s="67" t="s">
        <v>19</v>
      </c>
      <c r="J353" s="67" t="s">
        <v>19</v>
      </c>
      <c r="K353" s="67" t="s">
        <v>19</v>
      </c>
      <c r="L353" s="67" t="s">
        <v>19</v>
      </c>
      <c r="M353" s="67" t="s">
        <v>19</v>
      </c>
      <c r="N353" s="67" t="s">
        <v>19</v>
      </c>
      <c r="O353" s="67" t="s">
        <v>19</v>
      </c>
      <c r="P353" s="67" t="s">
        <v>332</v>
      </c>
      <c r="Q353" s="67">
        <v>30</v>
      </c>
      <c r="R353" s="67">
        <v>1</v>
      </c>
      <c r="S353" s="67" t="s">
        <v>515</v>
      </c>
      <c r="T353" s="67" t="s">
        <v>867</v>
      </c>
      <c r="U353" s="155">
        <v>45712</v>
      </c>
      <c r="V353" s="155">
        <v>45887</v>
      </c>
      <c r="W353" s="67" t="s">
        <v>860</v>
      </c>
      <c r="X353" s="67">
        <v>1.5</v>
      </c>
      <c r="Y353" s="67"/>
      <c r="Z353" s="67"/>
      <c r="AA353" s="450"/>
      <c r="AB353" s="67"/>
      <c r="AC353" s="67"/>
      <c r="AD353" s="450"/>
      <c r="AE353" s="67"/>
      <c r="AF353" s="457"/>
      <c r="AG353" s="35">
        <f t="shared" si="32"/>
        <v>0</v>
      </c>
      <c r="AH353" s="35" t="str">
        <f t="shared" si="33"/>
        <v>37</v>
      </c>
      <c r="AI353" s="445" t="str">
        <f t="shared" si="30"/>
        <v>Actividad propia</v>
      </c>
      <c r="AJ353" s="35">
        <f t="shared" si="34"/>
        <v>1.5</v>
      </c>
      <c r="AK353" s="35">
        <f t="shared" si="35"/>
        <v>0</v>
      </c>
      <c r="AL353" s="445">
        <f t="shared" si="31"/>
        <v>0</v>
      </c>
    </row>
    <row r="354" spans="1:38" ht="32.25" customHeight="1" x14ac:dyDescent="0.25">
      <c r="A354" s="456" t="s">
        <v>1942</v>
      </c>
      <c r="B354" s="67" t="s">
        <v>2083</v>
      </c>
      <c r="C354" s="67" t="s">
        <v>1900</v>
      </c>
      <c r="D354" s="67" t="s">
        <v>2084</v>
      </c>
      <c r="E354" s="67">
        <v>0</v>
      </c>
      <c r="F354" s="67" t="s">
        <v>517</v>
      </c>
      <c r="G354" s="67" t="s">
        <v>884</v>
      </c>
      <c r="H354" s="67" t="s">
        <v>19</v>
      </c>
      <c r="I354" s="67" t="s">
        <v>19</v>
      </c>
      <c r="J354" s="67" t="s">
        <v>19</v>
      </c>
      <c r="K354" s="67" t="s">
        <v>19</v>
      </c>
      <c r="L354" s="67" t="s">
        <v>19</v>
      </c>
      <c r="M354" s="67" t="s">
        <v>19</v>
      </c>
      <c r="N354" s="67" t="s">
        <v>19</v>
      </c>
      <c r="O354" s="67" t="s">
        <v>19</v>
      </c>
      <c r="P354" s="67" t="s">
        <v>333</v>
      </c>
      <c r="Q354" s="67">
        <v>20</v>
      </c>
      <c r="R354" s="67">
        <v>1</v>
      </c>
      <c r="S354" s="67" t="s">
        <v>515</v>
      </c>
      <c r="T354" s="67" t="s">
        <v>869</v>
      </c>
      <c r="U354" s="155">
        <v>45712</v>
      </c>
      <c r="V354" s="155">
        <v>45915</v>
      </c>
      <c r="W354" s="67" t="s">
        <v>860</v>
      </c>
      <c r="X354" s="67">
        <v>1</v>
      </c>
      <c r="Y354" s="67"/>
      <c r="Z354" s="67"/>
      <c r="AA354" s="450"/>
      <c r="AB354" s="67"/>
      <c r="AC354" s="67"/>
      <c r="AD354" s="450"/>
      <c r="AE354" s="67"/>
      <c r="AF354" s="457"/>
      <c r="AG354" s="35">
        <f t="shared" si="32"/>
        <v>0</v>
      </c>
      <c r="AH354" s="35" t="str">
        <f t="shared" si="33"/>
        <v>37</v>
      </c>
      <c r="AI354" s="445" t="str">
        <f t="shared" si="30"/>
        <v>Actividad propia</v>
      </c>
      <c r="AJ354" s="35">
        <f t="shared" si="34"/>
        <v>1</v>
      </c>
      <c r="AK354" s="35">
        <f t="shared" si="35"/>
        <v>0</v>
      </c>
      <c r="AL354" s="445">
        <f t="shared" si="31"/>
        <v>0</v>
      </c>
    </row>
    <row r="355" spans="1:38" ht="32.25" customHeight="1" x14ac:dyDescent="0.25">
      <c r="A355" s="456" t="s">
        <v>1916</v>
      </c>
      <c r="B355" s="67" t="s">
        <v>2083</v>
      </c>
      <c r="C355" s="67" t="s">
        <v>1900</v>
      </c>
      <c r="D355" s="67" t="s">
        <v>2084</v>
      </c>
      <c r="E355" s="67">
        <v>0</v>
      </c>
      <c r="F355" s="67" t="s">
        <v>517</v>
      </c>
      <c r="G355" s="67" t="s">
        <v>885</v>
      </c>
      <c r="H355" s="67" t="s">
        <v>19</v>
      </c>
      <c r="I355" s="67" t="s">
        <v>19</v>
      </c>
      <c r="J355" s="67" t="s">
        <v>19</v>
      </c>
      <c r="K355" s="67" t="s">
        <v>19</v>
      </c>
      <c r="L355" s="67" t="s">
        <v>19</v>
      </c>
      <c r="M355" s="67" t="s">
        <v>19</v>
      </c>
      <c r="N355" s="67" t="s">
        <v>19</v>
      </c>
      <c r="O355" s="67" t="s">
        <v>19</v>
      </c>
      <c r="P355" s="67" t="s">
        <v>334</v>
      </c>
      <c r="Q355" s="67">
        <v>20</v>
      </c>
      <c r="R355" s="67">
        <v>1</v>
      </c>
      <c r="S355" s="67" t="s">
        <v>515</v>
      </c>
      <c r="T355" s="67" t="s">
        <v>871</v>
      </c>
      <c r="U355" s="155">
        <v>45717</v>
      </c>
      <c r="V355" s="155">
        <v>45975</v>
      </c>
      <c r="W355" s="67" t="s">
        <v>860</v>
      </c>
      <c r="X355" s="67">
        <v>1</v>
      </c>
      <c r="Y355" s="67"/>
      <c r="Z355" s="67"/>
      <c r="AA355" s="450"/>
      <c r="AB355" s="67"/>
      <c r="AC355" s="67"/>
      <c r="AD355" s="450"/>
      <c r="AE355" s="67"/>
      <c r="AF355" s="457"/>
      <c r="AG355" s="35">
        <f t="shared" si="32"/>
        <v>0</v>
      </c>
      <c r="AH355" s="35" t="str">
        <f t="shared" si="33"/>
        <v>37</v>
      </c>
      <c r="AI355" s="445" t="str">
        <f t="shared" si="30"/>
        <v>Actividad propia</v>
      </c>
      <c r="AJ355" s="35">
        <f t="shared" si="34"/>
        <v>1</v>
      </c>
      <c r="AK355" s="35">
        <f t="shared" si="35"/>
        <v>0</v>
      </c>
      <c r="AL355" s="445">
        <f t="shared" si="31"/>
        <v>0</v>
      </c>
    </row>
    <row r="356" spans="1:38" ht="32.25" customHeight="1" x14ac:dyDescent="0.25">
      <c r="A356" s="456" t="s">
        <v>1898</v>
      </c>
      <c r="B356" s="67" t="s">
        <v>2083</v>
      </c>
      <c r="C356" s="67" t="s">
        <v>1900</v>
      </c>
      <c r="D356" s="67" t="s">
        <v>2084</v>
      </c>
      <c r="E356" s="67">
        <v>0</v>
      </c>
      <c r="F356" s="67" t="s">
        <v>517</v>
      </c>
      <c r="G356" s="67" t="s">
        <v>886</v>
      </c>
      <c r="H356" s="67" t="s">
        <v>19</v>
      </c>
      <c r="I356" s="67" t="s">
        <v>19</v>
      </c>
      <c r="J356" s="67" t="s">
        <v>19</v>
      </c>
      <c r="K356" s="67" t="s">
        <v>19</v>
      </c>
      <c r="L356" s="67" t="s">
        <v>19</v>
      </c>
      <c r="M356" s="67" t="s">
        <v>19</v>
      </c>
      <c r="N356" s="67" t="s">
        <v>19</v>
      </c>
      <c r="O356" s="67" t="s">
        <v>19</v>
      </c>
      <c r="P356" s="67" t="s">
        <v>335</v>
      </c>
      <c r="Q356" s="67">
        <v>20</v>
      </c>
      <c r="R356" s="67">
        <v>1</v>
      </c>
      <c r="S356" s="67" t="s">
        <v>515</v>
      </c>
      <c r="T356" s="67" t="s">
        <v>873</v>
      </c>
      <c r="U356" s="155">
        <v>45748</v>
      </c>
      <c r="V356" s="155">
        <v>46006</v>
      </c>
      <c r="W356" s="67" t="s">
        <v>860</v>
      </c>
      <c r="X356" s="67">
        <v>1</v>
      </c>
      <c r="Y356" s="67"/>
      <c r="Z356" s="67"/>
      <c r="AA356" s="450"/>
      <c r="AB356" s="67"/>
      <c r="AC356" s="67"/>
      <c r="AD356" s="450"/>
      <c r="AE356" s="67"/>
      <c r="AF356" s="457"/>
      <c r="AG356" s="35">
        <f t="shared" si="32"/>
        <v>0</v>
      </c>
      <c r="AH356" s="35" t="str">
        <f t="shared" si="33"/>
        <v>37</v>
      </c>
      <c r="AI356" s="445" t="str">
        <f t="shared" si="30"/>
        <v>Actividad propia</v>
      </c>
      <c r="AJ356" s="35">
        <f t="shared" si="34"/>
        <v>1</v>
      </c>
      <c r="AK356" s="35">
        <f t="shared" si="35"/>
        <v>0</v>
      </c>
      <c r="AL356" s="445">
        <f t="shared" si="31"/>
        <v>0</v>
      </c>
    </row>
    <row r="357" spans="1:38" ht="32.25" customHeight="1" x14ac:dyDescent="0.25">
      <c r="A357" s="456" t="s">
        <v>1898</v>
      </c>
      <c r="B357" s="67" t="s">
        <v>2083</v>
      </c>
      <c r="C357" s="67" t="s">
        <v>1900</v>
      </c>
      <c r="D357" s="67" t="s">
        <v>2084</v>
      </c>
      <c r="E357" s="67">
        <v>0</v>
      </c>
      <c r="F357" s="67" t="s">
        <v>509</v>
      </c>
      <c r="G357" s="67" t="s">
        <v>887</v>
      </c>
      <c r="H357" s="67" t="s">
        <v>511</v>
      </c>
      <c r="I357" s="67" t="s">
        <v>1594</v>
      </c>
      <c r="J357" s="67" t="s">
        <v>1595</v>
      </c>
      <c r="K357" s="67" t="s">
        <v>1596</v>
      </c>
      <c r="L357" s="67" t="s">
        <v>19</v>
      </c>
      <c r="M357" s="67" t="s">
        <v>320</v>
      </c>
      <c r="N357" s="67" t="s">
        <v>819</v>
      </c>
      <c r="O357" s="67" t="s">
        <v>862</v>
      </c>
      <c r="P357" s="67" t="s">
        <v>336</v>
      </c>
      <c r="Q357" s="67">
        <v>10</v>
      </c>
      <c r="R357" s="67">
        <v>1</v>
      </c>
      <c r="S357" s="67" t="s">
        <v>515</v>
      </c>
      <c r="T357" s="67" t="s">
        <v>888</v>
      </c>
      <c r="U357" s="155">
        <v>45705</v>
      </c>
      <c r="V357" s="155">
        <v>46006</v>
      </c>
      <c r="W357" s="67" t="s">
        <v>860</v>
      </c>
      <c r="X357" s="67">
        <v>10</v>
      </c>
      <c r="Y357" s="67"/>
      <c r="Z357" s="67"/>
      <c r="AA357" s="450"/>
      <c r="AB357" s="67"/>
      <c r="AC357" s="67"/>
      <c r="AD357" s="450"/>
      <c r="AE357" s="67"/>
      <c r="AF357" s="457"/>
      <c r="AG357" s="35">
        <f t="shared" si="32"/>
        <v>0</v>
      </c>
      <c r="AH357" s="35" t="str">
        <f t="shared" si="33"/>
        <v>37</v>
      </c>
      <c r="AI357" s="445" t="str">
        <f t="shared" si="30"/>
        <v>Producto</v>
      </c>
      <c r="AJ357" s="35">
        <f t="shared" si="34"/>
        <v>10</v>
      </c>
      <c r="AK357" s="35">
        <f t="shared" si="35"/>
        <v>0</v>
      </c>
      <c r="AL357" s="445">
        <f t="shared" si="31"/>
        <v>0</v>
      </c>
    </row>
    <row r="358" spans="1:38" ht="32.25" customHeight="1" x14ac:dyDescent="0.25">
      <c r="A358" s="456" t="s">
        <v>1898</v>
      </c>
      <c r="B358" s="67" t="s">
        <v>2083</v>
      </c>
      <c r="C358" s="67" t="s">
        <v>1900</v>
      </c>
      <c r="D358" s="67" t="s">
        <v>2084</v>
      </c>
      <c r="E358" s="67">
        <v>0</v>
      </c>
      <c r="F358" s="67" t="s">
        <v>517</v>
      </c>
      <c r="G358" s="67" t="s">
        <v>889</v>
      </c>
      <c r="H358" s="67" t="s">
        <v>19</v>
      </c>
      <c r="I358" s="67" t="s">
        <v>19</v>
      </c>
      <c r="J358" s="67" t="s">
        <v>19</v>
      </c>
      <c r="K358" s="67" t="s">
        <v>19</v>
      </c>
      <c r="L358" s="67" t="s">
        <v>19</v>
      </c>
      <c r="M358" s="67" t="s">
        <v>19</v>
      </c>
      <c r="N358" s="67" t="s">
        <v>19</v>
      </c>
      <c r="O358" s="67" t="s">
        <v>19</v>
      </c>
      <c r="P358" s="67" t="s">
        <v>322</v>
      </c>
      <c r="Q358" s="67">
        <v>10</v>
      </c>
      <c r="R358" s="67">
        <v>1</v>
      </c>
      <c r="S358" s="67" t="s">
        <v>515</v>
      </c>
      <c r="T358" s="67" t="s">
        <v>865</v>
      </c>
      <c r="U358" s="155">
        <v>45705</v>
      </c>
      <c r="V358" s="155">
        <v>46006</v>
      </c>
      <c r="W358" s="67" t="s">
        <v>860</v>
      </c>
      <c r="X358" s="67">
        <v>1</v>
      </c>
      <c r="Y358" s="67">
        <v>100</v>
      </c>
      <c r="Z358" s="67" t="s">
        <v>2085</v>
      </c>
      <c r="AA358" s="450"/>
      <c r="AB358" s="67">
        <v>100</v>
      </c>
      <c r="AC358" s="67" t="s">
        <v>2086</v>
      </c>
      <c r="AD358" s="450"/>
      <c r="AE358" s="67"/>
      <c r="AF358" s="457">
        <v>1</v>
      </c>
      <c r="AG358" s="35">
        <f t="shared" si="32"/>
        <v>0</v>
      </c>
      <c r="AH358" s="35" t="str">
        <f t="shared" si="33"/>
        <v>37</v>
      </c>
      <c r="AI358" s="445" t="str">
        <f t="shared" si="30"/>
        <v>Actividad propia</v>
      </c>
      <c r="AJ358" s="35">
        <f t="shared" si="34"/>
        <v>1</v>
      </c>
      <c r="AK358" s="35">
        <f t="shared" si="35"/>
        <v>1</v>
      </c>
      <c r="AL358" s="445">
        <f t="shared" si="31"/>
        <v>0</v>
      </c>
    </row>
    <row r="359" spans="1:38" ht="32.25" customHeight="1" x14ac:dyDescent="0.25">
      <c r="A359" s="456" t="s">
        <v>1961</v>
      </c>
      <c r="B359" s="67" t="s">
        <v>2083</v>
      </c>
      <c r="C359" s="67" t="s">
        <v>1900</v>
      </c>
      <c r="D359" s="67" t="s">
        <v>2084</v>
      </c>
      <c r="E359" s="67">
        <v>0</v>
      </c>
      <c r="F359" s="67" t="s">
        <v>517</v>
      </c>
      <c r="G359" s="67" t="s">
        <v>890</v>
      </c>
      <c r="H359" s="67" t="s">
        <v>19</v>
      </c>
      <c r="I359" s="67" t="s">
        <v>19</v>
      </c>
      <c r="J359" s="67" t="s">
        <v>19</v>
      </c>
      <c r="K359" s="67" t="s">
        <v>19</v>
      </c>
      <c r="L359" s="67" t="s">
        <v>19</v>
      </c>
      <c r="M359" s="67" t="s">
        <v>19</v>
      </c>
      <c r="N359" s="67" t="s">
        <v>19</v>
      </c>
      <c r="O359" s="67" t="s">
        <v>19</v>
      </c>
      <c r="P359" s="67" t="s">
        <v>337</v>
      </c>
      <c r="Q359" s="67">
        <v>25</v>
      </c>
      <c r="R359" s="67">
        <v>1</v>
      </c>
      <c r="S359" s="67" t="s">
        <v>515</v>
      </c>
      <c r="T359" s="67" t="s">
        <v>869</v>
      </c>
      <c r="U359" s="155">
        <v>45712</v>
      </c>
      <c r="V359" s="155">
        <v>45823</v>
      </c>
      <c r="W359" s="67" t="s">
        <v>860</v>
      </c>
      <c r="X359" s="67">
        <v>2.5</v>
      </c>
      <c r="Y359" s="67"/>
      <c r="Z359" s="67"/>
      <c r="AA359" s="450"/>
      <c r="AB359" s="67"/>
      <c r="AC359" s="67"/>
      <c r="AD359" s="450"/>
      <c r="AE359" s="67"/>
      <c r="AF359" s="457"/>
      <c r="AG359" s="35">
        <f t="shared" si="32"/>
        <v>0</v>
      </c>
      <c r="AH359" s="35" t="str">
        <f t="shared" si="33"/>
        <v>37</v>
      </c>
      <c r="AI359" s="445" t="str">
        <f t="shared" si="30"/>
        <v>Actividad propia</v>
      </c>
      <c r="AJ359" s="35">
        <f t="shared" si="34"/>
        <v>2.5</v>
      </c>
      <c r="AK359" s="35">
        <f t="shared" si="35"/>
        <v>0</v>
      </c>
      <c r="AL359" s="445">
        <f t="shared" si="31"/>
        <v>0</v>
      </c>
    </row>
    <row r="360" spans="1:38" ht="32.25" customHeight="1" x14ac:dyDescent="0.25">
      <c r="A360" s="456" t="s">
        <v>1934</v>
      </c>
      <c r="B360" s="67" t="s">
        <v>2083</v>
      </c>
      <c r="C360" s="67" t="s">
        <v>1900</v>
      </c>
      <c r="D360" s="67" t="s">
        <v>2084</v>
      </c>
      <c r="E360" s="67">
        <v>0</v>
      </c>
      <c r="F360" s="67" t="s">
        <v>517</v>
      </c>
      <c r="G360" s="67" t="s">
        <v>891</v>
      </c>
      <c r="H360" s="67" t="s">
        <v>19</v>
      </c>
      <c r="I360" s="67" t="s">
        <v>19</v>
      </c>
      <c r="J360" s="67" t="s">
        <v>19</v>
      </c>
      <c r="K360" s="67" t="s">
        <v>19</v>
      </c>
      <c r="L360" s="67" t="s">
        <v>19</v>
      </c>
      <c r="M360" s="67" t="s">
        <v>19</v>
      </c>
      <c r="N360" s="67" t="s">
        <v>19</v>
      </c>
      <c r="O360" s="67" t="s">
        <v>19</v>
      </c>
      <c r="P360" s="67" t="s">
        <v>338</v>
      </c>
      <c r="Q360" s="67">
        <v>20</v>
      </c>
      <c r="R360" s="67">
        <v>1</v>
      </c>
      <c r="S360" s="67" t="s">
        <v>515</v>
      </c>
      <c r="T360" s="67" t="s">
        <v>892</v>
      </c>
      <c r="U360" s="155">
        <v>45712</v>
      </c>
      <c r="V360" s="155">
        <v>45884</v>
      </c>
      <c r="W360" s="67" t="s">
        <v>860</v>
      </c>
      <c r="X360" s="67">
        <v>2</v>
      </c>
      <c r="Y360" s="67"/>
      <c r="Z360" s="67"/>
      <c r="AA360" s="450"/>
      <c r="AB360" s="67"/>
      <c r="AC360" s="67"/>
      <c r="AD360" s="450"/>
      <c r="AE360" s="67"/>
      <c r="AF360" s="457"/>
      <c r="AG360" s="35">
        <f t="shared" si="32"/>
        <v>0</v>
      </c>
      <c r="AH360" s="35" t="str">
        <f t="shared" si="33"/>
        <v>37</v>
      </c>
      <c r="AI360" s="445" t="str">
        <f t="shared" si="30"/>
        <v>Actividad propia</v>
      </c>
      <c r="AJ360" s="35">
        <f t="shared" si="34"/>
        <v>2</v>
      </c>
      <c r="AK360" s="35">
        <f t="shared" si="35"/>
        <v>0</v>
      </c>
      <c r="AL360" s="445">
        <f t="shared" si="31"/>
        <v>0</v>
      </c>
    </row>
    <row r="361" spans="1:38" ht="32.25" customHeight="1" x14ac:dyDescent="0.25">
      <c r="A361" s="456" t="s">
        <v>1923</v>
      </c>
      <c r="B361" s="67" t="s">
        <v>2083</v>
      </c>
      <c r="C361" s="67" t="s">
        <v>1900</v>
      </c>
      <c r="D361" s="67" t="s">
        <v>2084</v>
      </c>
      <c r="E361" s="67">
        <v>0</v>
      </c>
      <c r="F361" s="67" t="s">
        <v>517</v>
      </c>
      <c r="G361" s="67" t="s">
        <v>893</v>
      </c>
      <c r="H361" s="67" t="s">
        <v>19</v>
      </c>
      <c r="I361" s="67" t="s">
        <v>19</v>
      </c>
      <c r="J361" s="67" t="s">
        <v>19</v>
      </c>
      <c r="K361" s="67" t="s">
        <v>19</v>
      </c>
      <c r="L361" s="67" t="s">
        <v>19</v>
      </c>
      <c r="M361" s="67" t="s">
        <v>19</v>
      </c>
      <c r="N361" s="67" t="s">
        <v>19</v>
      </c>
      <c r="O361" s="67" t="s">
        <v>19</v>
      </c>
      <c r="P361" s="67" t="s">
        <v>339</v>
      </c>
      <c r="Q361" s="67">
        <v>20</v>
      </c>
      <c r="R361" s="67">
        <v>1</v>
      </c>
      <c r="S361" s="67" t="s">
        <v>515</v>
      </c>
      <c r="T361" s="67" t="s">
        <v>867</v>
      </c>
      <c r="U361" s="155">
        <v>45717</v>
      </c>
      <c r="V361" s="155">
        <v>45945</v>
      </c>
      <c r="W361" s="67" t="s">
        <v>860</v>
      </c>
      <c r="X361" s="67">
        <v>2</v>
      </c>
      <c r="Y361" s="67"/>
      <c r="Z361" s="67"/>
      <c r="AA361" s="450"/>
      <c r="AB361" s="67"/>
      <c r="AC361" s="67"/>
      <c r="AD361" s="450"/>
      <c r="AE361" s="67"/>
      <c r="AF361" s="457"/>
      <c r="AG361" s="35">
        <f t="shared" si="32"/>
        <v>0</v>
      </c>
      <c r="AH361" s="35" t="str">
        <f t="shared" si="33"/>
        <v>37</v>
      </c>
      <c r="AI361" s="445" t="str">
        <f t="shared" si="30"/>
        <v>Actividad propia</v>
      </c>
      <c r="AJ361" s="35">
        <f t="shared" si="34"/>
        <v>2</v>
      </c>
      <c r="AK361" s="35">
        <f t="shared" si="35"/>
        <v>0</v>
      </c>
      <c r="AL361" s="445">
        <f t="shared" si="31"/>
        <v>0</v>
      </c>
    </row>
    <row r="362" spans="1:38" ht="32.25" customHeight="1" x14ac:dyDescent="0.25">
      <c r="A362" s="456" t="s">
        <v>1916</v>
      </c>
      <c r="B362" s="67" t="s">
        <v>2083</v>
      </c>
      <c r="C362" s="67" t="s">
        <v>1900</v>
      </c>
      <c r="D362" s="67" t="s">
        <v>2084</v>
      </c>
      <c r="E362" s="67">
        <v>0</v>
      </c>
      <c r="F362" s="67" t="s">
        <v>517</v>
      </c>
      <c r="G362" s="67" t="s">
        <v>894</v>
      </c>
      <c r="H362" s="67" t="s">
        <v>19</v>
      </c>
      <c r="I362" s="67" t="s">
        <v>19</v>
      </c>
      <c r="J362" s="67" t="s">
        <v>19</v>
      </c>
      <c r="K362" s="67" t="s">
        <v>19</v>
      </c>
      <c r="L362" s="67" t="s">
        <v>19</v>
      </c>
      <c r="M362" s="67" t="s">
        <v>19</v>
      </c>
      <c r="N362" s="67" t="s">
        <v>19</v>
      </c>
      <c r="O362" s="67" t="s">
        <v>19</v>
      </c>
      <c r="P362" s="67" t="s">
        <v>340</v>
      </c>
      <c r="Q362" s="67">
        <v>20</v>
      </c>
      <c r="R362" s="67">
        <v>1</v>
      </c>
      <c r="S362" s="67" t="s">
        <v>515</v>
      </c>
      <c r="T362" s="67" t="s">
        <v>895</v>
      </c>
      <c r="U362" s="155">
        <v>45748</v>
      </c>
      <c r="V362" s="155">
        <v>45976</v>
      </c>
      <c r="W362" s="67" t="s">
        <v>860</v>
      </c>
      <c r="X362" s="67">
        <v>2</v>
      </c>
      <c r="Y362" s="67"/>
      <c r="Z362" s="67"/>
      <c r="AA362" s="450"/>
      <c r="AB362" s="67"/>
      <c r="AC362" s="67"/>
      <c r="AD362" s="450"/>
      <c r="AE362" s="67"/>
      <c r="AF362" s="457"/>
      <c r="AG362" s="35">
        <f t="shared" si="32"/>
        <v>0</v>
      </c>
      <c r="AH362" s="35" t="str">
        <f t="shared" si="33"/>
        <v>37</v>
      </c>
      <c r="AI362" s="445" t="str">
        <f t="shared" si="30"/>
        <v>Actividad propia</v>
      </c>
      <c r="AJ362" s="35">
        <f t="shared" si="34"/>
        <v>2</v>
      </c>
      <c r="AK362" s="35">
        <f t="shared" si="35"/>
        <v>0</v>
      </c>
      <c r="AL362" s="445">
        <f t="shared" si="31"/>
        <v>0</v>
      </c>
    </row>
    <row r="363" spans="1:38" ht="32.25" customHeight="1" x14ac:dyDescent="0.25">
      <c r="A363" s="456" t="s">
        <v>1898</v>
      </c>
      <c r="B363" s="67" t="s">
        <v>2083</v>
      </c>
      <c r="C363" s="67" t="s">
        <v>1900</v>
      </c>
      <c r="D363" s="67" t="s">
        <v>2084</v>
      </c>
      <c r="E363" s="67">
        <v>0</v>
      </c>
      <c r="F363" s="67" t="s">
        <v>517</v>
      </c>
      <c r="G363" s="67" t="s">
        <v>896</v>
      </c>
      <c r="H363" s="67" t="s">
        <v>19</v>
      </c>
      <c r="I363" s="67" t="s">
        <v>19</v>
      </c>
      <c r="J363" s="67" t="s">
        <v>19</v>
      </c>
      <c r="K363" s="67" t="s">
        <v>19</v>
      </c>
      <c r="L363" s="67" t="s">
        <v>19</v>
      </c>
      <c r="M363" s="67" t="s">
        <v>19</v>
      </c>
      <c r="N363" s="67" t="s">
        <v>19</v>
      </c>
      <c r="O363" s="67" t="s">
        <v>19</v>
      </c>
      <c r="P363" s="67" t="s">
        <v>341</v>
      </c>
      <c r="Q363" s="67">
        <v>5</v>
      </c>
      <c r="R363" s="67">
        <v>1</v>
      </c>
      <c r="S363" s="67" t="s">
        <v>515</v>
      </c>
      <c r="T363" s="67" t="s">
        <v>888</v>
      </c>
      <c r="U363" s="155">
        <v>45778</v>
      </c>
      <c r="V363" s="155">
        <v>46006</v>
      </c>
      <c r="W363" s="67" t="s">
        <v>860</v>
      </c>
      <c r="X363" s="67">
        <v>0.5</v>
      </c>
      <c r="Y363" s="67"/>
      <c r="Z363" s="67"/>
      <c r="AA363" s="450"/>
      <c r="AB363" s="67"/>
      <c r="AC363" s="67"/>
      <c r="AD363" s="450"/>
      <c r="AE363" s="67"/>
      <c r="AF363" s="457"/>
      <c r="AG363" s="35">
        <f t="shared" si="32"/>
        <v>0</v>
      </c>
      <c r="AH363" s="35" t="str">
        <f t="shared" si="33"/>
        <v>37</v>
      </c>
      <c r="AI363" s="445" t="str">
        <f t="shared" si="30"/>
        <v>Actividad propia</v>
      </c>
      <c r="AJ363" s="35">
        <f t="shared" si="34"/>
        <v>0.5</v>
      </c>
      <c r="AK363" s="35">
        <f t="shared" si="35"/>
        <v>0</v>
      </c>
      <c r="AL363" s="445">
        <f t="shared" si="31"/>
        <v>0</v>
      </c>
    </row>
    <row r="364" spans="1:38" ht="32.25" customHeight="1" x14ac:dyDescent="0.25">
      <c r="A364" s="456" t="s">
        <v>1898</v>
      </c>
      <c r="B364" s="67" t="s">
        <v>2083</v>
      </c>
      <c r="C364" s="67" t="s">
        <v>2330</v>
      </c>
      <c r="D364" s="67" t="s">
        <v>2084</v>
      </c>
      <c r="E364" s="67">
        <v>0</v>
      </c>
      <c r="F364" s="67" t="s">
        <v>509</v>
      </c>
      <c r="G364" s="67" t="s">
        <v>897</v>
      </c>
      <c r="H364" s="67" t="s">
        <v>511</v>
      </c>
      <c r="I364" s="67" t="s">
        <v>1594</v>
      </c>
      <c r="J364" s="67" t="s">
        <v>1595</v>
      </c>
      <c r="K364" s="67" t="s">
        <v>1596</v>
      </c>
      <c r="L364" s="67" t="s">
        <v>19</v>
      </c>
      <c r="M364" s="67" t="s">
        <v>320</v>
      </c>
      <c r="N364" s="67" t="s">
        <v>819</v>
      </c>
      <c r="O364" s="67" t="s">
        <v>862</v>
      </c>
      <c r="P364" s="67" t="s">
        <v>342</v>
      </c>
      <c r="Q364" s="67">
        <v>20</v>
      </c>
      <c r="R364" s="67">
        <v>50</v>
      </c>
      <c r="S364" s="67" t="s">
        <v>515</v>
      </c>
      <c r="T364" s="67" t="s">
        <v>898</v>
      </c>
      <c r="U364" s="155">
        <v>45659</v>
      </c>
      <c r="V364" s="155">
        <v>46010</v>
      </c>
      <c r="W364" s="67" t="s">
        <v>860</v>
      </c>
      <c r="X364" s="67">
        <v>20</v>
      </c>
      <c r="Y364" s="67"/>
      <c r="Z364" s="67"/>
      <c r="AA364" s="450"/>
      <c r="AB364" s="67"/>
      <c r="AC364" s="67"/>
      <c r="AD364" s="450"/>
      <c r="AE364" s="67"/>
      <c r="AF364" s="457"/>
      <c r="AG364" s="35">
        <f t="shared" si="32"/>
        <v>0</v>
      </c>
      <c r="AH364" s="35" t="str">
        <f t="shared" si="33"/>
        <v>37</v>
      </c>
      <c r="AI364" s="445" t="str">
        <f t="shared" si="30"/>
        <v>Producto</v>
      </c>
      <c r="AJ364" s="35">
        <f t="shared" si="34"/>
        <v>20</v>
      </c>
      <c r="AK364" s="35">
        <f t="shared" si="35"/>
        <v>0</v>
      </c>
      <c r="AL364" s="445">
        <f t="shared" si="31"/>
        <v>0</v>
      </c>
    </row>
    <row r="365" spans="1:38" ht="32.25" customHeight="1" x14ac:dyDescent="0.25">
      <c r="A365" s="456" t="s">
        <v>1906</v>
      </c>
      <c r="B365" s="67" t="s">
        <v>2083</v>
      </c>
      <c r="C365" s="67" t="s">
        <v>1907</v>
      </c>
      <c r="D365" s="67" t="s">
        <v>2084</v>
      </c>
      <c r="E365" s="67">
        <v>0</v>
      </c>
      <c r="F365" s="67" t="s">
        <v>517</v>
      </c>
      <c r="G365" s="67" t="s">
        <v>899</v>
      </c>
      <c r="H365" s="67" t="s">
        <v>19</v>
      </c>
      <c r="I365" s="67" t="s">
        <v>19</v>
      </c>
      <c r="J365" s="67" t="s">
        <v>19</v>
      </c>
      <c r="K365" s="67" t="s">
        <v>19</v>
      </c>
      <c r="L365" s="67" t="s">
        <v>19</v>
      </c>
      <c r="M365" s="67" t="s">
        <v>19</v>
      </c>
      <c r="N365" s="67" t="s">
        <v>19</v>
      </c>
      <c r="O365" s="67" t="s">
        <v>19</v>
      </c>
      <c r="P365" s="67" t="s">
        <v>343</v>
      </c>
      <c r="Q365" s="67">
        <v>5</v>
      </c>
      <c r="R365" s="67">
        <v>1</v>
      </c>
      <c r="S365" s="67" t="s">
        <v>515</v>
      </c>
      <c r="T365" s="67" t="s">
        <v>900</v>
      </c>
      <c r="U365" s="155">
        <v>45659</v>
      </c>
      <c r="V365" s="155">
        <v>45716</v>
      </c>
      <c r="W365" s="67" t="s">
        <v>860</v>
      </c>
      <c r="X365" s="67">
        <v>1</v>
      </c>
      <c r="Y365" s="67">
        <v>100</v>
      </c>
      <c r="Z365" s="67" t="s">
        <v>2087</v>
      </c>
      <c r="AA365" s="450">
        <v>45679</v>
      </c>
      <c r="AB365" s="67">
        <v>100</v>
      </c>
      <c r="AC365" s="67" t="s">
        <v>2088</v>
      </c>
      <c r="AD365" s="450">
        <v>45679</v>
      </c>
      <c r="AE365" s="67">
        <v>100</v>
      </c>
      <c r="AF365" s="457">
        <v>1</v>
      </c>
      <c r="AG365" s="35">
        <f t="shared" si="32"/>
        <v>0</v>
      </c>
      <c r="AH365" s="35" t="str">
        <f t="shared" si="33"/>
        <v>37</v>
      </c>
      <c r="AI365" s="445" t="str">
        <f t="shared" si="30"/>
        <v>Actividad propia</v>
      </c>
      <c r="AJ365" s="35">
        <f t="shared" si="34"/>
        <v>1</v>
      </c>
      <c r="AK365" s="35">
        <f t="shared" si="35"/>
        <v>1</v>
      </c>
      <c r="AL365" s="445">
        <f t="shared" si="31"/>
        <v>100</v>
      </c>
    </row>
    <row r="366" spans="1:38" ht="32.25" customHeight="1" x14ac:dyDescent="0.25">
      <c r="A366" s="456" t="s">
        <v>1906</v>
      </c>
      <c r="B366" s="67" t="s">
        <v>2083</v>
      </c>
      <c r="C366" s="67" t="s">
        <v>1907</v>
      </c>
      <c r="D366" s="67" t="s">
        <v>2084</v>
      </c>
      <c r="E366" s="67">
        <v>0</v>
      </c>
      <c r="F366" s="67" t="s">
        <v>517</v>
      </c>
      <c r="G366" s="67" t="s">
        <v>901</v>
      </c>
      <c r="H366" s="67" t="s">
        <v>19</v>
      </c>
      <c r="I366" s="67" t="s">
        <v>19</v>
      </c>
      <c r="J366" s="67" t="s">
        <v>19</v>
      </c>
      <c r="K366" s="67" t="s">
        <v>19</v>
      </c>
      <c r="L366" s="67" t="s">
        <v>19</v>
      </c>
      <c r="M366" s="67" t="s">
        <v>19</v>
      </c>
      <c r="N366" s="67" t="s">
        <v>19</v>
      </c>
      <c r="O366" s="67" t="s">
        <v>19</v>
      </c>
      <c r="P366" s="67" t="s">
        <v>344</v>
      </c>
      <c r="Q366" s="67">
        <v>10</v>
      </c>
      <c r="R366" s="67">
        <v>1</v>
      </c>
      <c r="S366" s="67" t="s">
        <v>515</v>
      </c>
      <c r="T366" s="67" t="s">
        <v>902</v>
      </c>
      <c r="U366" s="155">
        <v>45717</v>
      </c>
      <c r="V366" s="155">
        <v>45731</v>
      </c>
      <c r="W366" s="67" t="s">
        <v>860</v>
      </c>
      <c r="X366" s="67">
        <v>2</v>
      </c>
      <c r="Y366" s="67">
        <v>100</v>
      </c>
      <c r="Z366" s="67" t="s">
        <v>2089</v>
      </c>
      <c r="AA366" s="450">
        <v>45730</v>
      </c>
      <c r="AB366" s="67">
        <v>100</v>
      </c>
      <c r="AC366" s="67" t="s">
        <v>2090</v>
      </c>
      <c r="AD366" s="450">
        <v>45730</v>
      </c>
      <c r="AE366" s="67">
        <v>100</v>
      </c>
      <c r="AF366" s="457">
        <v>2</v>
      </c>
      <c r="AG366" s="35">
        <f t="shared" si="32"/>
        <v>0</v>
      </c>
      <c r="AH366" s="35" t="str">
        <f t="shared" si="33"/>
        <v>37</v>
      </c>
      <c r="AI366" s="445" t="str">
        <f t="shared" si="30"/>
        <v>Actividad propia</v>
      </c>
      <c r="AJ366" s="35">
        <f t="shared" si="34"/>
        <v>2</v>
      </c>
      <c r="AK366" s="35">
        <f t="shared" si="35"/>
        <v>2</v>
      </c>
      <c r="AL366" s="445">
        <f t="shared" si="31"/>
        <v>100</v>
      </c>
    </row>
    <row r="367" spans="1:38" ht="32.25" customHeight="1" x14ac:dyDescent="0.25">
      <c r="A367" s="456" t="s">
        <v>1902</v>
      </c>
      <c r="B367" s="67" t="s">
        <v>2083</v>
      </c>
      <c r="C367" s="67" t="s">
        <v>1907</v>
      </c>
      <c r="D367" s="67" t="s">
        <v>2084</v>
      </c>
      <c r="E367" s="67">
        <v>0</v>
      </c>
      <c r="F367" s="67" t="s">
        <v>517</v>
      </c>
      <c r="G367" s="67" t="s">
        <v>903</v>
      </c>
      <c r="H367" s="67" t="s">
        <v>19</v>
      </c>
      <c r="I367" s="67" t="s">
        <v>19</v>
      </c>
      <c r="J367" s="67" t="s">
        <v>19</v>
      </c>
      <c r="K367" s="67" t="s">
        <v>19</v>
      </c>
      <c r="L367" s="67" t="s">
        <v>19</v>
      </c>
      <c r="M367" s="67" t="s">
        <v>19</v>
      </c>
      <c r="N367" s="67" t="s">
        <v>19</v>
      </c>
      <c r="O367" s="67" t="s">
        <v>19</v>
      </c>
      <c r="P367" s="67" t="s">
        <v>345</v>
      </c>
      <c r="Q367" s="67">
        <v>10</v>
      </c>
      <c r="R367" s="67">
        <v>1</v>
      </c>
      <c r="S367" s="67" t="s">
        <v>515</v>
      </c>
      <c r="T367" s="67" t="s">
        <v>904</v>
      </c>
      <c r="U367" s="155">
        <v>45733</v>
      </c>
      <c r="V367" s="155">
        <v>45752</v>
      </c>
      <c r="W367" s="67" t="s">
        <v>860</v>
      </c>
      <c r="X367" s="67">
        <v>2</v>
      </c>
      <c r="Y367" s="67">
        <v>100</v>
      </c>
      <c r="Z367" s="67" t="s">
        <v>2370</v>
      </c>
      <c r="AA367" s="450">
        <v>45790</v>
      </c>
      <c r="AB367" s="67">
        <v>100</v>
      </c>
      <c r="AC367" s="67" t="s">
        <v>2371</v>
      </c>
      <c r="AD367" s="450">
        <v>45790</v>
      </c>
      <c r="AE367" s="67">
        <v>95</v>
      </c>
      <c r="AF367" s="457">
        <v>2</v>
      </c>
      <c r="AG367" s="35">
        <f t="shared" si="32"/>
        <v>0</v>
      </c>
      <c r="AH367" s="35" t="str">
        <f t="shared" si="33"/>
        <v>37</v>
      </c>
      <c r="AI367" s="445" t="str">
        <f t="shared" si="30"/>
        <v>Actividad propia</v>
      </c>
      <c r="AJ367" s="35">
        <f t="shared" si="34"/>
        <v>2</v>
      </c>
      <c r="AK367" s="35">
        <f t="shared" si="35"/>
        <v>2</v>
      </c>
      <c r="AL367" s="445">
        <f t="shared" si="31"/>
        <v>95</v>
      </c>
    </row>
    <row r="368" spans="1:38" ht="32.25" customHeight="1" x14ac:dyDescent="0.25">
      <c r="A368" s="456" t="s">
        <v>1898</v>
      </c>
      <c r="B368" s="67" t="s">
        <v>2083</v>
      </c>
      <c r="C368" s="67" t="s">
        <v>2330</v>
      </c>
      <c r="D368" s="67" t="s">
        <v>2084</v>
      </c>
      <c r="E368" s="67">
        <v>0</v>
      </c>
      <c r="F368" s="67" t="s">
        <v>517</v>
      </c>
      <c r="G368" s="67" t="s">
        <v>905</v>
      </c>
      <c r="H368" s="67" t="s">
        <v>19</v>
      </c>
      <c r="I368" s="67" t="s">
        <v>19</v>
      </c>
      <c r="J368" s="67" t="s">
        <v>19</v>
      </c>
      <c r="K368" s="67" t="s">
        <v>19</v>
      </c>
      <c r="L368" s="67" t="s">
        <v>19</v>
      </c>
      <c r="M368" s="67" t="s">
        <v>19</v>
      </c>
      <c r="N368" s="67" t="s">
        <v>19</v>
      </c>
      <c r="O368" s="67" t="s">
        <v>19</v>
      </c>
      <c r="P368" s="67" t="s">
        <v>346</v>
      </c>
      <c r="Q368" s="67">
        <v>75</v>
      </c>
      <c r="R368" s="67">
        <v>100</v>
      </c>
      <c r="S368" s="67" t="s">
        <v>546</v>
      </c>
      <c r="T368" s="67" t="s">
        <v>906</v>
      </c>
      <c r="U368" s="155">
        <v>45754</v>
      </c>
      <c r="V368" s="155">
        <v>46010</v>
      </c>
      <c r="W368" s="67" t="s">
        <v>860</v>
      </c>
      <c r="X368" s="67">
        <v>15</v>
      </c>
      <c r="Y368" s="67"/>
      <c r="Z368" s="67"/>
      <c r="AA368" s="450"/>
      <c r="AB368" s="67"/>
      <c r="AC368" s="67"/>
      <c r="AD368" s="450"/>
      <c r="AE368" s="67"/>
      <c r="AF368" s="457"/>
      <c r="AG368" s="35">
        <f t="shared" si="32"/>
        <v>0</v>
      </c>
      <c r="AH368" s="35" t="str">
        <f t="shared" si="33"/>
        <v>37</v>
      </c>
      <c r="AI368" s="445" t="str">
        <f t="shared" si="30"/>
        <v>Actividad propia</v>
      </c>
      <c r="AJ368" s="35">
        <f t="shared" si="34"/>
        <v>15</v>
      </c>
      <c r="AK368" s="35">
        <f t="shared" si="35"/>
        <v>0</v>
      </c>
      <c r="AL368" s="445">
        <f t="shared" si="31"/>
        <v>0</v>
      </c>
    </row>
    <row r="369" spans="1:38" ht="32.25" customHeight="1" x14ac:dyDescent="0.25">
      <c r="A369" s="456" t="s">
        <v>1898</v>
      </c>
      <c r="B369" s="67" t="s">
        <v>2079</v>
      </c>
      <c r="C369" s="67" t="s">
        <v>1900</v>
      </c>
      <c r="D369" s="67" t="s">
        <v>2080</v>
      </c>
      <c r="E369" s="67">
        <v>0</v>
      </c>
      <c r="F369" s="67" t="s">
        <v>509</v>
      </c>
      <c r="G369" s="67" t="s">
        <v>653</v>
      </c>
      <c r="H369" s="67" t="s">
        <v>511</v>
      </c>
      <c r="I369" s="67" t="s">
        <v>1594</v>
      </c>
      <c r="J369" s="67" t="s">
        <v>1595</v>
      </c>
      <c r="K369" s="67" t="s">
        <v>1596</v>
      </c>
      <c r="L369" s="67" t="s">
        <v>531</v>
      </c>
      <c r="M369" s="67" t="s">
        <v>22</v>
      </c>
      <c r="N369" s="67" t="s">
        <v>654</v>
      </c>
      <c r="O369" s="67" t="s">
        <v>545</v>
      </c>
      <c r="P369" s="67" t="s">
        <v>424</v>
      </c>
      <c r="Q369" s="67">
        <v>30</v>
      </c>
      <c r="R369" s="67">
        <v>100</v>
      </c>
      <c r="S369" s="67" t="s">
        <v>546</v>
      </c>
      <c r="T369" s="67" t="s">
        <v>655</v>
      </c>
      <c r="U369" s="155">
        <v>45691</v>
      </c>
      <c r="V369" s="155">
        <v>46022</v>
      </c>
      <c r="W369" s="67" t="s">
        <v>652</v>
      </c>
      <c r="X369" s="67">
        <v>30</v>
      </c>
      <c r="Y369" s="67"/>
      <c r="Z369" s="67"/>
      <c r="AA369" s="450"/>
      <c r="AB369" s="67"/>
      <c r="AC369" s="67"/>
      <c r="AD369" s="450"/>
      <c r="AE369" s="67"/>
      <c r="AF369" s="457"/>
      <c r="AG369" s="35">
        <f t="shared" si="32"/>
        <v>0</v>
      </c>
      <c r="AH369" s="35" t="str">
        <f t="shared" si="33"/>
        <v>73</v>
      </c>
      <c r="AI369" s="445" t="str">
        <f t="shared" si="30"/>
        <v>Producto</v>
      </c>
      <c r="AJ369" s="35">
        <f t="shared" si="34"/>
        <v>30</v>
      </c>
      <c r="AK369" s="35">
        <f t="shared" si="35"/>
        <v>0</v>
      </c>
      <c r="AL369" s="445">
        <f t="shared" si="31"/>
        <v>0</v>
      </c>
    </row>
    <row r="370" spans="1:38" ht="32.25" customHeight="1" x14ac:dyDescent="0.25">
      <c r="A370" s="456" t="s">
        <v>1898</v>
      </c>
      <c r="B370" s="67" t="s">
        <v>2079</v>
      </c>
      <c r="C370" s="67" t="s">
        <v>1900</v>
      </c>
      <c r="D370" s="67" t="s">
        <v>2080</v>
      </c>
      <c r="E370" s="67">
        <v>0</v>
      </c>
      <c r="F370" s="67" t="s">
        <v>517</v>
      </c>
      <c r="G370" s="67" t="s">
        <v>656</v>
      </c>
      <c r="H370" s="67" t="s">
        <v>19</v>
      </c>
      <c r="I370" s="67" t="s">
        <v>19</v>
      </c>
      <c r="J370" s="67" t="s">
        <v>19</v>
      </c>
      <c r="K370" s="67" t="s">
        <v>19</v>
      </c>
      <c r="L370" s="67" t="s">
        <v>19</v>
      </c>
      <c r="M370" s="67" t="s">
        <v>19</v>
      </c>
      <c r="N370" s="67" t="s">
        <v>19</v>
      </c>
      <c r="O370" s="67" t="s">
        <v>19</v>
      </c>
      <c r="P370" s="67" t="s">
        <v>425</v>
      </c>
      <c r="Q370" s="67">
        <v>80</v>
      </c>
      <c r="R370" s="67">
        <v>100</v>
      </c>
      <c r="S370" s="67" t="s">
        <v>546</v>
      </c>
      <c r="T370" s="67" t="s">
        <v>657</v>
      </c>
      <c r="U370" s="155">
        <v>45691</v>
      </c>
      <c r="V370" s="155">
        <v>46022</v>
      </c>
      <c r="W370" s="67" t="s">
        <v>652</v>
      </c>
      <c r="X370" s="67">
        <v>24</v>
      </c>
      <c r="Y370" s="67">
        <v>100</v>
      </c>
      <c r="Z370" s="67" t="s">
        <v>2561</v>
      </c>
      <c r="AA370" s="450"/>
      <c r="AB370" s="67">
        <v>100</v>
      </c>
      <c r="AC370" s="67" t="s">
        <v>2562</v>
      </c>
      <c r="AD370" s="450"/>
      <c r="AE370" s="67"/>
      <c r="AF370" s="457">
        <v>24</v>
      </c>
      <c r="AG370" s="35">
        <f t="shared" si="32"/>
        <v>0</v>
      </c>
      <c r="AH370" s="35" t="str">
        <f t="shared" si="33"/>
        <v>73</v>
      </c>
      <c r="AI370" s="445" t="str">
        <f t="shared" si="30"/>
        <v>Actividad propia</v>
      </c>
      <c r="AJ370" s="35">
        <f t="shared" si="34"/>
        <v>24</v>
      </c>
      <c r="AK370" s="35">
        <f t="shared" si="35"/>
        <v>24</v>
      </c>
      <c r="AL370" s="445">
        <f t="shared" si="31"/>
        <v>0</v>
      </c>
    </row>
    <row r="371" spans="1:38" ht="32.25" customHeight="1" x14ac:dyDescent="0.25">
      <c r="A371" s="456" t="s">
        <v>1898</v>
      </c>
      <c r="B371" s="67" t="s">
        <v>2079</v>
      </c>
      <c r="C371" s="67" t="s">
        <v>1905</v>
      </c>
      <c r="D371" s="67" t="s">
        <v>2080</v>
      </c>
      <c r="E371" s="67">
        <v>0</v>
      </c>
      <c r="F371" s="67" t="s">
        <v>517</v>
      </c>
      <c r="G371" s="67" t="s">
        <v>658</v>
      </c>
      <c r="H371" s="67" t="s">
        <v>19</v>
      </c>
      <c r="I371" s="67" t="s">
        <v>19</v>
      </c>
      <c r="J371" s="67" t="s">
        <v>19</v>
      </c>
      <c r="K371" s="67" t="s">
        <v>19</v>
      </c>
      <c r="L371" s="67" t="s">
        <v>19</v>
      </c>
      <c r="M371" s="67" t="s">
        <v>19</v>
      </c>
      <c r="N371" s="67" t="s">
        <v>19</v>
      </c>
      <c r="O371" s="67" t="s">
        <v>19</v>
      </c>
      <c r="P371" s="67" t="s">
        <v>426</v>
      </c>
      <c r="Q371" s="67">
        <v>20</v>
      </c>
      <c r="R371" s="67">
        <v>100</v>
      </c>
      <c r="S371" s="67" t="s">
        <v>546</v>
      </c>
      <c r="T371" s="67" t="s">
        <v>659</v>
      </c>
      <c r="U371" s="155">
        <v>45993</v>
      </c>
      <c r="V371" s="155">
        <v>46022</v>
      </c>
      <c r="W371" s="67" t="s">
        <v>652</v>
      </c>
      <c r="X371" s="67">
        <v>6</v>
      </c>
      <c r="Y371" s="67"/>
      <c r="Z371" s="67"/>
      <c r="AA371" s="450"/>
      <c r="AB371" s="67"/>
      <c r="AC371" s="67"/>
      <c r="AD371" s="450"/>
      <c r="AE371" s="67"/>
      <c r="AF371" s="457"/>
      <c r="AG371" s="35">
        <f t="shared" si="32"/>
        <v>0</v>
      </c>
      <c r="AH371" s="35" t="str">
        <f t="shared" si="33"/>
        <v>73</v>
      </c>
      <c r="AI371" s="445" t="str">
        <f t="shared" si="30"/>
        <v>Actividad propia</v>
      </c>
      <c r="AJ371" s="35">
        <f t="shared" si="34"/>
        <v>6</v>
      </c>
      <c r="AK371" s="35">
        <f t="shared" si="35"/>
        <v>0</v>
      </c>
      <c r="AL371" s="445">
        <f t="shared" si="31"/>
        <v>0</v>
      </c>
    </row>
    <row r="372" spans="1:38" ht="32.25" customHeight="1" x14ac:dyDescent="0.25">
      <c r="A372" s="456" t="s">
        <v>1898</v>
      </c>
      <c r="B372" s="67" t="s">
        <v>2079</v>
      </c>
      <c r="C372" s="67" t="s">
        <v>1900</v>
      </c>
      <c r="D372" s="67" t="s">
        <v>2080</v>
      </c>
      <c r="E372" s="67">
        <v>0</v>
      </c>
      <c r="F372" s="67" t="s">
        <v>509</v>
      </c>
      <c r="G372" s="67" t="s">
        <v>660</v>
      </c>
      <c r="H372" s="67" t="s">
        <v>511</v>
      </c>
      <c r="I372" s="67" t="s">
        <v>1594</v>
      </c>
      <c r="J372" s="67" t="s">
        <v>1595</v>
      </c>
      <c r="K372" s="67" t="s">
        <v>1596</v>
      </c>
      <c r="L372" s="67" t="s">
        <v>531</v>
      </c>
      <c r="M372" s="67" t="s">
        <v>22</v>
      </c>
      <c r="N372" s="67" t="s">
        <v>654</v>
      </c>
      <c r="O372" s="67" t="s">
        <v>545</v>
      </c>
      <c r="P372" s="67" t="s">
        <v>427</v>
      </c>
      <c r="Q372" s="67">
        <v>20</v>
      </c>
      <c r="R372" s="67">
        <v>100</v>
      </c>
      <c r="S372" s="67" t="s">
        <v>546</v>
      </c>
      <c r="T372" s="67" t="s">
        <v>661</v>
      </c>
      <c r="U372" s="155">
        <v>45691</v>
      </c>
      <c r="V372" s="155">
        <v>46003</v>
      </c>
      <c r="W372" s="67" t="s">
        <v>652</v>
      </c>
      <c r="X372" s="67">
        <v>20</v>
      </c>
      <c r="Y372" s="67"/>
      <c r="Z372" s="67"/>
      <c r="AA372" s="450"/>
      <c r="AB372" s="67"/>
      <c r="AC372" s="67"/>
      <c r="AD372" s="450"/>
      <c r="AE372" s="67"/>
      <c r="AF372" s="457"/>
      <c r="AG372" s="35">
        <f t="shared" si="32"/>
        <v>0</v>
      </c>
      <c r="AH372" s="35" t="str">
        <f t="shared" si="33"/>
        <v>73</v>
      </c>
      <c r="AI372" s="445" t="str">
        <f t="shared" si="30"/>
        <v>Producto</v>
      </c>
      <c r="AJ372" s="35">
        <f t="shared" si="34"/>
        <v>20</v>
      </c>
      <c r="AK372" s="35">
        <f t="shared" si="35"/>
        <v>0</v>
      </c>
      <c r="AL372" s="445">
        <f t="shared" si="31"/>
        <v>0</v>
      </c>
    </row>
    <row r="373" spans="1:38" ht="32.25" customHeight="1" x14ac:dyDescent="0.25">
      <c r="A373" s="456" t="s">
        <v>1906</v>
      </c>
      <c r="B373" s="67" t="s">
        <v>2079</v>
      </c>
      <c r="C373" s="67" t="s">
        <v>1907</v>
      </c>
      <c r="D373" s="67" t="s">
        <v>2080</v>
      </c>
      <c r="E373" s="67">
        <v>0</v>
      </c>
      <c r="F373" s="67" t="s">
        <v>517</v>
      </c>
      <c r="G373" s="67" t="s">
        <v>662</v>
      </c>
      <c r="H373" s="67" t="s">
        <v>19</v>
      </c>
      <c r="I373" s="67" t="s">
        <v>19</v>
      </c>
      <c r="J373" s="67" t="s">
        <v>19</v>
      </c>
      <c r="K373" s="67" t="s">
        <v>19</v>
      </c>
      <c r="L373" s="67" t="s">
        <v>19</v>
      </c>
      <c r="M373" s="67" t="s">
        <v>19</v>
      </c>
      <c r="N373" s="67" t="s">
        <v>19</v>
      </c>
      <c r="O373" s="67" t="s">
        <v>19</v>
      </c>
      <c r="P373" s="67" t="s">
        <v>428</v>
      </c>
      <c r="Q373" s="67">
        <v>20</v>
      </c>
      <c r="R373" s="67">
        <v>1</v>
      </c>
      <c r="S373" s="67" t="s">
        <v>515</v>
      </c>
      <c r="T373" s="67" t="s">
        <v>663</v>
      </c>
      <c r="U373" s="155">
        <v>45691</v>
      </c>
      <c r="V373" s="155">
        <v>45744</v>
      </c>
      <c r="W373" s="67" t="s">
        <v>652</v>
      </c>
      <c r="X373" s="67">
        <v>4</v>
      </c>
      <c r="Y373" s="67">
        <v>100</v>
      </c>
      <c r="Z373" s="67" t="s">
        <v>2372</v>
      </c>
      <c r="AA373" s="450">
        <v>45744</v>
      </c>
      <c r="AB373" s="67">
        <v>100</v>
      </c>
      <c r="AC373" s="67" t="s">
        <v>2563</v>
      </c>
      <c r="AD373" s="450">
        <v>45744</v>
      </c>
      <c r="AE373" s="67">
        <v>90</v>
      </c>
      <c r="AF373" s="457">
        <v>4</v>
      </c>
      <c r="AG373" s="35">
        <f t="shared" si="32"/>
        <v>0</v>
      </c>
      <c r="AH373" s="35" t="str">
        <f t="shared" si="33"/>
        <v>73</v>
      </c>
      <c r="AI373" s="445" t="str">
        <f t="shared" si="30"/>
        <v>Actividad propia</v>
      </c>
      <c r="AJ373" s="35">
        <f t="shared" si="34"/>
        <v>4</v>
      </c>
      <c r="AK373" s="35">
        <f t="shared" si="35"/>
        <v>4</v>
      </c>
      <c r="AL373" s="445">
        <f t="shared" si="31"/>
        <v>90</v>
      </c>
    </row>
    <row r="374" spans="1:38" ht="32.25" customHeight="1" x14ac:dyDescent="0.25">
      <c r="A374" s="456" t="s">
        <v>1902</v>
      </c>
      <c r="B374" s="67" t="s">
        <v>2079</v>
      </c>
      <c r="C374" s="67" t="s">
        <v>1907</v>
      </c>
      <c r="D374" s="67" t="s">
        <v>2080</v>
      </c>
      <c r="E374" s="67">
        <v>0</v>
      </c>
      <c r="F374" s="67" t="s">
        <v>517</v>
      </c>
      <c r="G374" s="67" t="s">
        <v>664</v>
      </c>
      <c r="H374" s="67" t="s">
        <v>19</v>
      </c>
      <c r="I374" s="67" t="s">
        <v>19</v>
      </c>
      <c r="J374" s="67" t="s">
        <v>19</v>
      </c>
      <c r="K374" s="67" t="s">
        <v>19</v>
      </c>
      <c r="L374" s="67" t="s">
        <v>19</v>
      </c>
      <c r="M374" s="67" t="s">
        <v>19</v>
      </c>
      <c r="N374" s="67" t="s">
        <v>19</v>
      </c>
      <c r="O374" s="67" t="s">
        <v>19</v>
      </c>
      <c r="P374" s="67" t="s">
        <v>429</v>
      </c>
      <c r="Q374" s="67">
        <v>30</v>
      </c>
      <c r="R374" s="67">
        <v>100</v>
      </c>
      <c r="S374" s="67" t="s">
        <v>546</v>
      </c>
      <c r="T374" s="67" t="s">
        <v>665</v>
      </c>
      <c r="U374" s="155">
        <v>45748</v>
      </c>
      <c r="V374" s="155">
        <v>45777</v>
      </c>
      <c r="W374" s="67" t="s">
        <v>652</v>
      </c>
      <c r="X374" s="67">
        <v>6</v>
      </c>
      <c r="Y374" s="67">
        <v>100</v>
      </c>
      <c r="Z374" s="67" t="s">
        <v>2373</v>
      </c>
      <c r="AA374" s="450">
        <v>45777</v>
      </c>
      <c r="AB374" s="67">
        <v>100</v>
      </c>
      <c r="AC374" s="67" t="s">
        <v>2374</v>
      </c>
      <c r="AD374" s="450">
        <v>45777</v>
      </c>
      <c r="AE374" s="67">
        <v>100</v>
      </c>
      <c r="AF374" s="457">
        <v>6</v>
      </c>
      <c r="AG374" s="35">
        <f t="shared" si="32"/>
        <v>0</v>
      </c>
      <c r="AH374" s="35" t="str">
        <f t="shared" si="33"/>
        <v>73</v>
      </c>
      <c r="AI374" s="445" t="str">
        <f t="shared" si="30"/>
        <v>Actividad propia</v>
      </c>
      <c r="AJ374" s="35">
        <f t="shared" si="34"/>
        <v>6</v>
      </c>
      <c r="AK374" s="35">
        <f t="shared" si="35"/>
        <v>6</v>
      </c>
      <c r="AL374" s="445">
        <f t="shared" si="31"/>
        <v>100</v>
      </c>
    </row>
    <row r="375" spans="1:38" ht="32.25" customHeight="1" x14ac:dyDescent="0.25">
      <c r="A375" s="456" t="s">
        <v>1916</v>
      </c>
      <c r="B375" s="67" t="s">
        <v>2079</v>
      </c>
      <c r="C375" s="67" t="s">
        <v>1900</v>
      </c>
      <c r="D375" s="67" t="s">
        <v>2080</v>
      </c>
      <c r="E375" s="67">
        <v>0</v>
      </c>
      <c r="F375" s="67" t="s">
        <v>517</v>
      </c>
      <c r="G375" s="67" t="s">
        <v>666</v>
      </c>
      <c r="H375" s="67" t="s">
        <v>19</v>
      </c>
      <c r="I375" s="67" t="s">
        <v>19</v>
      </c>
      <c r="J375" s="67" t="s">
        <v>19</v>
      </c>
      <c r="K375" s="67" t="s">
        <v>19</v>
      </c>
      <c r="L375" s="67" t="s">
        <v>19</v>
      </c>
      <c r="M375" s="67" t="s">
        <v>19</v>
      </c>
      <c r="N375" s="67" t="s">
        <v>19</v>
      </c>
      <c r="O375" s="67" t="s">
        <v>19</v>
      </c>
      <c r="P375" s="67" t="s">
        <v>430</v>
      </c>
      <c r="Q375" s="67">
        <v>40</v>
      </c>
      <c r="R375" s="67">
        <v>3</v>
      </c>
      <c r="S375" s="67" t="s">
        <v>515</v>
      </c>
      <c r="T375" s="67" t="s">
        <v>667</v>
      </c>
      <c r="U375" s="155">
        <v>45748</v>
      </c>
      <c r="V375" s="155">
        <v>45982</v>
      </c>
      <c r="W375" s="67" t="s">
        <v>652</v>
      </c>
      <c r="X375" s="67">
        <v>8</v>
      </c>
      <c r="Y375" s="67"/>
      <c r="Z375" s="67"/>
      <c r="AA375" s="450"/>
      <c r="AB375" s="67"/>
      <c r="AC375" s="67"/>
      <c r="AD375" s="450"/>
      <c r="AE375" s="67"/>
      <c r="AF375" s="457"/>
      <c r="AG375" s="35">
        <f t="shared" si="32"/>
        <v>0</v>
      </c>
      <c r="AH375" s="35" t="str">
        <f t="shared" si="33"/>
        <v>73</v>
      </c>
      <c r="AI375" s="445" t="str">
        <f t="shared" si="30"/>
        <v>Actividad propia</v>
      </c>
      <c r="AJ375" s="35">
        <f t="shared" si="34"/>
        <v>8</v>
      </c>
      <c r="AK375" s="35">
        <f t="shared" si="35"/>
        <v>0</v>
      </c>
      <c r="AL375" s="445">
        <f t="shared" si="31"/>
        <v>0</v>
      </c>
    </row>
    <row r="376" spans="1:38" ht="32.25" customHeight="1" x14ac:dyDescent="0.25">
      <c r="A376" s="456" t="s">
        <v>1898</v>
      </c>
      <c r="B376" s="67" t="s">
        <v>2079</v>
      </c>
      <c r="C376" s="67" t="s">
        <v>1905</v>
      </c>
      <c r="D376" s="67" t="s">
        <v>2080</v>
      </c>
      <c r="E376" s="67">
        <v>0</v>
      </c>
      <c r="F376" s="67" t="s">
        <v>517</v>
      </c>
      <c r="G376" s="67" t="s">
        <v>668</v>
      </c>
      <c r="H376" s="67" t="s">
        <v>19</v>
      </c>
      <c r="I376" s="67" t="s">
        <v>19</v>
      </c>
      <c r="J376" s="67" t="s">
        <v>19</v>
      </c>
      <c r="K376" s="67" t="s">
        <v>19</v>
      </c>
      <c r="L376" s="67" t="s">
        <v>19</v>
      </c>
      <c r="M376" s="67" t="s">
        <v>19</v>
      </c>
      <c r="N376" s="67" t="s">
        <v>19</v>
      </c>
      <c r="O376" s="67" t="s">
        <v>19</v>
      </c>
      <c r="P376" s="67" t="s">
        <v>431</v>
      </c>
      <c r="Q376" s="67">
        <v>10</v>
      </c>
      <c r="R376" s="67">
        <v>1</v>
      </c>
      <c r="S376" s="67" t="s">
        <v>515</v>
      </c>
      <c r="T376" s="67" t="s">
        <v>669</v>
      </c>
      <c r="U376" s="155">
        <v>45985</v>
      </c>
      <c r="V376" s="155">
        <v>46003</v>
      </c>
      <c r="W376" s="67" t="s">
        <v>652</v>
      </c>
      <c r="X376" s="67">
        <v>2</v>
      </c>
      <c r="Y376" s="67"/>
      <c r="Z376" s="67"/>
      <c r="AA376" s="450"/>
      <c r="AB376" s="67"/>
      <c r="AC376" s="67"/>
      <c r="AD376" s="450"/>
      <c r="AE376" s="67"/>
      <c r="AF376" s="457"/>
      <c r="AG376" s="35">
        <f t="shared" si="32"/>
        <v>0</v>
      </c>
      <c r="AH376" s="35" t="str">
        <f t="shared" si="33"/>
        <v>73</v>
      </c>
      <c r="AI376" s="445" t="str">
        <f t="shared" si="30"/>
        <v>Actividad propia</v>
      </c>
      <c r="AJ376" s="35">
        <f t="shared" si="34"/>
        <v>2</v>
      </c>
      <c r="AK376" s="35">
        <f t="shared" si="35"/>
        <v>0</v>
      </c>
      <c r="AL376" s="445">
        <f t="shared" si="31"/>
        <v>0</v>
      </c>
    </row>
    <row r="377" spans="1:38" ht="32.25" customHeight="1" x14ac:dyDescent="0.25">
      <c r="A377" s="456" t="s">
        <v>1898</v>
      </c>
      <c r="B377" s="67" t="s">
        <v>2079</v>
      </c>
      <c r="C377" s="67" t="s">
        <v>1900</v>
      </c>
      <c r="D377" s="67" t="s">
        <v>2080</v>
      </c>
      <c r="E377" s="67">
        <v>0</v>
      </c>
      <c r="F377" s="67" t="s">
        <v>509</v>
      </c>
      <c r="G377" s="67" t="s">
        <v>670</v>
      </c>
      <c r="H377" s="67" t="s">
        <v>511</v>
      </c>
      <c r="I377" s="67" t="s">
        <v>1600</v>
      </c>
      <c r="J377" s="67" t="s">
        <v>1601</v>
      </c>
      <c r="K377" s="67" t="s">
        <v>1602</v>
      </c>
      <c r="L377" s="67" t="s">
        <v>531</v>
      </c>
      <c r="M377" s="67" t="s">
        <v>22</v>
      </c>
      <c r="N377" s="67" t="s">
        <v>654</v>
      </c>
      <c r="O377" s="67" t="s">
        <v>545</v>
      </c>
      <c r="P377" s="67" t="s">
        <v>432</v>
      </c>
      <c r="Q377" s="67">
        <v>30</v>
      </c>
      <c r="R377" s="67">
        <v>100</v>
      </c>
      <c r="S377" s="67" t="s">
        <v>546</v>
      </c>
      <c r="T377" s="67" t="s">
        <v>661</v>
      </c>
      <c r="U377" s="155">
        <v>45672</v>
      </c>
      <c r="V377" s="155">
        <v>46022</v>
      </c>
      <c r="W377" s="67" t="s">
        <v>652</v>
      </c>
      <c r="X377" s="67">
        <v>30</v>
      </c>
      <c r="Y377" s="67"/>
      <c r="Z377" s="67"/>
      <c r="AA377" s="450"/>
      <c r="AB377" s="67"/>
      <c r="AC377" s="67"/>
      <c r="AD377" s="450"/>
      <c r="AE377" s="67"/>
      <c r="AF377" s="457"/>
      <c r="AG377" s="35">
        <f t="shared" si="32"/>
        <v>0</v>
      </c>
      <c r="AH377" s="35" t="str">
        <f t="shared" si="33"/>
        <v>73</v>
      </c>
      <c r="AI377" s="445" t="str">
        <f t="shared" si="30"/>
        <v>Producto</v>
      </c>
      <c r="AJ377" s="35">
        <f t="shared" si="34"/>
        <v>30</v>
      </c>
      <c r="AK377" s="35">
        <f t="shared" si="35"/>
        <v>0</v>
      </c>
      <c r="AL377" s="445">
        <f t="shared" si="31"/>
        <v>0</v>
      </c>
    </row>
    <row r="378" spans="1:38" ht="32.25" customHeight="1" x14ac:dyDescent="0.25">
      <c r="A378" s="456" t="s">
        <v>1906</v>
      </c>
      <c r="B378" s="67" t="s">
        <v>2079</v>
      </c>
      <c r="C378" s="67" t="s">
        <v>1907</v>
      </c>
      <c r="D378" s="67" t="s">
        <v>2080</v>
      </c>
      <c r="E378" s="67">
        <v>0</v>
      </c>
      <c r="F378" s="67" t="s">
        <v>517</v>
      </c>
      <c r="G378" s="67" t="s">
        <v>671</v>
      </c>
      <c r="H378" s="67" t="s">
        <v>19</v>
      </c>
      <c r="I378" s="67" t="s">
        <v>19</v>
      </c>
      <c r="J378" s="67" t="s">
        <v>19</v>
      </c>
      <c r="K378" s="67" t="s">
        <v>19</v>
      </c>
      <c r="L378" s="67" t="s">
        <v>19</v>
      </c>
      <c r="M378" s="67" t="s">
        <v>19</v>
      </c>
      <c r="N378" s="67" t="s">
        <v>19</v>
      </c>
      <c r="O378" s="67" t="s">
        <v>19</v>
      </c>
      <c r="P378" s="67" t="s">
        <v>433</v>
      </c>
      <c r="Q378" s="67">
        <v>30</v>
      </c>
      <c r="R378" s="67">
        <v>1</v>
      </c>
      <c r="S378" s="67" t="s">
        <v>515</v>
      </c>
      <c r="T378" s="67" t="s">
        <v>672</v>
      </c>
      <c r="U378" s="155">
        <v>45672</v>
      </c>
      <c r="V378" s="155">
        <v>45716</v>
      </c>
      <c r="W378" s="67" t="s">
        <v>652</v>
      </c>
      <c r="X378" s="67">
        <v>9</v>
      </c>
      <c r="Y378" s="67">
        <v>100</v>
      </c>
      <c r="Z378" s="67" t="s">
        <v>2081</v>
      </c>
      <c r="AA378" s="450">
        <v>45716</v>
      </c>
      <c r="AB378" s="67">
        <v>100</v>
      </c>
      <c r="AC378" s="67" t="s">
        <v>2082</v>
      </c>
      <c r="AD378" s="450">
        <v>45716</v>
      </c>
      <c r="AE378" s="67">
        <v>100</v>
      </c>
      <c r="AF378" s="457">
        <v>9</v>
      </c>
      <c r="AG378" s="35">
        <f t="shared" si="32"/>
        <v>0</v>
      </c>
      <c r="AH378" s="35" t="str">
        <f t="shared" si="33"/>
        <v>73</v>
      </c>
      <c r="AI378" s="445" t="str">
        <f t="shared" si="30"/>
        <v>Actividad propia</v>
      </c>
      <c r="AJ378" s="35">
        <f t="shared" si="34"/>
        <v>9</v>
      </c>
      <c r="AK378" s="35">
        <f t="shared" si="35"/>
        <v>9</v>
      </c>
      <c r="AL378" s="445">
        <f t="shared" si="31"/>
        <v>100</v>
      </c>
    </row>
    <row r="379" spans="1:38" ht="32.25" customHeight="1" x14ac:dyDescent="0.25">
      <c r="A379" s="456" t="s">
        <v>1916</v>
      </c>
      <c r="B379" s="67" t="s">
        <v>2079</v>
      </c>
      <c r="C379" s="67" t="s">
        <v>1900</v>
      </c>
      <c r="D379" s="67" t="s">
        <v>2080</v>
      </c>
      <c r="E379" s="67">
        <v>0</v>
      </c>
      <c r="F379" s="67" t="s">
        <v>517</v>
      </c>
      <c r="G379" s="67" t="s">
        <v>673</v>
      </c>
      <c r="H379" s="67" t="s">
        <v>19</v>
      </c>
      <c r="I379" s="67" t="s">
        <v>19</v>
      </c>
      <c r="J379" s="67" t="s">
        <v>19</v>
      </c>
      <c r="K379" s="67" t="s">
        <v>19</v>
      </c>
      <c r="L379" s="67" t="s">
        <v>19</v>
      </c>
      <c r="M379" s="67" t="s">
        <v>19</v>
      </c>
      <c r="N379" s="67" t="s">
        <v>19</v>
      </c>
      <c r="O379" s="67" t="s">
        <v>19</v>
      </c>
      <c r="P379" s="67" t="s">
        <v>434</v>
      </c>
      <c r="Q379" s="67">
        <v>40</v>
      </c>
      <c r="R379" s="67">
        <v>3</v>
      </c>
      <c r="S379" s="67" t="s">
        <v>515</v>
      </c>
      <c r="T379" s="67" t="s">
        <v>674</v>
      </c>
      <c r="U379" s="155">
        <v>45720</v>
      </c>
      <c r="V379" s="155">
        <v>45989</v>
      </c>
      <c r="W379" s="67" t="s">
        <v>652</v>
      </c>
      <c r="X379" s="67">
        <v>12</v>
      </c>
      <c r="Y379" s="67"/>
      <c r="Z379" s="67"/>
      <c r="AA379" s="450"/>
      <c r="AB379" s="67"/>
      <c r="AC379" s="67"/>
      <c r="AD379" s="450"/>
      <c r="AE379" s="67"/>
      <c r="AF379" s="457"/>
      <c r="AG379" s="35">
        <f t="shared" si="32"/>
        <v>0</v>
      </c>
      <c r="AH379" s="35" t="str">
        <f t="shared" si="33"/>
        <v>73</v>
      </c>
      <c r="AI379" s="445" t="str">
        <f t="shared" si="30"/>
        <v>Actividad propia</v>
      </c>
      <c r="AJ379" s="35">
        <f t="shared" si="34"/>
        <v>12</v>
      </c>
      <c r="AK379" s="35">
        <f t="shared" si="35"/>
        <v>0</v>
      </c>
      <c r="AL379" s="445">
        <f t="shared" si="31"/>
        <v>0</v>
      </c>
    </row>
    <row r="380" spans="1:38" ht="32.25" customHeight="1" x14ac:dyDescent="0.25">
      <c r="A380" s="456" t="s">
        <v>1898</v>
      </c>
      <c r="B380" s="67" t="s">
        <v>2079</v>
      </c>
      <c r="C380" s="67" t="s">
        <v>1900</v>
      </c>
      <c r="D380" s="67" t="s">
        <v>2080</v>
      </c>
      <c r="E380" s="67">
        <v>0</v>
      </c>
      <c r="F380" s="67" t="s">
        <v>517</v>
      </c>
      <c r="G380" s="67" t="s">
        <v>675</v>
      </c>
      <c r="H380" s="67" t="s">
        <v>19</v>
      </c>
      <c r="I380" s="67" t="s">
        <v>19</v>
      </c>
      <c r="J380" s="67" t="s">
        <v>19</v>
      </c>
      <c r="K380" s="67" t="s">
        <v>19</v>
      </c>
      <c r="L380" s="67" t="s">
        <v>19</v>
      </c>
      <c r="M380" s="67" t="s">
        <v>19</v>
      </c>
      <c r="N380" s="67" t="s">
        <v>19</v>
      </c>
      <c r="O380" s="67" t="s">
        <v>19</v>
      </c>
      <c r="P380" s="67" t="s">
        <v>435</v>
      </c>
      <c r="Q380" s="67">
        <v>20</v>
      </c>
      <c r="R380" s="67">
        <v>4</v>
      </c>
      <c r="S380" s="67" t="s">
        <v>515</v>
      </c>
      <c r="T380" s="67" t="s">
        <v>676</v>
      </c>
      <c r="U380" s="155">
        <v>45730</v>
      </c>
      <c r="V380" s="155">
        <v>46022</v>
      </c>
      <c r="W380" s="67" t="s">
        <v>652</v>
      </c>
      <c r="X380" s="67">
        <v>6</v>
      </c>
      <c r="Y380" s="67"/>
      <c r="Z380" s="67"/>
      <c r="AA380" s="450"/>
      <c r="AB380" s="67"/>
      <c r="AC380" s="67"/>
      <c r="AD380" s="450"/>
      <c r="AE380" s="67"/>
      <c r="AF380" s="457"/>
      <c r="AG380" s="35">
        <f t="shared" si="32"/>
        <v>0</v>
      </c>
      <c r="AH380" s="35" t="str">
        <f t="shared" si="33"/>
        <v>73</v>
      </c>
      <c r="AI380" s="445" t="str">
        <f t="shared" si="30"/>
        <v>Actividad propia</v>
      </c>
      <c r="AJ380" s="35">
        <f t="shared" si="34"/>
        <v>6</v>
      </c>
      <c r="AK380" s="35">
        <f t="shared" si="35"/>
        <v>0</v>
      </c>
      <c r="AL380" s="445">
        <f t="shared" si="31"/>
        <v>0</v>
      </c>
    </row>
    <row r="381" spans="1:38" ht="32.25" customHeight="1" x14ac:dyDescent="0.25">
      <c r="A381" s="456" t="s">
        <v>1898</v>
      </c>
      <c r="B381" s="67" t="s">
        <v>2079</v>
      </c>
      <c r="C381" s="67" t="s">
        <v>1905</v>
      </c>
      <c r="D381" s="67" t="s">
        <v>2080</v>
      </c>
      <c r="E381" s="67">
        <v>0</v>
      </c>
      <c r="F381" s="67" t="s">
        <v>517</v>
      </c>
      <c r="G381" s="67" t="s">
        <v>677</v>
      </c>
      <c r="H381" s="67" t="s">
        <v>19</v>
      </c>
      <c r="I381" s="67" t="s">
        <v>19</v>
      </c>
      <c r="J381" s="67" t="s">
        <v>19</v>
      </c>
      <c r="K381" s="67" t="s">
        <v>19</v>
      </c>
      <c r="L381" s="67" t="s">
        <v>19</v>
      </c>
      <c r="M381" s="67" t="s">
        <v>19</v>
      </c>
      <c r="N381" s="67" t="s">
        <v>19</v>
      </c>
      <c r="O381" s="67" t="s">
        <v>19</v>
      </c>
      <c r="P381" s="67" t="s">
        <v>436</v>
      </c>
      <c r="Q381" s="67">
        <v>10</v>
      </c>
      <c r="R381" s="67">
        <v>2</v>
      </c>
      <c r="S381" s="67" t="s">
        <v>515</v>
      </c>
      <c r="T381" s="67" t="s">
        <v>678</v>
      </c>
      <c r="U381" s="155">
        <v>45839</v>
      </c>
      <c r="V381" s="155">
        <v>46022</v>
      </c>
      <c r="W381" s="67" t="s">
        <v>652</v>
      </c>
      <c r="X381" s="67">
        <v>3</v>
      </c>
      <c r="Y381" s="67"/>
      <c r="Z381" s="67"/>
      <c r="AA381" s="450"/>
      <c r="AB381" s="67"/>
      <c r="AC381" s="67"/>
      <c r="AD381" s="450"/>
      <c r="AE381" s="67"/>
      <c r="AF381" s="457"/>
      <c r="AG381" s="35">
        <f t="shared" si="32"/>
        <v>0</v>
      </c>
      <c r="AH381" s="35" t="str">
        <f t="shared" si="33"/>
        <v>73</v>
      </c>
      <c r="AI381" s="445" t="str">
        <f t="shared" si="30"/>
        <v>Actividad propia</v>
      </c>
      <c r="AJ381" s="35">
        <f t="shared" si="34"/>
        <v>3</v>
      </c>
      <c r="AK381" s="35">
        <f t="shared" si="35"/>
        <v>0</v>
      </c>
      <c r="AL381" s="445">
        <f t="shared" si="31"/>
        <v>0</v>
      </c>
    </row>
    <row r="382" spans="1:38" ht="32.25" customHeight="1" x14ac:dyDescent="0.25">
      <c r="A382" s="456" t="s">
        <v>1898</v>
      </c>
      <c r="B382" s="67" t="s">
        <v>2079</v>
      </c>
      <c r="C382" s="67" t="s">
        <v>1900</v>
      </c>
      <c r="D382" s="67" t="s">
        <v>2080</v>
      </c>
      <c r="E382" s="67">
        <v>0</v>
      </c>
      <c r="F382" s="67" t="s">
        <v>509</v>
      </c>
      <c r="G382" s="67" t="s">
        <v>679</v>
      </c>
      <c r="H382" s="67" t="s">
        <v>530</v>
      </c>
      <c r="I382" s="67" t="s">
        <v>1594</v>
      </c>
      <c r="J382" s="67" t="s">
        <v>1601</v>
      </c>
      <c r="K382" s="67" t="s">
        <v>1596</v>
      </c>
      <c r="L382" s="67" t="s">
        <v>19</v>
      </c>
      <c r="M382" s="67" t="s">
        <v>22</v>
      </c>
      <c r="N382" s="67" t="s">
        <v>680</v>
      </c>
      <c r="O382" s="67" t="s">
        <v>545</v>
      </c>
      <c r="P382" s="67" t="s">
        <v>219</v>
      </c>
      <c r="Q382" s="67">
        <v>20</v>
      </c>
      <c r="R382" s="67">
        <v>100</v>
      </c>
      <c r="S382" s="67" t="s">
        <v>546</v>
      </c>
      <c r="T382" s="67" t="s">
        <v>681</v>
      </c>
      <c r="U382" s="155">
        <v>45695</v>
      </c>
      <c r="V382" s="155">
        <v>46010</v>
      </c>
      <c r="W382" s="67" t="s">
        <v>652</v>
      </c>
      <c r="X382" s="67">
        <v>20</v>
      </c>
      <c r="Y382" s="67"/>
      <c r="Z382" s="67"/>
      <c r="AA382" s="450"/>
      <c r="AB382" s="67"/>
      <c r="AC382" s="67"/>
      <c r="AD382" s="450"/>
      <c r="AE382" s="67"/>
      <c r="AF382" s="457"/>
      <c r="AG382" s="35">
        <f t="shared" si="32"/>
        <v>0</v>
      </c>
      <c r="AH382" s="35" t="str">
        <f t="shared" si="33"/>
        <v>73</v>
      </c>
      <c r="AI382" s="445" t="str">
        <f t="shared" si="30"/>
        <v>Producto</v>
      </c>
      <c r="AJ382" s="35">
        <f t="shared" si="34"/>
        <v>20</v>
      </c>
      <c r="AK382" s="35">
        <f t="shared" si="35"/>
        <v>0</v>
      </c>
      <c r="AL382" s="445">
        <f t="shared" si="31"/>
        <v>0</v>
      </c>
    </row>
    <row r="383" spans="1:38" ht="32.25" customHeight="1" x14ac:dyDescent="0.25">
      <c r="A383" s="456" t="s">
        <v>1902</v>
      </c>
      <c r="B383" s="67" t="s">
        <v>2079</v>
      </c>
      <c r="C383" s="67" t="s">
        <v>1907</v>
      </c>
      <c r="D383" s="67" t="s">
        <v>2080</v>
      </c>
      <c r="E383" s="67">
        <v>0</v>
      </c>
      <c r="F383" s="67" t="s">
        <v>517</v>
      </c>
      <c r="G383" s="67" t="s">
        <v>682</v>
      </c>
      <c r="H383" s="67" t="s">
        <v>19</v>
      </c>
      <c r="I383" s="67" t="s">
        <v>19</v>
      </c>
      <c r="J383" s="67" t="s">
        <v>19</v>
      </c>
      <c r="K383" s="67" t="s">
        <v>19</v>
      </c>
      <c r="L383" s="67" t="s">
        <v>19</v>
      </c>
      <c r="M383" s="67" t="s">
        <v>19</v>
      </c>
      <c r="N383" s="67" t="s">
        <v>19</v>
      </c>
      <c r="O383" s="67" t="s">
        <v>19</v>
      </c>
      <c r="P383" s="67" t="s">
        <v>220</v>
      </c>
      <c r="Q383" s="67">
        <v>10</v>
      </c>
      <c r="R383" s="67">
        <v>1</v>
      </c>
      <c r="S383" s="67" t="s">
        <v>515</v>
      </c>
      <c r="T383" s="67" t="s">
        <v>683</v>
      </c>
      <c r="U383" s="155">
        <v>45695</v>
      </c>
      <c r="V383" s="155">
        <v>45758</v>
      </c>
      <c r="W383" s="67" t="s">
        <v>652</v>
      </c>
      <c r="X383" s="67">
        <v>2</v>
      </c>
      <c r="Y383" s="67">
        <v>100</v>
      </c>
      <c r="Z383" s="67" t="s">
        <v>2375</v>
      </c>
      <c r="AA383" s="450">
        <v>45758</v>
      </c>
      <c r="AB383" s="67">
        <v>100</v>
      </c>
      <c r="AC383" s="67" t="s">
        <v>2376</v>
      </c>
      <c r="AD383" s="450">
        <v>45758</v>
      </c>
      <c r="AE383" s="67">
        <v>100</v>
      </c>
      <c r="AF383" s="457">
        <v>2</v>
      </c>
      <c r="AG383" s="35">
        <f t="shared" si="32"/>
        <v>0</v>
      </c>
      <c r="AH383" s="35" t="str">
        <f t="shared" si="33"/>
        <v>73</v>
      </c>
      <c r="AI383" s="445" t="str">
        <f t="shared" si="30"/>
        <v>Actividad propia</v>
      </c>
      <c r="AJ383" s="35">
        <f t="shared" si="34"/>
        <v>2</v>
      </c>
      <c r="AK383" s="35">
        <f t="shared" si="35"/>
        <v>2</v>
      </c>
      <c r="AL383" s="445">
        <f t="shared" si="31"/>
        <v>100</v>
      </c>
    </row>
    <row r="384" spans="1:38" ht="32.25" customHeight="1" x14ac:dyDescent="0.25">
      <c r="A384" s="456" t="s">
        <v>1906</v>
      </c>
      <c r="B384" s="67" t="s">
        <v>2079</v>
      </c>
      <c r="C384" s="67" t="s">
        <v>1907</v>
      </c>
      <c r="D384" s="67" t="s">
        <v>2080</v>
      </c>
      <c r="E384" s="67">
        <v>0</v>
      </c>
      <c r="F384" s="67" t="s">
        <v>517</v>
      </c>
      <c r="G384" s="67" t="s">
        <v>684</v>
      </c>
      <c r="H384" s="67" t="s">
        <v>19</v>
      </c>
      <c r="I384" s="67" t="s">
        <v>19</v>
      </c>
      <c r="J384" s="67" t="s">
        <v>19</v>
      </c>
      <c r="K384" s="67" t="s">
        <v>19</v>
      </c>
      <c r="L384" s="67" t="s">
        <v>19</v>
      </c>
      <c r="M384" s="67" t="s">
        <v>19</v>
      </c>
      <c r="N384" s="67" t="s">
        <v>19</v>
      </c>
      <c r="O384" s="67" t="s">
        <v>19</v>
      </c>
      <c r="P384" s="67" t="s">
        <v>221</v>
      </c>
      <c r="Q384" s="67">
        <v>10</v>
      </c>
      <c r="R384" s="67">
        <v>1</v>
      </c>
      <c r="S384" s="67" t="s">
        <v>515</v>
      </c>
      <c r="T384" s="67" t="s">
        <v>685</v>
      </c>
      <c r="U384" s="155">
        <v>45695</v>
      </c>
      <c r="V384" s="155">
        <v>45747</v>
      </c>
      <c r="W384" s="67" t="s">
        <v>652</v>
      </c>
      <c r="X384" s="67">
        <v>2</v>
      </c>
      <c r="Y384" s="67">
        <v>100</v>
      </c>
      <c r="Z384" s="67" t="s">
        <v>2564</v>
      </c>
      <c r="AA384" s="450">
        <v>45806</v>
      </c>
      <c r="AB384" s="67">
        <v>100</v>
      </c>
      <c r="AC384" s="67" t="s">
        <v>2565</v>
      </c>
      <c r="AD384" s="450">
        <v>45806</v>
      </c>
      <c r="AE384" s="67">
        <v>90</v>
      </c>
      <c r="AF384" s="457">
        <v>2</v>
      </c>
      <c r="AG384" s="35">
        <f t="shared" si="32"/>
        <v>0</v>
      </c>
      <c r="AH384" s="35" t="str">
        <f t="shared" si="33"/>
        <v>73</v>
      </c>
      <c r="AI384" s="445" t="str">
        <f t="shared" si="30"/>
        <v>Actividad propia</v>
      </c>
      <c r="AJ384" s="35">
        <f t="shared" si="34"/>
        <v>2</v>
      </c>
      <c r="AK384" s="35">
        <f t="shared" si="35"/>
        <v>2</v>
      </c>
      <c r="AL384" s="445">
        <f t="shared" si="31"/>
        <v>90</v>
      </c>
    </row>
    <row r="385" spans="1:38" ht="32.25" customHeight="1" x14ac:dyDescent="0.25">
      <c r="A385" s="456" t="s">
        <v>1923</v>
      </c>
      <c r="B385" s="67" t="s">
        <v>2079</v>
      </c>
      <c r="C385" s="67" t="s">
        <v>1900</v>
      </c>
      <c r="D385" s="67" t="s">
        <v>2080</v>
      </c>
      <c r="E385" s="67">
        <v>0</v>
      </c>
      <c r="F385" s="67" t="s">
        <v>517</v>
      </c>
      <c r="G385" s="67" t="s">
        <v>686</v>
      </c>
      <c r="H385" s="67" t="s">
        <v>19</v>
      </c>
      <c r="I385" s="67" t="s">
        <v>19</v>
      </c>
      <c r="J385" s="67" t="s">
        <v>19</v>
      </c>
      <c r="K385" s="67" t="s">
        <v>19</v>
      </c>
      <c r="L385" s="67" t="s">
        <v>19</v>
      </c>
      <c r="M385" s="67" t="s">
        <v>19</v>
      </c>
      <c r="N385" s="67" t="s">
        <v>19</v>
      </c>
      <c r="O385" s="67" t="s">
        <v>19</v>
      </c>
      <c r="P385" s="67" t="s">
        <v>222</v>
      </c>
      <c r="Q385" s="67">
        <v>30</v>
      </c>
      <c r="R385" s="67">
        <v>100</v>
      </c>
      <c r="S385" s="67" t="s">
        <v>546</v>
      </c>
      <c r="T385" s="67" t="s">
        <v>687</v>
      </c>
      <c r="U385" s="155">
        <v>45748</v>
      </c>
      <c r="V385" s="155">
        <v>45961</v>
      </c>
      <c r="W385" s="67" t="s">
        <v>652</v>
      </c>
      <c r="X385" s="67">
        <v>6</v>
      </c>
      <c r="Y385" s="67"/>
      <c r="Z385" s="67"/>
      <c r="AA385" s="450"/>
      <c r="AB385" s="67"/>
      <c r="AC385" s="67"/>
      <c r="AD385" s="450"/>
      <c r="AE385" s="67"/>
      <c r="AF385" s="457"/>
      <c r="AG385" s="35">
        <f t="shared" si="32"/>
        <v>0</v>
      </c>
      <c r="AH385" s="35" t="str">
        <f t="shared" si="33"/>
        <v>73</v>
      </c>
      <c r="AI385" s="445" t="str">
        <f t="shared" si="30"/>
        <v>Actividad propia</v>
      </c>
      <c r="AJ385" s="35">
        <f t="shared" si="34"/>
        <v>6</v>
      </c>
      <c r="AK385" s="35">
        <f t="shared" si="35"/>
        <v>0</v>
      </c>
      <c r="AL385" s="445">
        <f t="shared" si="31"/>
        <v>0</v>
      </c>
    </row>
    <row r="386" spans="1:38" ht="32.25" customHeight="1" x14ac:dyDescent="0.25">
      <c r="A386" s="456" t="s">
        <v>1916</v>
      </c>
      <c r="B386" s="67" t="s">
        <v>2079</v>
      </c>
      <c r="C386" s="67" t="s">
        <v>1900</v>
      </c>
      <c r="D386" s="67" t="s">
        <v>2080</v>
      </c>
      <c r="E386" s="67">
        <v>0</v>
      </c>
      <c r="F386" s="67" t="s">
        <v>517</v>
      </c>
      <c r="G386" s="67" t="s">
        <v>688</v>
      </c>
      <c r="H386" s="67" t="s">
        <v>19</v>
      </c>
      <c r="I386" s="67" t="s">
        <v>19</v>
      </c>
      <c r="J386" s="67" t="s">
        <v>19</v>
      </c>
      <c r="K386" s="67" t="s">
        <v>19</v>
      </c>
      <c r="L386" s="67" t="s">
        <v>19</v>
      </c>
      <c r="M386" s="67" t="s">
        <v>19</v>
      </c>
      <c r="N386" s="67" t="s">
        <v>19</v>
      </c>
      <c r="O386" s="67" t="s">
        <v>19</v>
      </c>
      <c r="P386" s="67" t="s">
        <v>223</v>
      </c>
      <c r="Q386" s="67">
        <v>30</v>
      </c>
      <c r="R386" s="67">
        <v>100</v>
      </c>
      <c r="S386" s="67" t="s">
        <v>546</v>
      </c>
      <c r="T386" s="67" t="s">
        <v>689</v>
      </c>
      <c r="U386" s="155">
        <v>45769</v>
      </c>
      <c r="V386" s="155">
        <v>45982</v>
      </c>
      <c r="W386" s="67" t="s">
        <v>652</v>
      </c>
      <c r="X386" s="67">
        <v>6</v>
      </c>
      <c r="Y386" s="67"/>
      <c r="Z386" s="67"/>
      <c r="AA386" s="450"/>
      <c r="AB386" s="67"/>
      <c r="AC386" s="67"/>
      <c r="AD386" s="450"/>
      <c r="AE386" s="67"/>
      <c r="AF386" s="457"/>
      <c r="AG386" s="35">
        <f t="shared" si="32"/>
        <v>0</v>
      </c>
      <c r="AH386" s="35" t="str">
        <f t="shared" si="33"/>
        <v>73</v>
      </c>
      <c r="AI386" s="445" t="str">
        <f t="shared" si="30"/>
        <v>Actividad propia</v>
      </c>
      <c r="AJ386" s="35">
        <f t="shared" si="34"/>
        <v>6</v>
      </c>
      <c r="AK386" s="35">
        <f t="shared" si="35"/>
        <v>0</v>
      </c>
      <c r="AL386" s="445">
        <f t="shared" si="31"/>
        <v>0</v>
      </c>
    </row>
    <row r="387" spans="1:38" ht="32.25" customHeight="1" x14ac:dyDescent="0.25">
      <c r="A387" s="456" t="s">
        <v>1916</v>
      </c>
      <c r="B387" s="67" t="s">
        <v>2079</v>
      </c>
      <c r="C387" s="67" t="s">
        <v>1905</v>
      </c>
      <c r="D387" s="67" t="s">
        <v>2080</v>
      </c>
      <c r="E387" s="67">
        <v>0</v>
      </c>
      <c r="F387" s="67" t="s">
        <v>517</v>
      </c>
      <c r="G387" s="67" t="s">
        <v>690</v>
      </c>
      <c r="H387" s="67" t="s">
        <v>19</v>
      </c>
      <c r="I387" s="67" t="s">
        <v>19</v>
      </c>
      <c r="J387" s="67" t="s">
        <v>19</v>
      </c>
      <c r="K387" s="67" t="s">
        <v>19</v>
      </c>
      <c r="L387" s="67" t="s">
        <v>19</v>
      </c>
      <c r="M387" s="67" t="s">
        <v>19</v>
      </c>
      <c r="N387" s="67" t="s">
        <v>19</v>
      </c>
      <c r="O387" s="67" t="s">
        <v>19</v>
      </c>
      <c r="P387" s="67" t="s">
        <v>224</v>
      </c>
      <c r="Q387" s="67">
        <v>10</v>
      </c>
      <c r="R387" s="67">
        <v>3</v>
      </c>
      <c r="S387" s="67" t="s">
        <v>515</v>
      </c>
      <c r="T387" s="67" t="s">
        <v>691</v>
      </c>
      <c r="U387" s="155">
        <v>45965</v>
      </c>
      <c r="V387" s="155">
        <v>45979</v>
      </c>
      <c r="W387" s="67" t="s">
        <v>652</v>
      </c>
      <c r="X387" s="67">
        <v>2</v>
      </c>
      <c r="Y387" s="67"/>
      <c r="Z387" s="67"/>
      <c r="AA387" s="450"/>
      <c r="AB387" s="67"/>
      <c r="AC387" s="67"/>
      <c r="AD387" s="450"/>
      <c r="AE387" s="67"/>
      <c r="AF387" s="457"/>
      <c r="AG387" s="35">
        <f t="shared" si="32"/>
        <v>0</v>
      </c>
      <c r="AH387" s="35" t="str">
        <f t="shared" si="33"/>
        <v>73</v>
      </c>
      <c r="AI387" s="445" t="str">
        <f t="shared" si="30"/>
        <v>Actividad propia</v>
      </c>
      <c r="AJ387" s="35">
        <f t="shared" si="34"/>
        <v>2</v>
      </c>
      <c r="AK387" s="35">
        <f t="shared" si="35"/>
        <v>0</v>
      </c>
      <c r="AL387" s="445">
        <f t="shared" si="31"/>
        <v>0</v>
      </c>
    </row>
    <row r="388" spans="1:38" ht="32.25" customHeight="1" x14ac:dyDescent="0.25">
      <c r="A388" s="456" t="s">
        <v>1898</v>
      </c>
      <c r="B388" s="67" t="s">
        <v>2079</v>
      </c>
      <c r="C388" s="67" t="s">
        <v>1905</v>
      </c>
      <c r="D388" s="67" t="s">
        <v>2080</v>
      </c>
      <c r="E388" s="67">
        <v>0</v>
      </c>
      <c r="F388" s="67" t="s">
        <v>517</v>
      </c>
      <c r="G388" s="67" t="s">
        <v>692</v>
      </c>
      <c r="H388" s="67" t="s">
        <v>19</v>
      </c>
      <c r="I388" s="67" t="s">
        <v>19</v>
      </c>
      <c r="J388" s="67" t="s">
        <v>19</v>
      </c>
      <c r="K388" s="67" t="s">
        <v>19</v>
      </c>
      <c r="L388" s="67" t="s">
        <v>19</v>
      </c>
      <c r="M388" s="67" t="s">
        <v>19</v>
      </c>
      <c r="N388" s="67" t="s">
        <v>19</v>
      </c>
      <c r="O388" s="67" t="s">
        <v>19</v>
      </c>
      <c r="P388" s="67" t="s">
        <v>225</v>
      </c>
      <c r="Q388" s="67">
        <v>10</v>
      </c>
      <c r="R388" s="67">
        <v>3</v>
      </c>
      <c r="S388" s="67" t="s">
        <v>515</v>
      </c>
      <c r="T388" s="67" t="s">
        <v>693</v>
      </c>
      <c r="U388" s="155">
        <v>45992</v>
      </c>
      <c r="V388" s="155">
        <v>46010</v>
      </c>
      <c r="W388" s="67" t="s">
        <v>652</v>
      </c>
      <c r="X388" s="67">
        <v>2</v>
      </c>
      <c r="Y388" s="67"/>
      <c r="Z388" s="67"/>
      <c r="AA388" s="450"/>
      <c r="AB388" s="67"/>
      <c r="AC388" s="67"/>
      <c r="AD388" s="450"/>
      <c r="AE388" s="67"/>
      <c r="AF388" s="457"/>
      <c r="AG388" s="35">
        <f t="shared" si="32"/>
        <v>0</v>
      </c>
      <c r="AH388" s="35" t="str">
        <f t="shared" si="33"/>
        <v>73</v>
      </c>
      <c r="AI388" s="445" t="str">
        <f t="shared" si="30"/>
        <v>Actividad propia</v>
      </c>
      <c r="AJ388" s="35">
        <f t="shared" si="34"/>
        <v>2</v>
      </c>
      <c r="AK388" s="35">
        <f t="shared" si="35"/>
        <v>0</v>
      </c>
      <c r="AL388" s="445">
        <f t="shared" si="31"/>
        <v>0</v>
      </c>
    </row>
    <row r="389" spans="1:38" ht="32.25" customHeight="1" x14ac:dyDescent="0.25">
      <c r="A389" s="456" t="s">
        <v>1941</v>
      </c>
      <c r="B389" s="67" t="s">
        <v>2073</v>
      </c>
      <c r="C389" s="67" t="s">
        <v>1900</v>
      </c>
      <c r="D389" s="67" t="s">
        <v>2074</v>
      </c>
      <c r="E389" s="67">
        <v>0</v>
      </c>
      <c r="F389" s="67" t="s">
        <v>509</v>
      </c>
      <c r="G389" s="67" t="s">
        <v>845</v>
      </c>
      <c r="H389" s="67" t="s">
        <v>511</v>
      </c>
      <c r="I389" s="67" t="s">
        <v>1591</v>
      </c>
      <c r="J389" s="67" t="s">
        <v>1592</v>
      </c>
      <c r="K389" s="67" t="s">
        <v>1593</v>
      </c>
      <c r="L389" s="67" t="s">
        <v>19</v>
      </c>
      <c r="M389" s="67" t="s">
        <v>19</v>
      </c>
      <c r="N389" s="67" t="s">
        <v>1563</v>
      </c>
      <c r="O389" s="67" t="s">
        <v>19</v>
      </c>
      <c r="P389" s="67" t="s">
        <v>467</v>
      </c>
      <c r="Q389" s="67">
        <v>100</v>
      </c>
      <c r="R389" s="67">
        <v>100</v>
      </c>
      <c r="S389" s="67" t="s">
        <v>546</v>
      </c>
      <c r="T389" s="67" t="s">
        <v>846</v>
      </c>
      <c r="U389" s="155">
        <v>45687</v>
      </c>
      <c r="V389" s="155">
        <v>45849</v>
      </c>
      <c r="W389" s="67" t="s">
        <v>844</v>
      </c>
      <c r="X389" s="67">
        <v>100</v>
      </c>
      <c r="Y389" s="67"/>
      <c r="Z389" s="67"/>
      <c r="AA389" s="450"/>
      <c r="AB389" s="67"/>
      <c r="AC389" s="67"/>
      <c r="AD389" s="450"/>
      <c r="AE389" s="67"/>
      <c r="AF389" s="457"/>
      <c r="AG389" s="35">
        <f t="shared" si="32"/>
        <v>0</v>
      </c>
      <c r="AH389" s="35" t="str">
        <f t="shared" si="33"/>
        <v>12</v>
      </c>
      <c r="AI389" s="445" t="str">
        <f t="shared" si="30"/>
        <v>Producto</v>
      </c>
      <c r="AJ389" s="35">
        <f t="shared" si="34"/>
        <v>100</v>
      </c>
      <c r="AK389" s="35">
        <f t="shared" si="35"/>
        <v>0</v>
      </c>
      <c r="AL389" s="445">
        <f t="shared" si="31"/>
        <v>0</v>
      </c>
    </row>
    <row r="390" spans="1:38" ht="32.25" customHeight="1" x14ac:dyDescent="0.25">
      <c r="A390" s="456" t="s">
        <v>1906</v>
      </c>
      <c r="B390" s="67" t="s">
        <v>2073</v>
      </c>
      <c r="C390" s="67" t="s">
        <v>1907</v>
      </c>
      <c r="D390" s="67" t="s">
        <v>2074</v>
      </c>
      <c r="E390" s="67">
        <v>0</v>
      </c>
      <c r="F390" s="67" t="s">
        <v>517</v>
      </c>
      <c r="G390" s="67" t="s">
        <v>847</v>
      </c>
      <c r="H390" s="67" t="s">
        <v>19</v>
      </c>
      <c r="I390" s="67" t="s">
        <v>19</v>
      </c>
      <c r="J390" s="67" t="s">
        <v>19</v>
      </c>
      <c r="K390" s="67" t="s">
        <v>19</v>
      </c>
      <c r="L390" s="67" t="s">
        <v>19</v>
      </c>
      <c r="M390" s="67" t="s">
        <v>19</v>
      </c>
      <c r="N390" s="67" t="s">
        <v>19</v>
      </c>
      <c r="O390" s="67" t="s">
        <v>19</v>
      </c>
      <c r="P390" s="67" t="s">
        <v>468</v>
      </c>
      <c r="Q390" s="67">
        <v>15</v>
      </c>
      <c r="R390" s="67">
        <v>1</v>
      </c>
      <c r="S390" s="67" t="s">
        <v>515</v>
      </c>
      <c r="T390" s="67" t="s">
        <v>848</v>
      </c>
      <c r="U390" s="155">
        <v>45687</v>
      </c>
      <c r="V390" s="155">
        <v>45716</v>
      </c>
      <c r="W390" s="67" t="s">
        <v>844</v>
      </c>
      <c r="X390" s="67">
        <v>15</v>
      </c>
      <c r="Y390" s="67">
        <v>100</v>
      </c>
      <c r="Z390" s="67" t="s">
        <v>2075</v>
      </c>
      <c r="AA390" s="450">
        <v>45716</v>
      </c>
      <c r="AB390" s="67">
        <v>100</v>
      </c>
      <c r="AC390" s="67" t="s">
        <v>1947</v>
      </c>
      <c r="AD390" s="450">
        <v>45688</v>
      </c>
      <c r="AE390" s="67">
        <v>100</v>
      </c>
      <c r="AF390" s="457">
        <v>15</v>
      </c>
      <c r="AG390" s="35">
        <f t="shared" si="32"/>
        <v>0</v>
      </c>
      <c r="AH390" s="35" t="str">
        <f t="shared" si="33"/>
        <v>12</v>
      </c>
      <c r="AI390" s="445" t="str">
        <f t="shared" si="30"/>
        <v>Actividad propia</v>
      </c>
      <c r="AJ390" s="35">
        <f t="shared" si="34"/>
        <v>15</v>
      </c>
      <c r="AK390" s="35">
        <f t="shared" si="35"/>
        <v>15</v>
      </c>
      <c r="AL390" s="445">
        <f t="shared" si="31"/>
        <v>100</v>
      </c>
    </row>
    <row r="391" spans="1:38" ht="32.25" customHeight="1" x14ac:dyDescent="0.25">
      <c r="A391" s="456" t="s">
        <v>1906</v>
      </c>
      <c r="B391" s="67" t="s">
        <v>2073</v>
      </c>
      <c r="C391" s="67" t="s">
        <v>1907</v>
      </c>
      <c r="D391" s="67" t="s">
        <v>2074</v>
      </c>
      <c r="E391" s="67">
        <v>0</v>
      </c>
      <c r="F391" s="67" t="s">
        <v>517</v>
      </c>
      <c r="G391" s="67" t="s">
        <v>849</v>
      </c>
      <c r="H391" s="67" t="s">
        <v>19</v>
      </c>
      <c r="I391" s="67" t="s">
        <v>19</v>
      </c>
      <c r="J391" s="67" t="s">
        <v>19</v>
      </c>
      <c r="K391" s="67" t="s">
        <v>19</v>
      </c>
      <c r="L391" s="67" t="s">
        <v>19</v>
      </c>
      <c r="M391" s="67" t="s">
        <v>19</v>
      </c>
      <c r="N391" s="67" t="s">
        <v>19</v>
      </c>
      <c r="O391" s="67" t="s">
        <v>19</v>
      </c>
      <c r="P391" s="67" t="s">
        <v>469</v>
      </c>
      <c r="Q391" s="67">
        <v>10</v>
      </c>
      <c r="R391" s="67">
        <v>1</v>
      </c>
      <c r="S391" s="67" t="s">
        <v>515</v>
      </c>
      <c r="T391" s="67" t="s">
        <v>850</v>
      </c>
      <c r="U391" s="155">
        <v>45713</v>
      </c>
      <c r="V391" s="155">
        <v>45741</v>
      </c>
      <c r="W391" s="67" t="s">
        <v>844</v>
      </c>
      <c r="X391" s="67">
        <v>10</v>
      </c>
      <c r="Y391" s="67">
        <v>100</v>
      </c>
      <c r="Z391" s="67" t="s">
        <v>2076</v>
      </c>
      <c r="AA391" s="450">
        <v>45726.318786122683</v>
      </c>
      <c r="AB391" s="67">
        <v>100</v>
      </c>
      <c r="AC391" s="67" t="s">
        <v>1947</v>
      </c>
      <c r="AD391" s="450">
        <v>45726.318786122683</v>
      </c>
      <c r="AE391" s="67">
        <v>100</v>
      </c>
      <c r="AF391" s="457">
        <v>10</v>
      </c>
      <c r="AG391" s="35">
        <f t="shared" si="32"/>
        <v>0</v>
      </c>
      <c r="AH391" s="35" t="str">
        <f t="shared" si="33"/>
        <v>12</v>
      </c>
      <c r="AI391" s="445" t="str">
        <f t="shared" ref="AI391:AI454" si="36">+F391</f>
        <v>Actividad propia</v>
      </c>
      <c r="AJ391" s="35">
        <f t="shared" si="34"/>
        <v>10</v>
      </c>
      <c r="AK391" s="35">
        <f t="shared" si="35"/>
        <v>10</v>
      </c>
      <c r="AL391" s="445">
        <f t="shared" ref="AL391:AL454" si="37">+AE391</f>
        <v>100</v>
      </c>
    </row>
    <row r="392" spans="1:38" ht="32.25" customHeight="1" x14ac:dyDescent="0.25">
      <c r="A392" s="456" t="s">
        <v>1906</v>
      </c>
      <c r="B392" s="67" t="s">
        <v>2073</v>
      </c>
      <c r="C392" s="67" t="s">
        <v>1907</v>
      </c>
      <c r="D392" s="67" t="s">
        <v>2074</v>
      </c>
      <c r="E392" s="67">
        <v>0</v>
      </c>
      <c r="F392" s="67" t="s">
        <v>517</v>
      </c>
      <c r="G392" s="67" t="s">
        <v>851</v>
      </c>
      <c r="H392" s="67" t="s">
        <v>19</v>
      </c>
      <c r="I392" s="67" t="s">
        <v>19</v>
      </c>
      <c r="J392" s="67" t="s">
        <v>19</v>
      </c>
      <c r="K392" s="67" t="s">
        <v>19</v>
      </c>
      <c r="L392" s="67" t="s">
        <v>19</v>
      </c>
      <c r="M392" s="67" t="s">
        <v>19</v>
      </c>
      <c r="N392" s="67" t="s">
        <v>19</v>
      </c>
      <c r="O392" s="67" t="s">
        <v>19</v>
      </c>
      <c r="P392" s="67" t="s">
        <v>470</v>
      </c>
      <c r="Q392" s="67">
        <v>10</v>
      </c>
      <c r="R392" s="67">
        <v>1</v>
      </c>
      <c r="S392" s="67" t="s">
        <v>515</v>
      </c>
      <c r="T392" s="67" t="s">
        <v>852</v>
      </c>
      <c r="U392" s="155">
        <v>45713</v>
      </c>
      <c r="V392" s="155">
        <v>45741</v>
      </c>
      <c r="W392" s="67" t="s">
        <v>844</v>
      </c>
      <c r="X392" s="67">
        <v>10</v>
      </c>
      <c r="Y392" s="67">
        <v>100</v>
      </c>
      <c r="Z392" s="67" t="s">
        <v>2077</v>
      </c>
      <c r="AA392" s="450">
        <v>45741</v>
      </c>
      <c r="AB392" s="67">
        <v>100</v>
      </c>
      <c r="AC392" s="67" t="s">
        <v>2078</v>
      </c>
      <c r="AD392" s="450">
        <v>45716</v>
      </c>
      <c r="AE392" s="67">
        <v>100</v>
      </c>
      <c r="AF392" s="457">
        <v>10</v>
      </c>
      <c r="AG392" s="35">
        <f t="shared" ref="AG392:AG455" si="38">+AB392-Y392</f>
        <v>0</v>
      </c>
      <c r="AH392" s="35" t="str">
        <f t="shared" ref="AH392:AH455" si="39">+B392</f>
        <v>12</v>
      </c>
      <c r="AI392" s="445" t="str">
        <f t="shared" si="36"/>
        <v>Actividad propia</v>
      </c>
      <c r="AJ392" s="35">
        <f t="shared" ref="AJ392:AJ455" si="40">+X392</f>
        <v>10</v>
      </c>
      <c r="AK392" s="35">
        <f t="shared" ref="AK392:AK455" si="41">(AB392*X392)/100</f>
        <v>10</v>
      </c>
      <c r="AL392" s="445">
        <f t="shared" si="37"/>
        <v>100</v>
      </c>
    </row>
    <row r="393" spans="1:38" ht="32.25" customHeight="1" x14ac:dyDescent="0.25">
      <c r="A393" s="456" t="s">
        <v>1902</v>
      </c>
      <c r="B393" s="67" t="s">
        <v>2073</v>
      </c>
      <c r="C393" s="67" t="s">
        <v>1907</v>
      </c>
      <c r="D393" s="67" t="s">
        <v>2074</v>
      </c>
      <c r="E393" s="67">
        <v>0</v>
      </c>
      <c r="F393" s="67" t="s">
        <v>517</v>
      </c>
      <c r="G393" s="67" t="s">
        <v>853</v>
      </c>
      <c r="H393" s="67" t="s">
        <v>19</v>
      </c>
      <c r="I393" s="67" t="s">
        <v>19</v>
      </c>
      <c r="J393" s="67" t="s">
        <v>19</v>
      </c>
      <c r="K393" s="67" t="s">
        <v>19</v>
      </c>
      <c r="L393" s="67" t="s">
        <v>19</v>
      </c>
      <c r="M393" s="67" t="s">
        <v>19</v>
      </c>
      <c r="N393" s="67" t="s">
        <v>19</v>
      </c>
      <c r="O393" s="67" t="s">
        <v>19</v>
      </c>
      <c r="P393" s="67" t="s">
        <v>471</v>
      </c>
      <c r="Q393" s="67">
        <v>20</v>
      </c>
      <c r="R393" s="67">
        <v>1</v>
      </c>
      <c r="S393" s="67" t="s">
        <v>515</v>
      </c>
      <c r="T393" s="67" t="s">
        <v>854</v>
      </c>
      <c r="U393" s="155">
        <v>45742</v>
      </c>
      <c r="V393" s="155">
        <v>45772</v>
      </c>
      <c r="W393" s="67" t="s">
        <v>844</v>
      </c>
      <c r="X393" s="67">
        <v>20</v>
      </c>
      <c r="Y393" s="67">
        <v>100</v>
      </c>
      <c r="Z393" s="67" t="s">
        <v>2377</v>
      </c>
      <c r="AA393" s="450">
        <v>45772</v>
      </c>
      <c r="AB393" s="67">
        <v>100</v>
      </c>
      <c r="AC393" s="67" t="s">
        <v>2337</v>
      </c>
      <c r="AD393" s="450">
        <v>45747</v>
      </c>
      <c r="AE393" s="67">
        <v>100</v>
      </c>
      <c r="AF393" s="457">
        <v>20</v>
      </c>
      <c r="AG393" s="35">
        <f t="shared" si="38"/>
        <v>0</v>
      </c>
      <c r="AH393" s="35" t="str">
        <f t="shared" si="39"/>
        <v>12</v>
      </c>
      <c r="AI393" s="445" t="str">
        <f t="shared" si="36"/>
        <v>Actividad propia</v>
      </c>
      <c r="AJ393" s="35">
        <f t="shared" si="40"/>
        <v>20</v>
      </c>
      <c r="AK393" s="35">
        <f t="shared" si="41"/>
        <v>20</v>
      </c>
      <c r="AL393" s="445">
        <f t="shared" si="37"/>
        <v>100</v>
      </c>
    </row>
    <row r="394" spans="1:38" ht="32.25" customHeight="1" x14ac:dyDescent="0.25">
      <c r="A394" s="456" t="s">
        <v>1904</v>
      </c>
      <c r="B394" s="67" t="s">
        <v>2073</v>
      </c>
      <c r="C394" s="67" t="s">
        <v>1907</v>
      </c>
      <c r="D394" s="67" t="s">
        <v>2074</v>
      </c>
      <c r="E394" s="67">
        <v>0</v>
      </c>
      <c r="F394" s="67" t="s">
        <v>517</v>
      </c>
      <c r="G394" s="67" t="s">
        <v>855</v>
      </c>
      <c r="H394" s="67" t="s">
        <v>19</v>
      </c>
      <c r="I394" s="67" t="s">
        <v>19</v>
      </c>
      <c r="J394" s="67" t="s">
        <v>19</v>
      </c>
      <c r="K394" s="67" t="s">
        <v>19</v>
      </c>
      <c r="L394" s="67" t="s">
        <v>19</v>
      </c>
      <c r="M394" s="67" t="s">
        <v>19</v>
      </c>
      <c r="N394" s="67" t="s">
        <v>19</v>
      </c>
      <c r="O394" s="67" t="s">
        <v>19</v>
      </c>
      <c r="P394" s="67" t="s">
        <v>472</v>
      </c>
      <c r="Q394" s="67">
        <v>15</v>
      </c>
      <c r="R394" s="67">
        <v>1</v>
      </c>
      <c r="S394" s="67" t="s">
        <v>515</v>
      </c>
      <c r="T394" s="67" t="s">
        <v>856</v>
      </c>
      <c r="U394" s="155">
        <v>45775</v>
      </c>
      <c r="V394" s="155">
        <v>45807</v>
      </c>
      <c r="W394" s="67" t="s">
        <v>844</v>
      </c>
      <c r="X394" s="67">
        <v>15</v>
      </c>
      <c r="Y394" s="67">
        <v>100</v>
      </c>
      <c r="Z394" s="67" t="s">
        <v>2566</v>
      </c>
      <c r="AA394" s="450">
        <v>45807</v>
      </c>
      <c r="AB394" s="67">
        <v>100</v>
      </c>
      <c r="AC394" s="67" t="s">
        <v>2453</v>
      </c>
      <c r="AD394" s="450">
        <v>45807</v>
      </c>
      <c r="AE394" s="67">
        <v>100</v>
      </c>
      <c r="AF394" s="457">
        <v>15</v>
      </c>
      <c r="AG394" s="35">
        <f t="shared" si="38"/>
        <v>0</v>
      </c>
      <c r="AH394" s="35" t="str">
        <f t="shared" si="39"/>
        <v>12</v>
      </c>
      <c r="AI394" s="445" t="str">
        <f t="shared" si="36"/>
        <v>Actividad propia</v>
      </c>
      <c r="AJ394" s="35">
        <f t="shared" si="40"/>
        <v>15</v>
      </c>
      <c r="AK394" s="35">
        <f t="shared" si="41"/>
        <v>15</v>
      </c>
      <c r="AL394" s="445">
        <f t="shared" si="37"/>
        <v>100</v>
      </c>
    </row>
    <row r="395" spans="1:38" ht="32.25" customHeight="1" x14ac:dyDescent="0.25">
      <c r="A395" s="456" t="s">
        <v>1961</v>
      </c>
      <c r="B395" s="67" t="s">
        <v>2073</v>
      </c>
      <c r="C395" s="67" t="s">
        <v>1900</v>
      </c>
      <c r="D395" s="67" t="s">
        <v>2074</v>
      </c>
      <c r="E395" s="67">
        <v>0</v>
      </c>
      <c r="F395" s="67" t="s">
        <v>517</v>
      </c>
      <c r="G395" s="67" t="s">
        <v>857</v>
      </c>
      <c r="H395" s="67" t="s">
        <v>19</v>
      </c>
      <c r="I395" s="67" t="s">
        <v>19</v>
      </c>
      <c r="J395" s="67" t="s">
        <v>19</v>
      </c>
      <c r="K395" s="67" t="s">
        <v>19</v>
      </c>
      <c r="L395" s="67" t="s">
        <v>19</v>
      </c>
      <c r="M395" s="67" t="s">
        <v>19</v>
      </c>
      <c r="N395" s="67" t="s">
        <v>19</v>
      </c>
      <c r="O395" s="67" t="s">
        <v>19</v>
      </c>
      <c r="P395" s="67" t="s">
        <v>473</v>
      </c>
      <c r="Q395" s="67">
        <v>10</v>
      </c>
      <c r="R395" s="67">
        <v>1</v>
      </c>
      <c r="S395" s="67" t="s">
        <v>515</v>
      </c>
      <c r="T395" s="67" t="s">
        <v>850</v>
      </c>
      <c r="U395" s="155">
        <v>45811</v>
      </c>
      <c r="V395" s="155">
        <v>45828</v>
      </c>
      <c r="W395" s="67" t="s">
        <v>844</v>
      </c>
      <c r="X395" s="67">
        <v>10</v>
      </c>
      <c r="Y395" s="67"/>
      <c r="Z395" s="67"/>
      <c r="AA395" s="450"/>
      <c r="AB395" s="67"/>
      <c r="AC395" s="67"/>
      <c r="AD395" s="450"/>
      <c r="AE395" s="67"/>
      <c r="AF395" s="457"/>
      <c r="AG395" s="35">
        <f t="shared" si="38"/>
        <v>0</v>
      </c>
      <c r="AH395" s="35" t="str">
        <f t="shared" si="39"/>
        <v>12</v>
      </c>
      <c r="AI395" s="445" t="str">
        <f t="shared" si="36"/>
        <v>Actividad propia</v>
      </c>
      <c r="AJ395" s="35">
        <f t="shared" si="40"/>
        <v>10</v>
      </c>
      <c r="AK395" s="35">
        <f t="shared" si="41"/>
        <v>0</v>
      </c>
      <c r="AL395" s="445">
        <f t="shared" si="37"/>
        <v>0</v>
      </c>
    </row>
    <row r="396" spans="1:38" ht="32.25" customHeight="1" x14ac:dyDescent="0.25">
      <c r="A396" s="456" t="s">
        <v>1941</v>
      </c>
      <c r="B396" s="67" t="s">
        <v>2073</v>
      </c>
      <c r="C396" s="67" t="s">
        <v>1905</v>
      </c>
      <c r="D396" s="67" t="s">
        <v>2074</v>
      </c>
      <c r="E396" s="67">
        <v>0</v>
      </c>
      <c r="F396" s="67" t="s">
        <v>517</v>
      </c>
      <c r="G396" s="67" t="s">
        <v>858</v>
      </c>
      <c r="H396" s="67" t="s">
        <v>19</v>
      </c>
      <c r="I396" s="67" t="s">
        <v>19</v>
      </c>
      <c r="J396" s="67" t="s">
        <v>19</v>
      </c>
      <c r="K396" s="67" t="s">
        <v>19</v>
      </c>
      <c r="L396" s="67" t="s">
        <v>19</v>
      </c>
      <c r="M396" s="67" t="s">
        <v>19</v>
      </c>
      <c r="N396" s="67" t="s">
        <v>19</v>
      </c>
      <c r="O396" s="67" t="s">
        <v>19</v>
      </c>
      <c r="P396" s="67" t="s">
        <v>474</v>
      </c>
      <c r="Q396" s="67">
        <v>20</v>
      </c>
      <c r="R396" s="67">
        <v>1</v>
      </c>
      <c r="S396" s="67" t="s">
        <v>515</v>
      </c>
      <c r="T396" s="67" t="s">
        <v>859</v>
      </c>
      <c r="U396" s="155">
        <v>45832</v>
      </c>
      <c r="V396" s="155">
        <v>45849</v>
      </c>
      <c r="W396" s="67" t="s">
        <v>844</v>
      </c>
      <c r="X396" s="67">
        <v>20</v>
      </c>
      <c r="Y396" s="67"/>
      <c r="Z396" s="67"/>
      <c r="AA396" s="450"/>
      <c r="AB396" s="67"/>
      <c r="AC396" s="67"/>
      <c r="AD396" s="450"/>
      <c r="AE396" s="67"/>
      <c r="AF396" s="457"/>
      <c r="AG396" s="35">
        <f t="shared" si="38"/>
        <v>0</v>
      </c>
      <c r="AH396" s="35" t="str">
        <f t="shared" si="39"/>
        <v>12</v>
      </c>
      <c r="AI396" s="445" t="str">
        <f t="shared" si="36"/>
        <v>Actividad propia</v>
      </c>
      <c r="AJ396" s="35">
        <f t="shared" si="40"/>
        <v>20</v>
      </c>
      <c r="AK396" s="35">
        <f t="shared" si="41"/>
        <v>0</v>
      </c>
      <c r="AL396" s="445">
        <f t="shared" si="37"/>
        <v>0</v>
      </c>
    </row>
    <row r="397" spans="1:38" ht="32.25" customHeight="1" x14ac:dyDescent="0.25">
      <c r="A397" s="456" t="s">
        <v>1906</v>
      </c>
      <c r="B397" s="67" t="s">
        <v>2091</v>
      </c>
      <c r="C397" s="67" t="s">
        <v>1907</v>
      </c>
      <c r="D397" s="67" t="s">
        <v>2092</v>
      </c>
      <c r="E397" s="67">
        <v>1</v>
      </c>
      <c r="F397" s="67" t="s">
        <v>509</v>
      </c>
      <c r="G397" s="67" t="s">
        <v>510</v>
      </c>
      <c r="H397" s="67" t="s">
        <v>511</v>
      </c>
      <c r="I397" s="67" t="s">
        <v>1591</v>
      </c>
      <c r="J397" s="67" t="s">
        <v>1592</v>
      </c>
      <c r="K397" s="67" t="s">
        <v>1593</v>
      </c>
      <c r="L397" s="67" t="s">
        <v>19</v>
      </c>
      <c r="M397" s="67" t="s">
        <v>19</v>
      </c>
      <c r="N397" s="67" t="s">
        <v>513</v>
      </c>
      <c r="O397" s="67" t="s">
        <v>514</v>
      </c>
      <c r="P397" s="67" t="s">
        <v>62</v>
      </c>
      <c r="Q397" s="67">
        <v>20</v>
      </c>
      <c r="R397" s="67">
        <v>1</v>
      </c>
      <c r="S397" s="67" t="s">
        <v>515</v>
      </c>
      <c r="T397" s="67" t="s">
        <v>516</v>
      </c>
      <c r="U397" s="155">
        <v>45672</v>
      </c>
      <c r="V397" s="155">
        <v>45688</v>
      </c>
      <c r="W397" s="67" t="s">
        <v>508</v>
      </c>
      <c r="X397" s="67">
        <v>20</v>
      </c>
      <c r="Y397" s="67">
        <v>100</v>
      </c>
      <c r="Z397" s="67" t="s">
        <v>2093</v>
      </c>
      <c r="AA397" s="450">
        <v>45688</v>
      </c>
      <c r="AB397" s="67">
        <v>100</v>
      </c>
      <c r="AC397" s="67" t="s">
        <v>2094</v>
      </c>
      <c r="AD397" s="450">
        <v>45688</v>
      </c>
      <c r="AE397" s="67">
        <v>100</v>
      </c>
      <c r="AF397" s="457">
        <v>20</v>
      </c>
      <c r="AG397" s="35">
        <f t="shared" si="38"/>
        <v>0</v>
      </c>
      <c r="AH397" s="35" t="str">
        <f t="shared" si="39"/>
        <v>111</v>
      </c>
      <c r="AI397" s="445" t="str">
        <f t="shared" si="36"/>
        <v>Producto</v>
      </c>
      <c r="AJ397" s="35">
        <f t="shared" si="40"/>
        <v>20</v>
      </c>
      <c r="AK397" s="35">
        <f t="shared" si="41"/>
        <v>20</v>
      </c>
      <c r="AL397" s="445">
        <f t="shared" si="37"/>
        <v>100</v>
      </c>
    </row>
    <row r="398" spans="1:38" ht="32.25" customHeight="1" x14ac:dyDescent="0.25">
      <c r="A398" s="456" t="s">
        <v>1906</v>
      </c>
      <c r="B398" s="67" t="s">
        <v>2091</v>
      </c>
      <c r="C398" s="67" t="s">
        <v>1907</v>
      </c>
      <c r="D398" s="67" t="s">
        <v>2092</v>
      </c>
      <c r="E398" s="67">
        <v>1</v>
      </c>
      <c r="F398" s="67" t="s">
        <v>517</v>
      </c>
      <c r="G398" s="67" t="s">
        <v>518</v>
      </c>
      <c r="H398" s="67" t="s">
        <v>19</v>
      </c>
      <c r="I398" s="67" t="s">
        <v>19</v>
      </c>
      <c r="J398" s="67" t="s">
        <v>19</v>
      </c>
      <c r="K398" s="67" t="s">
        <v>19</v>
      </c>
      <c r="L398" s="67" t="s">
        <v>19</v>
      </c>
      <c r="M398" s="67" t="s">
        <v>19</v>
      </c>
      <c r="N398" s="67" t="s">
        <v>19</v>
      </c>
      <c r="O398" s="67" t="s">
        <v>19</v>
      </c>
      <c r="P398" s="67" t="s">
        <v>63</v>
      </c>
      <c r="Q398" s="67">
        <v>50</v>
      </c>
      <c r="R398" s="67">
        <v>1</v>
      </c>
      <c r="S398" s="67" t="s">
        <v>515</v>
      </c>
      <c r="T398" s="67" t="s">
        <v>519</v>
      </c>
      <c r="U398" s="155">
        <v>45672</v>
      </c>
      <c r="V398" s="155">
        <v>45688</v>
      </c>
      <c r="W398" s="67" t="s">
        <v>508</v>
      </c>
      <c r="X398" s="67">
        <v>10</v>
      </c>
      <c r="Y398" s="67">
        <v>100</v>
      </c>
      <c r="Z398" s="67" t="s">
        <v>2095</v>
      </c>
      <c r="AA398" s="450">
        <v>45688</v>
      </c>
      <c r="AB398" s="67">
        <v>100</v>
      </c>
      <c r="AC398" s="67" t="s">
        <v>2096</v>
      </c>
      <c r="AD398" s="450">
        <v>45688</v>
      </c>
      <c r="AE398" s="67">
        <v>100</v>
      </c>
      <c r="AF398" s="457">
        <v>10</v>
      </c>
      <c r="AG398" s="35">
        <f t="shared" si="38"/>
        <v>0</v>
      </c>
      <c r="AH398" s="35" t="str">
        <f t="shared" si="39"/>
        <v>111</v>
      </c>
      <c r="AI398" s="445" t="str">
        <f t="shared" si="36"/>
        <v>Actividad propia</v>
      </c>
      <c r="AJ398" s="35">
        <f t="shared" si="40"/>
        <v>10</v>
      </c>
      <c r="AK398" s="35">
        <f t="shared" si="41"/>
        <v>10</v>
      </c>
      <c r="AL398" s="445">
        <f t="shared" si="37"/>
        <v>100</v>
      </c>
    </row>
    <row r="399" spans="1:38" ht="32.25" customHeight="1" x14ac:dyDescent="0.25">
      <c r="A399" s="456" t="s">
        <v>1906</v>
      </c>
      <c r="B399" s="67" t="s">
        <v>2091</v>
      </c>
      <c r="C399" s="67" t="s">
        <v>1907</v>
      </c>
      <c r="D399" s="67" t="s">
        <v>2092</v>
      </c>
      <c r="E399" s="67">
        <v>1</v>
      </c>
      <c r="F399" s="67" t="s">
        <v>517</v>
      </c>
      <c r="G399" s="67" t="s">
        <v>520</v>
      </c>
      <c r="H399" s="67" t="s">
        <v>19</v>
      </c>
      <c r="I399" s="67" t="s">
        <v>19</v>
      </c>
      <c r="J399" s="67" t="s">
        <v>19</v>
      </c>
      <c r="K399" s="67" t="s">
        <v>19</v>
      </c>
      <c r="L399" s="67" t="s">
        <v>19</v>
      </c>
      <c r="M399" s="67" t="s">
        <v>19</v>
      </c>
      <c r="N399" s="67" t="s">
        <v>19</v>
      </c>
      <c r="O399" s="67" t="s">
        <v>19</v>
      </c>
      <c r="P399" s="67" t="s">
        <v>64</v>
      </c>
      <c r="Q399" s="67">
        <v>50</v>
      </c>
      <c r="R399" s="67">
        <v>1</v>
      </c>
      <c r="S399" s="67" t="s">
        <v>515</v>
      </c>
      <c r="T399" s="67" t="s">
        <v>521</v>
      </c>
      <c r="U399" s="155">
        <v>45672</v>
      </c>
      <c r="V399" s="155">
        <v>45688</v>
      </c>
      <c r="W399" s="67" t="s">
        <v>508</v>
      </c>
      <c r="X399" s="67">
        <v>10</v>
      </c>
      <c r="Y399" s="67">
        <v>100</v>
      </c>
      <c r="Z399" s="67" t="s">
        <v>2095</v>
      </c>
      <c r="AA399" s="450">
        <v>45688</v>
      </c>
      <c r="AB399" s="67">
        <v>100</v>
      </c>
      <c r="AC399" s="67" t="s">
        <v>2097</v>
      </c>
      <c r="AD399" s="450">
        <v>45688</v>
      </c>
      <c r="AE399" s="67">
        <v>100</v>
      </c>
      <c r="AF399" s="457">
        <v>10</v>
      </c>
      <c r="AG399" s="35">
        <f t="shared" si="38"/>
        <v>0</v>
      </c>
      <c r="AH399" s="35" t="str">
        <f t="shared" si="39"/>
        <v>111</v>
      </c>
      <c r="AI399" s="445" t="str">
        <f t="shared" si="36"/>
        <v>Actividad propia</v>
      </c>
      <c r="AJ399" s="35">
        <f t="shared" si="40"/>
        <v>10</v>
      </c>
      <c r="AK399" s="35">
        <f t="shared" si="41"/>
        <v>10</v>
      </c>
      <c r="AL399" s="445">
        <f t="shared" si="37"/>
        <v>100</v>
      </c>
    </row>
    <row r="400" spans="1:38" ht="32.25" customHeight="1" x14ac:dyDescent="0.25">
      <c r="A400" s="456" t="s">
        <v>1906</v>
      </c>
      <c r="B400" s="67" t="s">
        <v>2091</v>
      </c>
      <c r="C400" s="67" t="s">
        <v>1907</v>
      </c>
      <c r="D400" s="67" t="s">
        <v>2092</v>
      </c>
      <c r="E400" s="67">
        <v>1</v>
      </c>
      <c r="F400" s="67" t="s">
        <v>509</v>
      </c>
      <c r="G400" s="67" t="s">
        <v>522</v>
      </c>
      <c r="H400" s="67" t="s">
        <v>511</v>
      </c>
      <c r="I400" s="67" t="s">
        <v>1591</v>
      </c>
      <c r="J400" s="67" t="s">
        <v>1592</v>
      </c>
      <c r="K400" s="67" t="s">
        <v>1593</v>
      </c>
      <c r="L400" s="67" t="s">
        <v>19</v>
      </c>
      <c r="M400" s="67" t="s">
        <v>19</v>
      </c>
      <c r="N400" s="67" t="s">
        <v>513</v>
      </c>
      <c r="O400" s="67" t="s">
        <v>523</v>
      </c>
      <c r="P400" s="67" t="s">
        <v>65</v>
      </c>
      <c r="Q400" s="67">
        <v>20</v>
      </c>
      <c r="R400" s="67">
        <v>1</v>
      </c>
      <c r="S400" s="67" t="s">
        <v>515</v>
      </c>
      <c r="T400" s="67" t="s">
        <v>524</v>
      </c>
      <c r="U400" s="155">
        <v>45672</v>
      </c>
      <c r="V400" s="155">
        <v>45688</v>
      </c>
      <c r="W400" s="67" t="s">
        <v>508</v>
      </c>
      <c r="X400" s="67">
        <v>20</v>
      </c>
      <c r="Y400" s="67">
        <v>100</v>
      </c>
      <c r="Z400" s="67" t="s">
        <v>2093</v>
      </c>
      <c r="AA400" s="450">
        <v>45688</v>
      </c>
      <c r="AB400" s="67">
        <v>100</v>
      </c>
      <c r="AC400" s="67" t="s">
        <v>2098</v>
      </c>
      <c r="AD400" s="450">
        <v>45688</v>
      </c>
      <c r="AE400" s="67">
        <v>100</v>
      </c>
      <c r="AF400" s="457">
        <v>20</v>
      </c>
      <c r="AG400" s="35">
        <f t="shared" si="38"/>
        <v>0</v>
      </c>
      <c r="AH400" s="35" t="str">
        <f t="shared" si="39"/>
        <v>111</v>
      </c>
      <c r="AI400" s="445" t="str">
        <f t="shared" si="36"/>
        <v>Producto</v>
      </c>
      <c r="AJ400" s="35">
        <f t="shared" si="40"/>
        <v>20</v>
      </c>
      <c r="AK400" s="35">
        <f t="shared" si="41"/>
        <v>20</v>
      </c>
      <c r="AL400" s="445">
        <f t="shared" si="37"/>
        <v>100</v>
      </c>
    </row>
    <row r="401" spans="1:38" ht="32.25" customHeight="1" x14ac:dyDescent="0.25">
      <c r="A401" s="456" t="s">
        <v>1906</v>
      </c>
      <c r="B401" s="67" t="s">
        <v>2091</v>
      </c>
      <c r="C401" s="67" t="s">
        <v>1907</v>
      </c>
      <c r="D401" s="67" t="s">
        <v>2092</v>
      </c>
      <c r="E401" s="67">
        <v>1</v>
      </c>
      <c r="F401" s="67" t="s">
        <v>517</v>
      </c>
      <c r="G401" s="67" t="s">
        <v>525</v>
      </c>
      <c r="H401" s="67" t="s">
        <v>19</v>
      </c>
      <c r="I401" s="67" t="s">
        <v>19</v>
      </c>
      <c r="J401" s="67" t="s">
        <v>19</v>
      </c>
      <c r="K401" s="67" t="s">
        <v>19</v>
      </c>
      <c r="L401" s="67" t="s">
        <v>19</v>
      </c>
      <c r="M401" s="67" t="s">
        <v>19</v>
      </c>
      <c r="N401" s="67" t="s">
        <v>19</v>
      </c>
      <c r="O401" s="67" t="s">
        <v>19</v>
      </c>
      <c r="P401" s="67" t="s">
        <v>66</v>
      </c>
      <c r="Q401" s="67">
        <v>50</v>
      </c>
      <c r="R401" s="67">
        <v>1</v>
      </c>
      <c r="S401" s="67" t="s">
        <v>515</v>
      </c>
      <c r="T401" s="67" t="s">
        <v>526</v>
      </c>
      <c r="U401" s="155">
        <v>45672</v>
      </c>
      <c r="V401" s="155">
        <v>45688</v>
      </c>
      <c r="W401" s="67" t="s">
        <v>508</v>
      </c>
      <c r="X401" s="67">
        <v>10</v>
      </c>
      <c r="Y401" s="67">
        <v>100</v>
      </c>
      <c r="Z401" s="67" t="s">
        <v>2095</v>
      </c>
      <c r="AA401" s="450">
        <v>45688</v>
      </c>
      <c r="AB401" s="67">
        <v>100</v>
      </c>
      <c r="AC401" s="67" t="s">
        <v>2099</v>
      </c>
      <c r="AD401" s="450">
        <v>45688</v>
      </c>
      <c r="AE401" s="67">
        <v>100</v>
      </c>
      <c r="AF401" s="457">
        <v>10</v>
      </c>
      <c r="AG401" s="35">
        <f t="shared" si="38"/>
        <v>0</v>
      </c>
      <c r="AH401" s="35" t="str">
        <f t="shared" si="39"/>
        <v>111</v>
      </c>
      <c r="AI401" s="445" t="str">
        <f t="shared" si="36"/>
        <v>Actividad propia</v>
      </c>
      <c r="AJ401" s="35">
        <f t="shared" si="40"/>
        <v>10</v>
      </c>
      <c r="AK401" s="35">
        <f t="shared" si="41"/>
        <v>10</v>
      </c>
      <c r="AL401" s="445">
        <f t="shared" si="37"/>
        <v>100</v>
      </c>
    </row>
    <row r="402" spans="1:38" ht="32.25" customHeight="1" x14ac:dyDescent="0.25">
      <c r="A402" s="456" t="s">
        <v>1906</v>
      </c>
      <c r="B402" s="67" t="s">
        <v>2091</v>
      </c>
      <c r="C402" s="67" t="s">
        <v>1907</v>
      </c>
      <c r="D402" s="67" t="s">
        <v>2092</v>
      </c>
      <c r="E402" s="67">
        <v>1</v>
      </c>
      <c r="F402" s="67" t="s">
        <v>517</v>
      </c>
      <c r="G402" s="67" t="s">
        <v>527</v>
      </c>
      <c r="H402" s="67" t="s">
        <v>19</v>
      </c>
      <c r="I402" s="67" t="s">
        <v>19</v>
      </c>
      <c r="J402" s="67" t="s">
        <v>19</v>
      </c>
      <c r="K402" s="67" t="s">
        <v>19</v>
      </c>
      <c r="L402" s="67" t="s">
        <v>19</v>
      </c>
      <c r="M402" s="67" t="s">
        <v>19</v>
      </c>
      <c r="N402" s="67" t="s">
        <v>19</v>
      </c>
      <c r="O402" s="67" t="s">
        <v>19</v>
      </c>
      <c r="P402" s="67" t="s">
        <v>67</v>
      </c>
      <c r="Q402" s="67">
        <v>50</v>
      </c>
      <c r="R402" s="67">
        <v>1</v>
      </c>
      <c r="S402" s="67" t="s">
        <v>515</v>
      </c>
      <c r="T402" s="67" t="s">
        <v>528</v>
      </c>
      <c r="U402" s="155">
        <v>45672</v>
      </c>
      <c r="V402" s="155">
        <v>45688</v>
      </c>
      <c r="W402" s="67" t="s">
        <v>508</v>
      </c>
      <c r="X402" s="67">
        <v>10</v>
      </c>
      <c r="Y402" s="67">
        <v>100</v>
      </c>
      <c r="Z402" s="67" t="s">
        <v>2095</v>
      </c>
      <c r="AA402" s="450">
        <v>45688</v>
      </c>
      <c r="AB402" s="67">
        <v>100</v>
      </c>
      <c r="AC402" s="67" t="s">
        <v>2100</v>
      </c>
      <c r="AD402" s="450">
        <v>45688</v>
      </c>
      <c r="AE402" s="67">
        <v>100</v>
      </c>
      <c r="AF402" s="457">
        <v>10</v>
      </c>
      <c r="AG402" s="35">
        <f t="shared" si="38"/>
        <v>0</v>
      </c>
      <c r="AH402" s="35" t="str">
        <f t="shared" si="39"/>
        <v>111</v>
      </c>
      <c r="AI402" s="445" t="str">
        <f t="shared" si="36"/>
        <v>Actividad propia</v>
      </c>
      <c r="AJ402" s="35">
        <f t="shared" si="40"/>
        <v>10</v>
      </c>
      <c r="AK402" s="35">
        <f t="shared" si="41"/>
        <v>10</v>
      </c>
      <c r="AL402" s="445">
        <f t="shared" si="37"/>
        <v>100</v>
      </c>
    </row>
    <row r="403" spans="1:38" ht="32.25" customHeight="1" x14ac:dyDescent="0.25">
      <c r="A403" s="456" t="s">
        <v>1898</v>
      </c>
      <c r="B403" s="67" t="s">
        <v>2091</v>
      </c>
      <c r="C403" s="67" t="s">
        <v>2330</v>
      </c>
      <c r="D403" s="67" t="s">
        <v>2092</v>
      </c>
      <c r="E403" s="67">
        <v>1</v>
      </c>
      <c r="F403" s="67" t="s">
        <v>509</v>
      </c>
      <c r="G403" s="67" t="s">
        <v>529</v>
      </c>
      <c r="H403" s="67" t="s">
        <v>530</v>
      </c>
      <c r="I403" s="67" t="s">
        <v>1594</v>
      </c>
      <c r="J403" s="67" t="s">
        <v>1595</v>
      </c>
      <c r="K403" s="67" t="s">
        <v>1596</v>
      </c>
      <c r="L403" s="67" t="s">
        <v>531</v>
      </c>
      <c r="M403" s="67" t="s">
        <v>22</v>
      </c>
      <c r="N403" s="67" t="s">
        <v>513</v>
      </c>
      <c r="O403" s="67" t="s">
        <v>19</v>
      </c>
      <c r="P403" s="67" t="s">
        <v>68</v>
      </c>
      <c r="Q403" s="67">
        <v>60</v>
      </c>
      <c r="R403" s="67">
        <v>1</v>
      </c>
      <c r="S403" s="67" t="s">
        <v>515</v>
      </c>
      <c r="T403" s="67" t="s">
        <v>533</v>
      </c>
      <c r="U403" s="155">
        <v>45659</v>
      </c>
      <c r="V403" s="155">
        <v>46010</v>
      </c>
      <c r="W403" s="67" t="s">
        <v>534</v>
      </c>
      <c r="X403" s="67">
        <v>60</v>
      </c>
      <c r="Y403" s="67"/>
      <c r="Z403" s="67"/>
      <c r="AA403" s="450"/>
      <c r="AB403" s="67"/>
      <c r="AC403" s="67"/>
      <c r="AD403" s="450"/>
      <c r="AE403" s="67"/>
      <c r="AF403" s="457"/>
      <c r="AG403" s="35">
        <f t="shared" si="38"/>
        <v>0</v>
      </c>
      <c r="AH403" s="35" t="str">
        <f t="shared" si="39"/>
        <v>111</v>
      </c>
      <c r="AI403" s="445" t="str">
        <f t="shared" si="36"/>
        <v>Producto</v>
      </c>
      <c r="AJ403" s="35">
        <f t="shared" si="40"/>
        <v>60</v>
      </c>
      <c r="AK403" s="35">
        <f t="shared" si="41"/>
        <v>0</v>
      </c>
      <c r="AL403" s="445">
        <f t="shared" si="37"/>
        <v>0</v>
      </c>
    </row>
    <row r="404" spans="1:38" ht="32.25" customHeight="1" x14ac:dyDescent="0.25">
      <c r="A404" s="456" t="s">
        <v>1906</v>
      </c>
      <c r="B404" s="67" t="s">
        <v>2091</v>
      </c>
      <c r="C404" s="67" t="s">
        <v>1907</v>
      </c>
      <c r="D404" s="67" t="s">
        <v>2092</v>
      </c>
      <c r="E404" s="67">
        <v>1</v>
      </c>
      <c r="F404" s="67" t="s">
        <v>517</v>
      </c>
      <c r="G404" s="67" t="s">
        <v>535</v>
      </c>
      <c r="H404" s="67" t="s">
        <v>19</v>
      </c>
      <c r="I404" s="67" t="s">
        <v>19</v>
      </c>
      <c r="J404" s="67" t="s">
        <v>19</v>
      </c>
      <c r="K404" s="67" t="s">
        <v>19</v>
      </c>
      <c r="L404" s="67" t="s">
        <v>19</v>
      </c>
      <c r="M404" s="67" t="s">
        <v>19</v>
      </c>
      <c r="N404" s="67" t="s">
        <v>19</v>
      </c>
      <c r="O404" s="67" t="s">
        <v>19</v>
      </c>
      <c r="P404" s="67" t="s">
        <v>69</v>
      </c>
      <c r="Q404" s="67">
        <v>50</v>
      </c>
      <c r="R404" s="67">
        <v>2</v>
      </c>
      <c r="S404" s="67" t="s">
        <v>515</v>
      </c>
      <c r="T404" s="67" t="s">
        <v>536</v>
      </c>
      <c r="U404" s="155">
        <v>45659</v>
      </c>
      <c r="V404" s="155">
        <v>45716</v>
      </c>
      <c r="W404" s="67" t="s">
        <v>537</v>
      </c>
      <c r="X404" s="67">
        <v>30</v>
      </c>
      <c r="Y404" s="67">
        <v>100</v>
      </c>
      <c r="Z404" s="67" t="s">
        <v>2101</v>
      </c>
      <c r="AA404" s="450">
        <v>45716</v>
      </c>
      <c r="AB404" s="67">
        <v>100</v>
      </c>
      <c r="AC404" s="67" t="s">
        <v>2102</v>
      </c>
      <c r="AD404" s="450">
        <v>45716</v>
      </c>
      <c r="AE404" s="67">
        <v>100</v>
      </c>
      <c r="AF404" s="457">
        <v>30</v>
      </c>
      <c r="AG404" s="35">
        <f t="shared" si="38"/>
        <v>0</v>
      </c>
      <c r="AH404" s="35" t="str">
        <f t="shared" si="39"/>
        <v>111</v>
      </c>
      <c r="AI404" s="445" t="str">
        <f t="shared" si="36"/>
        <v>Actividad propia</v>
      </c>
      <c r="AJ404" s="35">
        <f t="shared" si="40"/>
        <v>30</v>
      </c>
      <c r="AK404" s="35">
        <f t="shared" si="41"/>
        <v>30</v>
      </c>
      <c r="AL404" s="445">
        <f t="shared" si="37"/>
        <v>100</v>
      </c>
    </row>
    <row r="405" spans="1:38" ht="32.25" customHeight="1" x14ac:dyDescent="0.25">
      <c r="A405" s="456" t="s">
        <v>1934</v>
      </c>
      <c r="B405" s="67" t="s">
        <v>2091</v>
      </c>
      <c r="C405" s="67" t="s">
        <v>1900</v>
      </c>
      <c r="D405" s="67" t="s">
        <v>2092</v>
      </c>
      <c r="E405" s="67">
        <v>1</v>
      </c>
      <c r="F405" s="67" t="s">
        <v>517</v>
      </c>
      <c r="G405" s="67" t="s">
        <v>538</v>
      </c>
      <c r="H405" s="67" t="s">
        <v>19</v>
      </c>
      <c r="I405" s="67" t="s">
        <v>19</v>
      </c>
      <c r="J405" s="67" t="s">
        <v>19</v>
      </c>
      <c r="K405" s="67" t="s">
        <v>19</v>
      </c>
      <c r="L405" s="67" t="s">
        <v>19</v>
      </c>
      <c r="M405" s="67" t="s">
        <v>19</v>
      </c>
      <c r="N405" s="67" t="s">
        <v>19</v>
      </c>
      <c r="O405" s="67" t="s">
        <v>19</v>
      </c>
      <c r="P405" s="67" t="s">
        <v>2103</v>
      </c>
      <c r="Q405" s="67">
        <v>25</v>
      </c>
      <c r="R405" s="67">
        <v>2</v>
      </c>
      <c r="S405" s="67" t="s">
        <v>515</v>
      </c>
      <c r="T405" s="67" t="s">
        <v>539</v>
      </c>
      <c r="U405" s="155">
        <v>45691</v>
      </c>
      <c r="V405" s="155">
        <v>45898</v>
      </c>
      <c r="W405" s="67" t="s">
        <v>534</v>
      </c>
      <c r="X405" s="67">
        <v>15</v>
      </c>
      <c r="Y405" s="67">
        <v>50</v>
      </c>
      <c r="Z405" s="67" t="s">
        <v>2378</v>
      </c>
      <c r="AA405" s="450"/>
      <c r="AB405" s="67">
        <v>50</v>
      </c>
      <c r="AC405" s="67" t="s">
        <v>2379</v>
      </c>
      <c r="AD405" s="450"/>
      <c r="AE405" s="67"/>
      <c r="AF405" s="457">
        <v>7.5</v>
      </c>
      <c r="AG405" s="35">
        <f t="shared" si="38"/>
        <v>0</v>
      </c>
      <c r="AH405" s="35" t="str">
        <f t="shared" si="39"/>
        <v>111</v>
      </c>
      <c r="AI405" s="445" t="str">
        <f t="shared" si="36"/>
        <v>Actividad propia</v>
      </c>
      <c r="AJ405" s="35">
        <f t="shared" si="40"/>
        <v>15</v>
      </c>
      <c r="AK405" s="35">
        <f t="shared" si="41"/>
        <v>7.5</v>
      </c>
      <c r="AL405" s="445">
        <f t="shared" si="37"/>
        <v>0</v>
      </c>
    </row>
    <row r="406" spans="1:38" ht="32.25" customHeight="1" x14ac:dyDescent="0.25">
      <c r="A406" s="456" t="s">
        <v>1898</v>
      </c>
      <c r="B406" s="67" t="s">
        <v>2091</v>
      </c>
      <c r="C406" s="67" t="s">
        <v>1900</v>
      </c>
      <c r="D406" s="67" t="s">
        <v>2092</v>
      </c>
      <c r="E406" s="67">
        <v>1</v>
      </c>
      <c r="F406" s="67" t="s">
        <v>517</v>
      </c>
      <c r="G406" s="67" t="s">
        <v>540</v>
      </c>
      <c r="H406" s="67" t="s">
        <v>19</v>
      </c>
      <c r="I406" s="67" t="s">
        <v>19</v>
      </c>
      <c r="J406" s="67" t="s">
        <v>19</v>
      </c>
      <c r="K406" s="67" t="s">
        <v>19</v>
      </c>
      <c r="L406" s="67" t="s">
        <v>19</v>
      </c>
      <c r="M406" s="67" t="s">
        <v>19</v>
      </c>
      <c r="N406" s="67" t="s">
        <v>19</v>
      </c>
      <c r="O406" s="67" t="s">
        <v>19</v>
      </c>
      <c r="P406" s="67" t="s">
        <v>70</v>
      </c>
      <c r="Q406" s="67">
        <v>25</v>
      </c>
      <c r="R406" s="67">
        <v>2</v>
      </c>
      <c r="S406" s="67" t="s">
        <v>515</v>
      </c>
      <c r="T406" s="67" t="s">
        <v>541</v>
      </c>
      <c r="U406" s="155">
        <v>45811</v>
      </c>
      <c r="V406" s="155">
        <v>46010</v>
      </c>
      <c r="W406" s="67" t="s">
        <v>508</v>
      </c>
      <c r="X406" s="67">
        <v>15</v>
      </c>
      <c r="Y406" s="67"/>
      <c r="Z406" s="67"/>
      <c r="AA406" s="450"/>
      <c r="AB406" s="67"/>
      <c r="AC406" s="67"/>
      <c r="AD406" s="450"/>
      <c r="AE406" s="67"/>
      <c r="AF406" s="457"/>
      <c r="AG406" s="35">
        <f t="shared" si="38"/>
        <v>0</v>
      </c>
      <c r="AH406" s="35" t="str">
        <f t="shared" si="39"/>
        <v>111</v>
      </c>
      <c r="AI406" s="445" t="str">
        <f t="shared" si="36"/>
        <v>Actividad propia</v>
      </c>
      <c r="AJ406" s="35">
        <f t="shared" si="40"/>
        <v>15</v>
      </c>
      <c r="AK406" s="35">
        <f t="shared" si="41"/>
        <v>0</v>
      </c>
      <c r="AL406" s="445">
        <f t="shared" si="37"/>
        <v>0</v>
      </c>
    </row>
    <row r="407" spans="1:38" ht="32.25" customHeight="1" x14ac:dyDescent="0.25">
      <c r="A407" s="456" t="s">
        <v>1916</v>
      </c>
      <c r="B407" s="67" t="s">
        <v>2104</v>
      </c>
      <c r="C407" s="67" t="s">
        <v>1900</v>
      </c>
      <c r="D407" s="67" t="s">
        <v>2105</v>
      </c>
      <c r="E407" s="67">
        <v>1</v>
      </c>
      <c r="F407" s="67" t="s">
        <v>509</v>
      </c>
      <c r="G407" s="67" t="s">
        <v>987</v>
      </c>
      <c r="H407" s="67" t="s">
        <v>511</v>
      </c>
      <c r="I407" s="67" t="s">
        <v>1591</v>
      </c>
      <c r="J407" s="67" t="s">
        <v>1601</v>
      </c>
      <c r="K407" s="67" t="s">
        <v>1593</v>
      </c>
      <c r="L407" s="67" t="s">
        <v>19</v>
      </c>
      <c r="M407" s="67" t="s">
        <v>22</v>
      </c>
      <c r="N407" s="67" t="s">
        <v>766</v>
      </c>
      <c r="O407" s="67" t="s">
        <v>545</v>
      </c>
      <c r="P407" s="67" t="s">
        <v>351</v>
      </c>
      <c r="Q407" s="67">
        <v>30</v>
      </c>
      <c r="R407" s="67">
        <v>100</v>
      </c>
      <c r="S407" s="67" t="s">
        <v>546</v>
      </c>
      <c r="T407" s="67" t="s">
        <v>988</v>
      </c>
      <c r="U407" s="155">
        <v>45672</v>
      </c>
      <c r="V407" s="155">
        <v>45975</v>
      </c>
      <c r="W407" s="67" t="s">
        <v>986</v>
      </c>
      <c r="X407" s="67">
        <v>30</v>
      </c>
      <c r="Y407" s="67">
        <v>0</v>
      </c>
      <c r="Z407" s="67" t="s">
        <v>2106</v>
      </c>
      <c r="AA407" s="450"/>
      <c r="AB407" s="67">
        <v>0</v>
      </c>
      <c r="AC407" s="67" t="s">
        <v>2107</v>
      </c>
      <c r="AD407" s="450"/>
      <c r="AE407" s="67"/>
      <c r="AF407" s="457">
        <v>0</v>
      </c>
      <c r="AG407" s="35">
        <f t="shared" si="38"/>
        <v>0</v>
      </c>
      <c r="AH407" s="35" t="str">
        <f t="shared" si="39"/>
        <v>72</v>
      </c>
      <c r="AI407" s="445" t="str">
        <f t="shared" si="36"/>
        <v>Producto</v>
      </c>
      <c r="AJ407" s="35">
        <f t="shared" si="40"/>
        <v>30</v>
      </c>
      <c r="AK407" s="35">
        <f t="shared" si="41"/>
        <v>0</v>
      </c>
      <c r="AL407" s="445">
        <f t="shared" si="37"/>
        <v>0</v>
      </c>
    </row>
    <row r="408" spans="1:38" ht="32.25" customHeight="1" x14ac:dyDescent="0.25">
      <c r="A408" s="456" t="s">
        <v>1906</v>
      </c>
      <c r="B408" s="67" t="s">
        <v>2104</v>
      </c>
      <c r="C408" s="67" t="s">
        <v>1907</v>
      </c>
      <c r="D408" s="67" t="s">
        <v>2105</v>
      </c>
      <c r="E408" s="67">
        <v>1</v>
      </c>
      <c r="F408" s="67" t="s">
        <v>517</v>
      </c>
      <c r="G408" s="67" t="s">
        <v>989</v>
      </c>
      <c r="H408" s="67" t="s">
        <v>19</v>
      </c>
      <c r="I408" s="67" t="s">
        <v>19</v>
      </c>
      <c r="J408" s="67" t="s">
        <v>19</v>
      </c>
      <c r="K408" s="67" t="s">
        <v>19</v>
      </c>
      <c r="L408" s="67" t="s">
        <v>19</v>
      </c>
      <c r="M408" s="67" t="s">
        <v>19</v>
      </c>
      <c r="N408" s="67" t="s">
        <v>19</v>
      </c>
      <c r="O408" s="67" t="s">
        <v>19</v>
      </c>
      <c r="P408" s="67" t="s">
        <v>352</v>
      </c>
      <c r="Q408" s="67">
        <v>10</v>
      </c>
      <c r="R408" s="67">
        <v>1</v>
      </c>
      <c r="S408" s="67" t="s">
        <v>515</v>
      </c>
      <c r="T408" s="67" t="s">
        <v>990</v>
      </c>
      <c r="U408" s="155">
        <v>45672</v>
      </c>
      <c r="V408" s="155">
        <v>45706</v>
      </c>
      <c r="W408" s="67" t="s">
        <v>986</v>
      </c>
      <c r="X408" s="67">
        <v>3</v>
      </c>
      <c r="Y408" s="67">
        <v>100</v>
      </c>
      <c r="Z408" s="67" t="s">
        <v>2108</v>
      </c>
      <c r="AA408" s="450">
        <v>45706</v>
      </c>
      <c r="AB408" s="67">
        <v>100</v>
      </c>
      <c r="AC408" s="67" t="s">
        <v>2109</v>
      </c>
      <c r="AD408" s="450">
        <v>45706</v>
      </c>
      <c r="AE408" s="67">
        <v>100</v>
      </c>
      <c r="AF408" s="457">
        <v>3</v>
      </c>
      <c r="AG408" s="35">
        <f t="shared" si="38"/>
        <v>0</v>
      </c>
      <c r="AH408" s="35" t="str">
        <f t="shared" si="39"/>
        <v>72</v>
      </c>
      <c r="AI408" s="445" t="str">
        <f t="shared" si="36"/>
        <v>Actividad propia</v>
      </c>
      <c r="AJ408" s="35">
        <f t="shared" si="40"/>
        <v>3</v>
      </c>
      <c r="AK408" s="35">
        <f t="shared" si="41"/>
        <v>3</v>
      </c>
      <c r="AL408" s="445">
        <f t="shared" si="37"/>
        <v>100</v>
      </c>
    </row>
    <row r="409" spans="1:38" ht="32.25" customHeight="1" x14ac:dyDescent="0.25">
      <c r="A409" s="456" t="s">
        <v>1906</v>
      </c>
      <c r="B409" s="67" t="s">
        <v>2104</v>
      </c>
      <c r="C409" s="67" t="s">
        <v>1907</v>
      </c>
      <c r="D409" s="67" t="s">
        <v>2105</v>
      </c>
      <c r="E409" s="67">
        <v>1</v>
      </c>
      <c r="F409" s="67" t="s">
        <v>517</v>
      </c>
      <c r="G409" s="67" t="s">
        <v>991</v>
      </c>
      <c r="H409" s="67" t="s">
        <v>19</v>
      </c>
      <c r="I409" s="67" t="s">
        <v>19</v>
      </c>
      <c r="J409" s="67" t="s">
        <v>19</v>
      </c>
      <c r="K409" s="67" t="s">
        <v>19</v>
      </c>
      <c r="L409" s="67" t="s">
        <v>19</v>
      </c>
      <c r="M409" s="67" t="s">
        <v>19</v>
      </c>
      <c r="N409" s="67" t="s">
        <v>19</v>
      </c>
      <c r="O409" s="67" t="s">
        <v>19</v>
      </c>
      <c r="P409" s="67" t="s">
        <v>353</v>
      </c>
      <c r="Q409" s="67">
        <v>10</v>
      </c>
      <c r="R409" s="67">
        <v>1</v>
      </c>
      <c r="S409" s="67" t="s">
        <v>515</v>
      </c>
      <c r="T409" s="67" t="s">
        <v>992</v>
      </c>
      <c r="U409" s="155">
        <v>45707</v>
      </c>
      <c r="V409" s="155">
        <v>45716</v>
      </c>
      <c r="W409" s="67" t="s">
        <v>986</v>
      </c>
      <c r="X409" s="67">
        <v>3</v>
      </c>
      <c r="Y409" s="67">
        <v>100</v>
      </c>
      <c r="Z409" s="67" t="s">
        <v>2110</v>
      </c>
      <c r="AA409" s="450">
        <v>45716</v>
      </c>
      <c r="AB409" s="67">
        <v>100</v>
      </c>
      <c r="AC409" s="67" t="s">
        <v>2111</v>
      </c>
      <c r="AD409" s="450">
        <v>45716</v>
      </c>
      <c r="AE409" s="67">
        <v>100</v>
      </c>
      <c r="AF409" s="457">
        <v>3</v>
      </c>
      <c r="AG409" s="35">
        <f t="shared" si="38"/>
        <v>0</v>
      </c>
      <c r="AH409" s="35" t="str">
        <f t="shared" si="39"/>
        <v>72</v>
      </c>
      <c r="AI409" s="445" t="str">
        <f t="shared" si="36"/>
        <v>Actividad propia</v>
      </c>
      <c r="AJ409" s="35">
        <f t="shared" si="40"/>
        <v>3</v>
      </c>
      <c r="AK409" s="35">
        <f t="shared" si="41"/>
        <v>3</v>
      </c>
      <c r="AL409" s="445">
        <f t="shared" si="37"/>
        <v>100</v>
      </c>
    </row>
    <row r="410" spans="1:38" ht="32.25" customHeight="1" x14ac:dyDescent="0.25">
      <c r="A410" s="456" t="s">
        <v>1942</v>
      </c>
      <c r="B410" s="67" t="s">
        <v>2104</v>
      </c>
      <c r="C410" s="67" t="s">
        <v>1900</v>
      </c>
      <c r="D410" s="67" t="s">
        <v>2105</v>
      </c>
      <c r="E410" s="67">
        <v>1</v>
      </c>
      <c r="F410" s="67" t="s">
        <v>517</v>
      </c>
      <c r="G410" s="67" t="s">
        <v>993</v>
      </c>
      <c r="H410" s="67" t="s">
        <v>19</v>
      </c>
      <c r="I410" s="67" t="s">
        <v>19</v>
      </c>
      <c r="J410" s="67" t="s">
        <v>19</v>
      </c>
      <c r="K410" s="67" t="s">
        <v>19</v>
      </c>
      <c r="L410" s="67" t="s">
        <v>19</v>
      </c>
      <c r="M410" s="67" t="s">
        <v>19</v>
      </c>
      <c r="N410" s="67" t="s">
        <v>19</v>
      </c>
      <c r="O410" s="67" t="s">
        <v>19</v>
      </c>
      <c r="P410" s="67" t="s">
        <v>354</v>
      </c>
      <c r="Q410" s="67">
        <v>15</v>
      </c>
      <c r="R410" s="67">
        <v>2</v>
      </c>
      <c r="S410" s="67" t="s">
        <v>515</v>
      </c>
      <c r="T410" s="67" t="s">
        <v>994</v>
      </c>
      <c r="U410" s="155">
        <v>45719</v>
      </c>
      <c r="V410" s="155">
        <v>45930</v>
      </c>
      <c r="W410" s="67" t="s">
        <v>986</v>
      </c>
      <c r="X410" s="67">
        <v>4.5</v>
      </c>
      <c r="Y410" s="67">
        <v>0</v>
      </c>
      <c r="Z410" s="67" t="s">
        <v>2112</v>
      </c>
      <c r="AA410" s="450"/>
      <c r="AB410" s="67">
        <v>0</v>
      </c>
      <c r="AC410" s="67" t="s">
        <v>2113</v>
      </c>
      <c r="AD410" s="450"/>
      <c r="AE410" s="67"/>
      <c r="AF410" s="457">
        <v>0</v>
      </c>
      <c r="AG410" s="35">
        <f t="shared" si="38"/>
        <v>0</v>
      </c>
      <c r="AH410" s="35" t="str">
        <f t="shared" si="39"/>
        <v>72</v>
      </c>
      <c r="AI410" s="445" t="str">
        <f t="shared" si="36"/>
        <v>Actividad propia</v>
      </c>
      <c r="AJ410" s="35">
        <f t="shared" si="40"/>
        <v>4.5</v>
      </c>
      <c r="AK410" s="35">
        <f t="shared" si="41"/>
        <v>0</v>
      </c>
      <c r="AL410" s="445">
        <f t="shared" si="37"/>
        <v>0</v>
      </c>
    </row>
    <row r="411" spans="1:38" ht="32.25" customHeight="1" x14ac:dyDescent="0.25">
      <c r="A411" s="456" t="s">
        <v>1934</v>
      </c>
      <c r="B411" s="67" t="s">
        <v>2104</v>
      </c>
      <c r="C411" s="67" t="s">
        <v>1900</v>
      </c>
      <c r="D411" s="67" t="s">
        <v>2105</v>
      </c>
      <c r="E411" s="67">
        <v>1</v>
      </c>
      <c r="F411" s="67" t="s">
        <v>517</v>
      </c>
      <c r="G411" s="67" t="s">
        <v>995</v>
      </c>
      <c r="H411" s="67" t="s">
        <v>19</v>
      </c>
      <c r="I411" s="67" t="s">
        <v>19</v>
      </c>
      <c r="J411" s="67" t="s">
        <v>19</v>
      </c>
      <c r="K411" s="67" t="s">
        <v>19</v>
      </c>
      <c r="L411" s="67" t="s">
        <v>19</v>
      </c>
      <c r="M411" s="67" t="s">
        <v>19</v>
      </c>
      <c r="N411" s="67" t="s">
        <v>19</v>
      </c>
      <c r="O411" s="67" t="s">
        <v>19</v>
      </c>
      <c r="P411" s="67" t="s">
        <v>355</v>
      </c>
      <c r="Q411" s="67">
        <v>20</v>
      </c>
      <c r="R411" s="67">
        <v>2</v>
      </c>
      <c r="S411" s="67" t="s">
        <v>515</v>
      </c>
      <c r="T411" s="67" t="s">
        <v>996</v>
      </c>
      <c r="U411" s="155">
        <v>45748</v>
      </c>
      <c r="V411" s="155">
        <v>45898</v>
      </c>
      <c r="W411" s="67" t="s">
        <v>986</v>
      </c>
      <c r="X411" s="67">
        <v>6</v>
      </c>
      <c r="Y411" s="67"/>
      <c r="Z411" s="67"/>
      <c r="AA411" s="450"/>
      <c r="AB411" s="67"/>
      <c r="AC411" s="67"/>
      <c r="AD411" s="450"/>
      <c r="AE411" s="67"/>
      <c r="AF411" s="457"/>
      <c r="AG411" s="35">
        <f t="shared" si="38"/>
        <v>0</v>
      </c>
      <c r="AH411" s="35" t="str">
        <f t="shared" si="39"/>
        <v>72</v>
      </c>
      <c r="AI411" s="445" t="str">
        <f t="shared" si="36"/>
        <v>Actividad propia</v>
      </c>
      <c r="AJ411" s="35">
        <f t="shared" si="40"/>
        <v>6</v>
      </c>
      <c r="AK411" s="35">
        <f t="shared" si="41"/>
        <v>0</v>
      </c>
      <c r="AL411" s="445">
        <f t="shared" si="37"/>
        <v>0</v>
      </c>
    </row>
    <row r="412" spans="1:38" ht="32.25" customHeight="1" x14ac:dyDescent="0.25">
      <c r="A412" s="456" t="s">
        <v>1942</v>
      </c>
      <c r="B412" s="67" t="s">
        <v>2104</v>
      </c>
      <c r="C412" s="67" t="s">
        <v>1900</v>
      </c>
      <c r="D412" s="67" t="s">
        <v>2105</v>
      </c>
      <c r="E412" s="67">
        <v>1</v>
      </c>
      <c r="F412" s="67" t="s">
        <v>517</v>
      </c>
      <c r="G412" s="67" t="s">
        <v>997</v>
      </c>
      <c r="H412" s="67" t="s">
        <v>19</v>
      </c>
      <c r="I412" s="67" t="s">
        <v>19</v>
      </c>
      <c r="J412" s="67" t="s">
        <v>19</v>
      </c>
      <c r="K412" s="67" t="s">
        <v>19</v>
      </c>
      <c r="L412" s="67" t="s">
        <v>19</v>
      </c>
      <c r="M412" s="67" t="s">
        <v>19</v>
      </c>
      <c r="N412" s="67" t="s">
        <v>19</v>
      </c>
      <c r="O412" s="67" t="s">
        <v>19</v>
      </c>
      <c r="P412" s="67" t="s">
        <v>356</v>
      </c>
      <c r="Q412" s="67">
        <v>15</v>
      </c>
      <c r="R412" s="67">
        <v>2</v>
      </c>
      <c r="S412" s="67" t="s">
        <v>515</v>
      </c>
      <c r="T412" s="67" t="s">
        <v>998</v>
      </c>
      <c r="U412" s="155">
        <v>45754</v>
      </c>
      <c r="V412" s="155">
        <v>45930</v>
      </c>
      <c r="W412" s="67" t="s">
        <v>986</v>
      </c>
      <c r="X412" s="67">
        <v>4.5</v>
      </c>
      <c r="Y412" s="67"/>
      <c r="Z412" s="67"/>
      <c r="AA412" s="450"/>
      <c r="AB412" s="67"/>
      <c r="AC412" s="67"/>
      <c r="AD412" s="450"/>
      <c r="AE412" s="67"/>
      <c r="AF412" s="457"/>
      <c r="AG412" s="35">
        <f t="shared" si="38"/>
        <v>0</v>
      </c>
      <c r="AH412" s="35" t="str">
        <f t="shared" si="39"/>
        <v>72</v>
      </c>
      <c r="AI412" s="445" t="str">
        <f t="shared" si="36"/>
        <v>Actividad propia</v>
      </c>
      <c r="AJ412" s="35">
        <f t="shared" si="40"/>
        <v>4.5</v>
      </c>
      <c r="AK412" s="35">
        <f t="shared" si="41"/>
        <v>0</v>
      </c>
      <c r="AL412" s="445">
        <f t="shared" si="37"/>
        <v>0</v>
      </c>
    </row>
    <row r="413" spans="1:38" ht="32.25" customHeight="1" x14ac:dyDescent="0.25">
      <c r="A413" s="456" t="s">
        <v>1942</v>
      </c>
      <c r="B413" s="67" t="s">
        <v>2104</v>
      </c>
      <c r="C413" s="67" t="s">
        <v>1900</v>
      </c>
      <c r="D413" s="67" t="s">
        <v>2105</v>
      </c>
      <c r="E413" s="67">
        <v>1</v>
      </c>
      <c r="F413" s="67" t="s">
        <v>517</v>
      </c>
      <c r="G413" s="67" t="s">
        <v>999</v>
      </c>
      <c r="H413" s="67" t="s">
        <v>19</v>
      </c>
      <c r="I413" s="67" t="s">
        <v>19</v>
      </c>
      <c r="J413" s="67" t="s">
        <v>19</v>
      </c>
      <c r="K413" s="67" t="s">
        <v>19</v>
      </c>
      <c r="L413" s="67" t="s">
        <v>19</v>
      </c>
      <c r="M413" s="67" t="s">
        <v>19</v>
      </c>
      <c r="N413" s="67" t="s">
        <v>19</v>
      </c>
      <c r="O413" s="67" t="s">
        <v>19</v>
      </c>
      <c r="P413" s="67" t="s">
        <v>357</v>
      </c>
      <c r="Q413" s="67">
        <v>10</v>
      </c>
      <c r="R413" s="67">
        <v>2</v>
      </c>
      <c r="S413" s="67" t="s">
        <v>515</v>
      </c>
      <c r="T413" s="67" t="s">
        <v>1000</v>
      </c>
      <c r="U413" s="155">
        <v>45779</v>
      </c>
      <c r="V413" s="155">
        <v>45930</v>
      </c>
      <c r="W413" s="67" t="s">
        <v>986</v>
      </c>
      <c r="X413" s="67">
        <v>3</v>
      </c>
      <c r="Y413" s="67"/>
      <c r="Z413" s="67"/>
      <c r="AA413" s="450"/>
      <c r="AB413" s="67"/>
      <c r="AC413" s="67"/>
      <c r="AD413" s="450"/>
      <c r="AE413" s="67"/>
      <c r="AF413" s="457"/>
      <c r="AG413" s="35">
        <f t="shared" si="38"/>
        <v>0</v>
      </c>
      <c r="AH413" s="35" t="str">
        <f t="shared" si="39"/>
        <v>72</v>
      </c>
      <c r="AI413" s="445" t="str">
        <f t="shared" si="36"/>
        <v>Actividad propia</v>
      </c>
      <c r="AJ413" s="35">
        <f t="shared" si="40"/>
        <v>3</v>
      </c>
      <c r="AK413" s="35">
        <f t="shared" si="41"/>
        <v>0</v>
      </c>
      <c r="AL413" s="445">
        <f t="shared" si="37"/>
        <v>0</v>
      </c>
    </row>
    <row r="414" spans="1:38" ht="32.25" customHeight="1" x14ac:dyDescent="0.25">
      <c r="A414" s="456" t="s">
        <v>1942</v>
      </c>
      <c r="B414" s="67" t="s">
        <v>2104</v>
      </c>
      <c r="C414" s="67" t="s">
        <v>1900</v>
      </c>
      <c r="D414" s="67" t="s">
        <v>2105</v>
      </c>
      <c r="E414" s="67">
        <v>1</v>
      </c>
      <c r="F414" s="67" t="s">
        <v>517</v>
      </c>
      <c r="G414" s="67" t="s">
        <v>1001</v>
      </c>
      <c r="H414" s="67" t="s">
        <v>19</v>
      </c>
      <c r="I414" s="67" t="s">
        <v>19</v>
      </c>
      <c r="J414" s="67" t="s">
        <v>19</v>
      </c>
      <c r="K414" s="67" t="s">
        <v>19</v>
      </c>
      <c r="L414" s="67" t="s">
        <v>19</v>
      </c>
      <c r="M414" s="67" t="s">
        <v>19</v>
      </c>
      <c r="N414" s="67" t="s">
        <v>19</v>
      </c>
      <c r="O414" s="67" t="s">
        <v>19</v>
      </c>
      <c r="P414" s="67" t="s">
        <v>358</v>
      </c>
      <c r="Q414" s="67">
        <v>10</v>
      </c>
      <c r="R414" s="67">
        <v>100</v>
      </c>
      <c r="S414" s="67" t="s">
        <v>546</v>
      </c>
      <c r="T414" s="67" t="s">
        <v>906</v>
      </c>
      <c r="U414" s="155">
        <v>45779</v>
      </c>
      <c r="V414" s="155">
        <v>45930</v>
      </c>
      <c r="W414" s="67" t="s">
        <v>986</v>
      </c>
      <c r="X414" s="67">
        <v>3</v>
      </c>
      <c r="Y414" s="67">
        <v>23</v>
      </c>
      <c r="Z414" s="67" t="s">
        <v>2607</v>
      </c>
      <c r="AA414" s="450"/>
      <c r="AB414" s="67">
        <v>23</v>
      </c>
      <c r="AC414" s="67" t="s">
        <v>2567</v>
      </c>
      <c r="AD414" s="450"/>
      <c r="AE414" s="67"/>
      <c r="AF414" s="457">
        <v>0.69</v>
      </c>
      <c r="AG414" s="35">
        <f t="shared" si="38"/>
        <v>0</v>
      </c>
      <c r="AH414" s="35" t="str">
        <f t="shared" si="39"/>
        <v>72</v>
      </c>
      <c r="AI414" s="445" t="str">
        <f t="shared" si="36"/>
        <v>Actividad propia</v>
      </c>
      <c r="AJ414" s="35">
        <f t="shared" si="40"/>
        <v>3</v>
      </c>
      <c r="AK414" s="35">
        <f t="shared" si="41"/>
        <v>0.69</v>
      </c>
      <c r="AL414" s="445">
        <f t="shared" si="37"/>
        <v>0</v>
      </c>
    </row>
    <row r="415" spans="1:38" ht="32.25" customHeight="1" x14ac:dyDescent="0.25">
      <c r="A415" s="456" t="s">
        <v>1916</v>
      </c>
      <c r="B415" s="67" t="s">
        <v>2104</v>
      </c>
      <c r="C415" s="67" t="s">
        <v>1905</v>
      </c>
      <c r="D415" s="67" t="s">
        <v>2105</v>
      </c>
      <c r="E415" s="67">
        <v>1</v>
      </c>
      <c r="F415" s="67" t="s">
        <v>517</v>
      </c>
      <c r="G415" s="67" t="s">
        <v>1002</v>
      </c>
      <c r="H415" s="67" t="s">
        <v>19</v>
      </c>
      <c r="I415" s="67" t="s">
        <v>19</v>
      </c>
      <c r="J415" s="67" t="s">
        <v>19</v>
      </c>
      <c r="K415" s="67" t="s">
        <v>19</v>
      </c>
      <c r="L415" s="67" t="s">
        <v>19</v>
      </c>
      <c r="M415" s="67" t="s">
        <v>19</v>
      </c>
      <c r="N415" s="67" t="s">
        <v>19</v>
      </c>
      <c r="O415" s="67" t="s">
        <v>19</v>
      </c>
      <c r="P415" s="67" t="s">
        <v>359</v>
      </c>
      <c r="Q415" s="67">
        <v>10</v>
      </c>
      <c r="R415" s="67">
        <v>1</v>
      </c>
      <c r="S415" s="67" t="s">
        <v>515</v>
      </c>
      <c r="T415" s="67" t="s">
        <v>1003</v>
      </c>
      <c r="U415" s="155">
        <v>45931</v>
      </c>
      <c r="V415" s="155">
        <v>45975</v>
      </c>
      <c r="W415" s="67" t="s">
        <v>986</v>
      </c>
      <c r="X415" s="67">
        <v>3</v>
      </c>
      <c r="Y415" s="67"/>
      <c r="Z415" s="67"/>
      <c r="AA415" s="450"/>
      <c r="AB415" s="67"/>
      <c r="AC415" s="67"/>
      <c r="AD415" s="450"/>
      <c r="AE415" s="67"/>
      <c r="AF415" s="457"/>
      <c r="AG415" s="35">
        <f t="shared" si="38"/>
        <v>0</v>
      </c>
      <c r="AH415" s="35" t="str">
        <f t="shared" si="39"/>
        <v>72</v>
      </c>
      <c r="AI415" s="445" t="str">
        <f t="shared" si="36"/>
        <v>Actividad propia</v>
      </c>
      <c r="AJ415" s="35">
        <f t="shared" si="40"/>
        <v>3</v>
      </c>
      <c r="AK415" s="35">
        <f t="shared" si="41"/>
        <v>0</v>
      </c>
      <c r="AL415" s="445">
        <f t="shared" si="37"/>
        <v>0</v>
      </c>
    </row>
    <row r="416" spans="1:38" ht="32.25" customHeight="1" x14ac:dyDescent="0.25">
      <c r="A416" s="456" t="s">
        <v>1898</v>
      </c>
      <c r="B416" s="67" t="s">
        <v>2104</v>
      </c>
      <c r="C416" s="67" t="s">
        <v>1900</v>
      </c>
      <c r="D416" s="67" t="s">
        <v>2105</v>
      </c>
      <c r="E416" s="67">
        <v>1</v>
      </c>
      <c r="F416" s="67" t="s">
        <v>509</v>
      </c>
      <c r="G416" s="67" t="s">
        <v>1004</v>
      </c>
      <c r="H416" s="67" t="s">
        <v>511</v>
      </c>
      <c r="I416" s="67" t="s">
        <v>1606</v>
      </c>
      <c r="J416" s="67" t="s">
        <v>1607</v>
      </c>
      <c r="K416" s="67" t="s">
        <v>1608</v>
      </c>
      <c r="L416" s="67" t="s">
        <v>19</v>
      </c>
      <c r="M416" s="67" t="s">
        <v>22</v>
      </c>
      <c r="N416" s="67" t="s">
        <v>680</v>
      </c>
      <c r="O416" s="67" t="s">
        <v>545</v>
      </c>
      <c r="P416" s="67" t="s">
        <v>215</v>
      </c>
      <c r="Q416" s="67">
        <v>25</v>
      </c>
      <c r="R416" s="67">
        <v>1</v>
      </c>
      <c r="S416" s="67" t="s">
        <v>515</v>
      </c>
      <c r="T416" s="67" t="s">
        <v>1005</v>
      </c>
      <c r="U416" s="155">
        <v>45691</v>
      </c>
      <c r="V416" s="155">
        <v>46022</v>
      </c>
      <c r="W416" s="67" t="s">
        <v>986</v>
      </c>
      <c r="X416" s="67">
        <v>25</v>
      </c>
      <c r="Y416" s="67">
        <v>0</v>
      </c>
      <c r="Z416" s="67" t="s">
        <v>2393</v>
      </c>
      <c r="AA416" s="450"/>
      <c r="AB416" s="67">
        <v>0</v>
      </c>
      <c r="AC416" s="67" t="s">
        <v>2113</v>
      </c>
      <c r="AD416" s="450"/>
      <c r="AE416" s="67"/>
      <c r="AF416" s="457">
        <v>0</v>
      </c>
      <c r="AG416" s="35">
        <f t="shared" si="38"/>
        <v>0</v>
      </c>
      <c r="AH416" s="35" t="str">
        <f t="shared" si="39"/>
        <v>72</v>
      </c>
      <c r="AI416" s="445" t="str">
        <f t="shared" si="36"/>
        <v>Producto</v>
      </c>
      <c r="AJ416" s="35">
        <f t="shared" si="40"/>
        <v>25</v>
      </c>
      <c r="AK416" s="35">
        <f t="shared" si="41"/>
        <v>0</v>
      </c>
      <c r="AL416" s="445">
        <f t="shared" si="37"/>
        <v>0</v>
      </c>
    </row>
    <row r="417" spans="1:38" ht="32.25" customHeight="1" x14ac:dyDescent="0.25">
      <c r="A417" s="456" t="s">
        <v>1906</v>
      </c>
      <c r="B417" s="67" t="s">
        <v>2104</v>
      </c>
      <c r="C417" s="67" t="s">
        <v>1907</v>
      </c>
      <c r="D417" s="67" t="s">
        <v>2105</v>
      </c>
      <c r="E417" s="67">
        <v>1</v>
      </c>
      <c r="F417" s="67" t="s">
        <v>517</v>
      </c>
      <c r="G417" s="67" t="s">
        <v>1006</v>
      </c>
      <c r="H417" s="67" t="s">
        <v>19</v>
      </c>
      <c r="I417" s="67" t="s">
        <v>19</v>
      </c>
      <c r="J417" s="67" t="s">
        <v>19</v>
      </c>
      <c r="K417" s="67" t="s">
        <v>19</v>
      </c>
      <c r="L417" s="67" t="s">
        <v>19</v>
      </c>
      <c r="M417" s="67" t="s">
        <v>19</v>
      </c>
      <c r="N417" s="67" t="s">
        <v>19</v>
      </c>
      <c r="O417" s="67" t="s">
        <v>19</v>
      </c>
      <c r="P417" s="67" t="s">
        <v>216</v>
      </c>
      <c r="Q417" s="67">
        <v>30</v>
      </c>
      <c r="R417" s="67">
        <v>1</v>
      </c>
      <c r="S417" s="67" t="s">
        <v>515</v>
      </c>
      <c r="T417" s="67" t="s">
        <v>1007</v>
      </c>
      <c r="U417" s="155">
        <v>45691</v>
      </c>
      <c r="V417" s="155">
        <v>45747</v>
      </c>
      <c r="W417" s="67" t="s">
        <v>986</v>
      </c>
      <c r="X417" s="67">
        <v>7.5</v>
      </c>
      <c r="Y417" s="67">
        <v>100</v>
      </c>
      <c r="Z417" s="67" t="s">
        <v>2394</v>
      </c>
      <c r="AA417" s="450">
        <v>45748</v>
      </c>
      <c r="AB417" s="67">
        <v>100</v>
      </c>
      <c r="AC417" s="67" t="s">
        <v>2114</v>
      </c>
      <c r="AD417" s="450">
        <v>45748</v>
      </c>
      <c r="AE417" s="67">
        <v>95</v>
      </c>
      <c r="AF417" s="457">
        <v>7.5</v>
      </c>
      <c r="AG417" s="35">
        <f t="shared" si="38"/>
        <v>0</v>
      </c>
      <c r="AH417" s="35" t="str">
        <f t="shared" si="39"/>
        <v>72</v>
      </c>
      <c r="AI417" s="445" t="str">
        <f t="shared" si="36"/>
        <v>Actividad propia</v>
      </c>
      <c r="AJ417" s="35">
        <f t="shared" si="40"/>
        <v>7.5</v>
      </c>
      <c r="AK417" s="35">
        <f t="shared" si="41"/>
        <v>7.5</v>
      </c>
      <c r="AL417" s="445">
        <f t="shared" si="37"/>
        <v>95</v>
      </c>
    </row>
    <row r="418" spans="1:38" ht="32.25" customHeight="1" x14ac:dyDescent="0.25">
      <c r="A418" s="456" t="s">
        <v>1898</v>
      </c>
      <c r="B418" s="67" t="s">
        <v>2104</v>
      </c>
      <c r="C418" s="67" t="s">
        <v>1900</v>
      </c>
      <c r="D418" s="67" t="s">
        <v>2105</v>
      </c>
      <c r="E418" s="67">
        <v>1</v>
      </c>
      <c r="F418" s="67" t="s">
        <v>517</v>
      </c>
      <c r="G418" s="67" t="s">
        <v>1008</v>
      </c>
      <c r="H418" s="67" t="s">
        <v>19</v>
      </c>
      <c r="I418" s="67" t="s">
        <v>19</v>
      </c>
      <c r="J418" s="67" t="s">
        <v>19</v>
      </c>
      <c r="K418" s="67" t="s">
        <v>19</v>
      </c>
      <c r="L418" s="67" t="s">
        <v>19</v>
      </c>
      <c r="M418" s="67" t="s">
        <v>19</v>
      </c>
      <c r="N418" s="67" t="s">
        <v>19</v>
      </c>
      <c r="O418" s="67" t="s">
        <v>19</v>
      </c>
      <c r="P418" s="67" t="s">
        <v>217</v>
      </c>
      <c r="Q418" s="67">
        <v>60</v>
      </c>
      <c r="R418" s="67">
        <v>3</v>
      </c>
      <c r="S418" s="67" t="s">
        <v>515</v>
      </c>
      <c r="T418" s="67" t="s">
        <v>1009</v>
      </c>
      <c r="U418" s="155">
        <v>45748</v>
      </c>
      <c r="V418" s="155">
        <v>46022</v>
      </c>
      <c r="W418" s="67" t="s">
        <v>986</v>
      </c>
      <c r="X418" s="67">
        <v>15</v>
      </c>
      <c r="Y418" s="67"/>
      <c r="Z418" s="67"/>
      <c r="AA418" s="450"/>
      <c r="AB418" s="67"/>
      <c r="AC418" s="67"/>
      <c r="AD418" s="450"/>
      <c r="AE418" s="67"/>
      <c r="AF418" s="457"/>
      <c r="AG418" s="35">
        <f t="shared" si="38"/>
        <v>0</v>
      </c>
      <c r="AH418" s="35" t="str">
        <f t="shared" si="39"/>
        <v>72</v>
      </c>
      <c r="AI418" s="445" t="str">
        <f t="shared" si="36"/>
        <v>Actividad propia</v>
      </c>
      <c r="AJ418" s="35">
        <f t="shared" si="40"/>
        <v>15</v>
      </c>
      <c r="AK418" s="35">
        <f t="shared" si="41"/>
        <v>0</v>
      </c>
      <c r="AL418" s="445">
        <f t="shared" si="37"/>
        <v>0</v>
      </c>
    </row>
    <row r="419" spans="1:38" ht="32.25" customHeight="1" x14ac:dyDescent="0.25">
      <c r="A419" s="456" t="s">
        <v>1898</v>
      </c>
      <c r="B419" s="67" t="s">
        <v>2104</v>
      </c>
      <c r="C419" s="67" t="s">
        <v>1905</v>
      </c>
      <c r="D419" s="67" t="s">
        <v>2105</v>
      </c>
      <c r="E419" s="67">
        <v>1</v>
      </c>
      <c r="F419" s="67" t="s">
        <v>517</v>
      </c>
      <c r="G419" s="67" t="s">
        <v>1010</v>
      </c>
      <c r="H419" s="67" t="s">
        <v>19</v>
      </c>
      <c r="I419" s="67" t="s">
        <v>19</v>
      </c>
      <c r="J419" s="67" t="s">
        <v>19</v>
      </c>
      <c r="K419" s="67" t="s">
        <v>19</v>
      </c>
      <c r="L419" s="67" t="s">
        <v>19</v>
      </c>
      <c r="M419" s="67" t="s">
        <v>19</v>
      </c>
      <c r="N419" s="67" t="s">
        <v>19</v>
      </c>
      <c r="O419" s="67" t="s">
        <v>19</v>
      </c>
      <c r="P419" s="67" t="s">
        <v>218</v>
      </c>
      <c r="Q419" s="67">
        <v>10</v>
      </c>
      <c r="R419" s="67">
        <v>1</v>
      </c>
      <c r="S419" s="67" t="s">
        <v>515</v>
      </c>
      <c r="T419" s="67" t="s">
        <v>1011</v>
      </c>
      <c r="U419" s="155">
        <v>45992</v>
      </c>
      <c r="V419" s="155">
        <v>46022</v>
      </c>
      <c r="W419" s="67" t="s">
        <v>986</v>
      </c>
      <c r="X419" s="67">
        <v>2.5</v>
      </c>
      <c r="Y419" s="67"/>
      <c r="Z419" s="67"/>
      <c r="AA419" s="450"/>
      <c r="AB419" s="67"/>
      <c r="AC419" s="67"/>
      <c r="AD419" s="450"/>
      <c r="AE419" s="67"/>
      <c r="AF419" s="457"/>
      <c r="AG419" s="35">
        <f t="shared" si="38"/>
        <v>0</v>
      </c>
      <c r="AH419" s="35" t="str">
        <f t="shared" si="39"/>
        <v>72</v>
      </c>
      <c r="AI419" s="445" t="str">
        <f t="shared" si="36"/>
        <v>Actividad propia</v>
      </c>
      <c r="AJ419" s="35">
        <f t="shared" si="40"/>
        <v>2.5</v>
      </c>
      <c r="AK419" s="35">
        <f t="shared" si="41"/>
        <v>0</v>
      </c>
      <c r="AL419" s="445">
        <f t="shared" si="37"/>
        <v>0</v>
      </c>
    </row>
    <row r="420" spans="1:38" ht="32.25" customHeight="1" x14ac:dyDescent="0.25">
      <c r="A420" s="456" t="s">
        <v>1916</v>
      </c>
      <c r="B420" s="67" t="s">
        <v>2104</v>
      </c>
      <c r="C420" s="67" t="s">
        <v>1900</v>
      </c>
      <c r="D420" s="67" t="s">
        <v>2105</v>
      </c>
      <c r="E420" s="67">
        <v>1</v>
      </c>
      <c r="F420" s="67" t="s">
        <v>509</v>
      </c>
      <c r="G420" s="67" t="s">
        <v>1012</v>
      </c>
      <c r="H420" s="67" t="s">
        <v>530</v>
      </c>
      <c r="I420" s="67" t="s">
        <v>1600</v>
      </c>
      <c r="J420" s="67" t="s">
        <v>1601</v>
      </c>
      <c r="K420" s="67" t="s">
        <v>1602</v>
      </c>
      <c r="L420" s="67" t="s">
        <v>531</v>
      </c>
      <c r="M420" s="67" t="s">
        <v>22</v>
      </c>
      <c r="N420" s="67" t="s">
        <v>766</v>
      </c>
      <c r="O420" s="67" t="s">
        <v>545</v>
      </c>
      <c r="P420" s="67" t="s">
        <v>360</v>
      </c>
      <c r="Q420" s="67">
        <v>25</v>
      </c>
      <c r="R420" s="67">
        <v>1</v>
      </c>
      <c r="S420" s="67" t="s">
        <v>515</v>
      </c>
      <c r="T420" s="67" t="s">
        <v>1005</v>
      </c>
      <c r="U420" s="155">
        <v>45691</v>
      </c>
      <c r="V420" s="155">
        <v>45989</v>
      </c>
      <c r="W420" s="67" t="s">
        <v>1013</v>
      </c>
      <c r="X420" s="67">
        <v>25</v>
      </c>
      <c r="Y420" s="67">
        <v>0</v>
      </c>
      <c r="Z420" s="67" t="s">
        <v>2115</v>
      </c>
      <c r="AA420" s="450"/>
      <c r="AB420" s="67">
        <v>0</v>
      </c>
      <c r="AC420" s="67" t="s">
        <v>2116</v>
      </c>
      <c r="AD420" s="450"/>
      <c r="AE420" s="67"/>
      <c r="AF420" s="457">
        <v>0</v>
      </c>
      <c r="AG420" s="35">
        <f t="shared" si="38"/>
        <v>0</v>
      </c>
      <c r="AH420" s="35" t="str">
        <f t="shared" si="39"/>
        <v>72</v>
      </c>
      <c r="AI420" s="445" t="str">
        <f t="shared" si="36"/>
        <v>Producto</v>
      </c>
      <c r="AJ420" s="35">
        <f t="shared" si="40"/>
        <v>25</v>
      </c>
      <c r="AK420" s="35">
        <f t="shared" si="41"/>
        <v>0</v>
      </c>
      <c r="AL420" s="445">
        <f t="shared" si="37"/>
        <v>0</v>
      </c>
    </row>
    <row r="421" spans="1:38" ht="32.25" customHeight="1" x14ac:dyDescent="0.25">
      <c r="A421" s="456" t="s">
        <v>1906</v>
      </c>
      <c r="B421" s="67" t="s">
        <v>2104</v>
      </c>
      <c r="C421" s="67" t="s">
        <v>1907</v>
      </c>
      <c r="D421" s="67" t="s">
        <v>2105</v>
      </c>
      <c r="E421" s="67">
        <v>1</v>
      </c>
      <c r="F421" s="67" t="s">
        <v>517</v>
      </c>
      <c r="G421" s="67" t="s">
        <v>1014</v>
      </c>
      <c r="H421" s="67" t="s">
        <v>19</v>
      </c>
      <c r="I421" s="67" t="s">
        <v>19</v>
      </c>
      <c r="J421" s="67" t="s">
        <v>19</v>
      </c>
      <c r="K421" s="67" t="s">
        <v>19</v>
      </c>
      <c r="L421" s="67" t="s">
        <v>19</v>
      </c>
      <c r="M421" s="67" t="s">
        <v>19</v>
      </c>
      <c r="N421" s="67" t="s">
        <v>19</v>
      </c>
      <c r="O421" s="67" t="s">
        <v>19</v>
      </c>
      <c r="P421" s="67" t="s">
        <v>361</v>
      </c>
      <c r="Q421" s="67">
        <v>15</v>
      </c>
      <c r="R421" s="67">
        <v>1</v>
      </c>
      <c r="S421" s="67" t="s">
        <v>515</v>
      </c>
      <c r="T421" s="67" t="s">
        <v>1015</v>
      </c>
      <c r="U421" s="155">
        <v>45691</v>
      </c>
      <c r="V421" s="155">
        <v>45730</v>
      </c>
      <c r="W421" s="67" t="s">
        <v>986</v>
      </c>
      <c r="X421" s="67">
        <v>3.75</v>
      </c>
      <c r="Y421" s="67">
        <v>100</v>
      </c>
      <c r="Z421" s="67" t="s">
        <v>2117</v>
      </c>
      <c r="AA421" s="450">
        <v>45730</v>
      </c>
      <c r="AB421" s="67">
        <v>100</v>
      </c>
      <c r="AC421" s="67" t="s">
        <v>2118</v>
      </c>
      <c r="AD421" s="450">
        <v>45730</v>
      </c>
      <c r="AE421" s="67">
        <v>100</v>
      </c>
      <c r="AF421" s="457">
        <v>3.75</v>
      </c>
      <c r="AG421" s="35">
        <f t="shared" si="38"/>
        <v>0</v>
      </c>
      <c r="AH421" s="35" t="str">
        <f t="shared" si="39"/>
        <v>72</v>
      </c>
      <c r="AI421" s="445" t="str">
        <f t="shared" si="36"/>
        <v>Actividad propia</v>
      </c>
      <c r="AJ421" s="35">
        <f t="shared" si="40"/>
        <v>3.75</v>
      </c>
      <c r="AK421" s="35">
        <f t="shared" si="41"/>
        <v>3.75</v>
      </c>
      <c r="AL421" s="445">
        <f t="shared" si="37"/>
        <v>100</v>
      </c>
    </row>
    <row r="422" spans="1:38" ht="32.25" customHeight="1" x14ac:dyDescent="0.25">
      <c r="A422" s="456" t="s">
        <v>1934</v>
      </c>
      <c r="B422" s="67" t="s">
        <v>2104</v>
      </c>
      <c r="C422" s="67" t="s">
        <v>1900</v>
      </c>
      <c r="D422" s="67" t="s">
        <v>2105</v>
      </c>
      <c r="E422" s="67">
        <v>1</v>
      </c>
      <c r="F422" s="67" t="s">
        <v>517</v>
      </c>
      <c r="G422" s="67" t="s">
        <v>1016</v>
      </c>
      <c r="H422" s="67" t="s">
        <v>19</v>
      </c>
      <c r="I422" s="67" t="s">
        <v>19</v>
      </c>
      <c r="J422" s="67" t="s">
        <v>19</v>
      </c>
      <c r="K422" s="67" t="s">
        <v>19</v>
      </c>
      <c r="L422" s="67" t="s">
        <v>19</v>
      </c>
      <c r="M422" s="67" t="s">
        <v>19</v>
      </c>
      <c r="N422" s="67" t="s">
        <v>19</v>
      </c>
      <c r="O422" s="67" t="s">
        <v>19</v>
      </c>
      <c r="P422" s="67" t="s">
        <v>362</v>
      </c>
      <c r="Q422" s="67">
        <v>15</v>
      </c>
      <c r="R422" s="67">
        <v>1</v>
      </c>
      <c r="S422" s="67" t="s">
        <v>515</v>
      </c>
      <c r="T422" s="67" t="s">
        <v>1017</v>
      </c>
      <c r="U422" s="155">
        <v>45734</v>
      </c>
      <c r="V422" s="155">
        <v>45898</v>
      </c>
      <c r="W422" s="67" t="s">
        <v>1018</v>
      </c>
      <c r="X422" s="67">
        <v>3.75</v>
      </c>
      <c r="Y422" s="67">
        <v>0</v>
      </c>
      <c r="Z422" s="67" t="s">
        <v>2119</v>
      </c>
      <c r="AA422" s="450"/>
      <c r="AB422" s="67">
        <v>0</v>
      </c>
      <c r="AC422" s="67" t="s">
        <v>2120</v>
      </c>
      <c r="AD422" s="450"/>
      <c r="AE422" s="67"/>
      <c r="AF422" s="457">
        <v>0</v>
      </c>
      <c r="AG422" s="35">
        <f t="shared" si="38"/>
        <v>0</v>
      </c>
      <c r="AH422" s="35" t="str">
        <f t="shared" si="39"/>
        <v>72</v>
      </c>
      <c r="AI422" s="445" t="str">
        <f t="shared" si="36"/>
        <v>Actividad propia</v>
      </c>
      <c r="AJ422" s="35">
        <f t="shared" si="40"/>
        <v>3.75</v>
      </c>
      <c r="AK422" s="35">
        <f t="shared" si="41"/>
        <v>0</v>
      </c>
      <c r="AL422" s="445">
        <f t="shared" si="37"/>
        <v>0</v>
      </c>
    </row>
    <row r="423" spans="1:38" ht="32.25" customHeight="1" x14ac:dyDescent="0.25">
      <c r="A423" s="456" t="s">
        <v>1961</v>
      </c>
      <c r="B423" s="67" t="s">
        <v>2104</v>
      </c>
      <c r="C423" s="67" t="s">
        <v>1903</v>
      </c>
      <c r="D423" s="67" t="s">
        <v>2105</v>
      </c>
      <c r="E423" s="67">
        <v>1</v>
      </c>
      <c r="F423" s="67" t="s">
        <v>517</v>
      </c>
      <c r="G423" s="67" t="s">
        <v>1019</v>
      </c>
      <c r="H423" s="67" t="s">
        <v>19</v>
      </c>
      <c r="I423" s="67" t="s">
        <v>19</v>
      </c>
      <c r="J423" s="67" t="s">
        <v>19</v>
      </c>
      <c r="K423" s="67" t="s">
        <v>19</v>
      </c>
      <c r="L423" s="67" t="s">
        <v>19</v>
      </c>
      <c r="M423" s="67" t="s">
        <v>19</v>
      </c>
      <c r="N423" s="67" t="s">
        <v>19</v>
      </c>
      <c r="O423" s="67" t="s">
        <v>19</v>
      </c>
      <c r="P423" s="67" t="s">
        <v>363</v>
      </c>
      <c r="Q423" s="67">
        <v>20</v>
      </c>
      <c r="R423" s="67">
        <v>1</v>
      </c>
      <c r="S423" s="67" t="s">
        <v>515</v>
      </c>
      <c r="T423" s="67" t="s">
        <v>1020</v>
      </c>
      <c r="U423" s="155">
        <v>45748</v>
      </c>
      <c r="V423" s="155">
        <v>45812</v>
      </c>
      <c r="W423" s="67" t="s">
        <v>986</v>
      </c>
      <c r="X423" s="67">
        <v>5</v>
      </c>
      <c r="Y423" s="67"/>
      <c r="Z423" s="67"/>
      <c r="AA423" s="450"/>
      <c r="AB423" s="67"/>
      <c r="AC423" s="67"/>
      <c r="AD423" s="450"/>
      <c r="AE423" s="67"/>
      <c r="AF423" s="457"/>
      <c r="AG423" s="35">
        <f t="shared" si="38"/>
        <v>0</v>
      </c>
      <c r="AH423" s="35" t="str">
        <f t="shared" si="39"/>
        <v>72</v>
      </c>
      <c r="AI423" s="445" t="str">
        <f t="shared" si="36"/>
        <v>Actividad propia</v>
      </c>
      <c r="AJ423" s="35">
        <f t="shared" si="40"/>
        <v>5</v>
      </c>
      <c r="AK423" s="35">
        <f t="shared" si="41"/>
        <v>0</v>
      </c>
      <c r="AL423" s="445">
        <f t="shared" si="37"/>
        <v>0</v>
      </c>
    </row>
    <row r="424" spans="1:38" ht="32.25" customHeight="1" x14ac:dyDescent="0.25">
      <c r="A424" s="456" t="s">
        <v>1916</v>
      </c>
      <c r="B424" s="67" t="s">
        <v>2104</v>
      </c>
      <c r="C424" s="67" t="s">
        <v>1900</v>
      </c>
      <c r="D424" s="67" t="s">
        <v>2105</v>
      </c>
      <c r="E424" s="67">
        <v>1</v>
      </c>
      <c r="F424" s="67" t="s">
        <v>517</v>
      </c>
      <c r="G424" s="67" t="s">
        <v>1021</v>
      </c>
      <c r="H424" s="67" t="s">
        <v>19</v>
      </c>
      <c r="I424" s="67" t="s">
        <v>19</v>
      </c>
      <c r="J424" s="67" t="s">
        <v>19</v>
      </c>
      <c r="K424" s="67" t="s">
        <v>19</v>
      </c>
      <c r="L424" s="67" t="s">
        <v>19</v>
      </c>
      <c r="M424" s="67" t="s">
        <v>19</v>
      </c>
      <c r="N424" s="67" t="s">
        <v>19</v>
      </c>
      <c r="O424" s="67" t="s">
        <v>19</v>
      </c>
      <c r="P424" s="67" t="s">
        <v>364</v>
      </c>
      <c r="Q424" s="67">
        <v>30</v>
      </c>
      <c r="R424" s="67">
        <v>1</v>
      </c>
      <c r="S424" s="67" t="s">
        <v>515</v>
      </c>
      <c r="T424" s="67" t="s">
        <v>1022</v>
      </c>
      <c r="U424" s="155">
        <v>45811</v>
      </c>
      <c r="V424" s="155">
        <v>45989</v>
      </c>
      <c r="W424" s="67" t="s">
        <v>1023</v>
      </c>
      <c r="X424" s="67">
        <v>7.5</v>
      </c>
      <c r="Y424" s="67"/>
      <c r="Z424" s="67"/>
      <c r="AA424" s="450"/>
      <c r="AB424" s="67"/>
      <c r="AC424" s="67"/>
      <c r="AD424" s="450"/>
      <c r="AE424" s="67"/>
      <c r="AF424" s="457"/>
      <c r="AG424" s="35">
        <f t="shared" si="38"/>
        <v>0</v>
      </c>
      <c r="AH424" s="35" t="str">
        <f t="shared" si="39"/>
        <v>72</v>
      </c>
      <c r="AI424" s="445" t="str">
        <f t="shared" si="36"/>
        <v>Actividad propia</v>
      </c>
      <c r="AJ424" s="35">
        <f t="shared" si="40"/>
        <v>7.5</v>
      </c>
      <c r="AK424" s="35">
        <f t="shared" si="41"/>
        <v>0</v>
      </c>
      <c r="AL424" s="445">
        <f t="shared" si="37"/>
        <v>0</v>
      </c>
    </row>
    <row r="425" spans="1:38" ht="32.25" customHeight="1" x14ac:dyDescent="0.25">
      <c r="A425" s="456" t="s">
        <v>1916</v>
      </c>
      <c r="B425" s="67" t="s">
        <v>2104</v>
      </c>
      <c r="C425" s="67" t="s">
        <v>1905</v>
      </c>
      <c r="D425" s="67" t="s">
        <v>2105</v>
      </c>
      <c r="E425" s="67">
        <v>1</v>
      </c>
      <c r="F425" s="67" t="s">
        <v>517</v>
      </c>
      <c r="G425" s="67" t="s">
        <v>1024</v>
      </c>
      <c r="H425" s="67" t="s">
        <v>19</v>
      </c>
      <c r="I425" s="67" t="s">
        <v>19</v>
      </c>
      <c r="J425" s="67" t="s">
        <v>19</v>
      </c>
      <c r="K425" s="67" t="s">
        <v>19</v>
      </c>
      <c r="L425" s="67" t="s">
        <v>19</v>
      </c>
      <c r="M425" s="67" t="s">
        <v>19</v>
      </c>
      <c r="N425" s="67" t="s">
        <v>19</v>
      </c>
      <c r="O425" s="67" t="s">
        <v>19</v>
      </c>
      <c r="P425" s="67" t="s">
        <v>365</v>
      </c>
      <c r="Q425" s="67">
        <v>20</v>
      </c>
      <c r="R425" s="67">
        <v>1</v>
      </c>
      <c r="S425" s="67" t="s">
        <v>515</v>
      </c>
      <c r="T425" s="67" t="s">
        <v>1025</v>
      </c>
      <c r="U425" s="155">
        <v>45828</v>
      </c>
      <c r="V425" s="155">
        <v>45989</v>
      </c>
      <c r="W425" s="67" t="s">
        <v>1023</v>
      </c>
      <c r="X425" s="67">
        <v>5</v>
      </c>
      <c r="Y425" s="67"/>
      <c r="Z425" s="67"/>
      <c r="AA425" s="450"/>
      <c r="AB425" s="67"/>
      <c r="AC425" s="67"/>
      <c r="AD425" s="450"/>
      <c r="AE425" s="67"/>
      <c r="AF425" s="457"/>
      <c r="AG425" s="35">
        <f t="shared" si="38"/>
        <v>0</v>
      </c>
      <c r="AH425" s="35" t="str">
        <f t="shared" si="39"/>
        <v>72</v>
      </c>
      <c r="AI425" s="445" t="str">
        <f t="shared" si="36"/>
        <v>Actividad propia</v>
      </c>
      <c r="AJ425" s="35">
        <f t="shared" si="40"/>
        <v>5</v>
      </c>
      <c r="AK425" s="35">
        <f t="shared" si="41"/>
        <v>0</v>
      </c>
      <c r="AL425" s="445">
        <f t="shared" si="37"/>
        <v>0</v>
      </c>
    </row>
    <row r="426" spans="1:38" ht="32.25" customHeight="1" x14ac:dyDescent="0.25">
      <c r="A426" s="456" t="s">
        <v>1898</v>
      </c>
      <c r="B426" s="67" t="s">
        <v>2104</v>
      </c>
      <c r="C426" s="67" t="s">
        <v>1900</v>
      </c>
      <c r="D426" s="67" t="s">
        <v>2105</v>
      </c>
      <c r="E426" s="67">
        <v>1</v>
      </c>
      <c r="F426" s="67" t="s">
        <v>509</v>
      </c>
      <c r="G426" s="67" t="s">
        <v>1026</v>
      </c>
      <c r="H426" s="67" t="s">
        <v>511</v>
      </c>
      <c r="I426" s="67" t="s">
        <v>1591</v>
      </c>
      <c r="J426" s="67" t="s">
        <v>1592</v>
      </c>
      <c r="K426" s="67" t="s">
        <v>1593</v>
      </c>
      <c r="L426" s="67" t="s">
        <v>531</v>
      </c>
      <c r="M426" s="67" t="s">
        <v>22</v>
      </c>
      <c r="N426" s="67" t="s">
        <v>766</v>
      </c>
      <c r="O426" s="67" t="s">
        <v>531</v>
      </c>
      <c r="P426" s="67" t="s">
        <v>366</v>
      </c>
      <c r="Q426" s="67">
        <v>20</v>
      </c>
      <c r="R426" s="67">
        <v>30</v>
      </c>
      <c r="S426" s="67" t="s">
        <v>546</v>
      </c>
      <c r="T426" s="67" t="s">
        <v>1027</v>
      </c>
      <c r="U426" s="155">
        <v>45672</v>
      </c>
      <c r="V426" s="155">
        <v>46006</v>
      </c>
      <c r="W426" s="67" t="s">
        <v>986</v>
      </c>
      <c r="X426" s="67">
        <v>20</v>
      </c>
      <c r="Y426" s="67">
        <v>13</v>
      </c>
      <c r="Z426" s="67" t="s">
        <v>2608</v>
      </c>
      <c r="AA426" s="450"/>
      <c r="AB426" s="67">
        <v>13</v>
      </c>
      <c r="AC426" s="67" t="s">
        <v>2568</v>
      </c>
      <c r="AD426" s="450"/>
      <c r="AE426" s="67"/>
      <c r="AF426" s="457">
        <v>2.6</v>
      </c>
      <c r="AG426" s="35">
        <f t="shared" si="38"/>
        <v>0</v>
      </c>
      <c r="AH426" s="35" t="str">
        <f t="shared" si="39"/>
        <v>72</v>
      </c>
      <c r="AI426" s="445" t="str">
        <f t="shared" si="36"/>
        <v>Producto</v>
      </c>
      <c r="AJ426" s="35">
        <f t="shared" si="40"/>
        <v>20</v>
      </c>
      <c r="AK426" s="35">
        <f t="shared" si="41"/>
        <v>2.6</v>
      </c>
      <c r="AL426" s="445">
        <f t="shared" si="37"/>
        <v>0</v>
      </c>
    </row>
    <row r="427" spans="1:38" ht="32.25" customHeight="1" x14ac:dyDescent="0.25">
      <c r="A427" s="456" t="s">
        <v>1906</v>
      </c>
      <c r="B427" s="67" t="s">
        <v>2104</v>
      </c>
      <c r="C427" s="67" t="s">
        <v>1907</v>
      </c>
      <c r="D427" s="67" t="s">
        <v>2105</v>
      </c>
      <c r="E427" s="67">
        <v>1</v>
      </c>
      <c r="F427" s="67" t="s">
        <v>517</v>
      </c>
      <c r="G427" s="67" t="s">
        <v>1028</v>
      </c>
      <c r="H427" s="67" t="s">
        <v>19</v>
      </c>
      <c r="I427" s="67" t="s">
        <v>19</v>
      </c>
      <c r="J427" s="67" t="s">
        <v>19</v>
      </c>
      <c r="K427" s="67" t="s">
        <v>19</v>
      </c>
      <c r="L427" s="67" t="s">
        <v>19</v>
      </c>
      <c r="M427" s="67" t="s">
        <v>19</v>
      </c>
      <c r="N427" s="67" t="s">
        <v>19</v>
      </c>
      <c r="O427" s="67" t="s">
        <v>19</v>
      </c>
      <c r="P427" s="67" t="s">
        <v>367</v>
      </c>
      <c r="Q427" s="67">
        <v>25</v>
      </c>
      <c r="R427" s="67">
        <v>1</v>
      </c>
      <c r="S427" s="67" t="s">
        <v>515</v>
      </c>
      <c r="T427" s="67" t="s">
        <v>1029</v>
      </c>
      <c r="U427" s="155">
        <v>45672</v>
      </c>
      <c r="V427" s="155">
        <v>45706</v>
      </c>
      <c r="W427" s="67" t="s">
        <v>986</v>
      </c>
      <c r="X427" s="67">
        <v>5</v>
      </c>
      <c r="Y427" s="67">
        <v>100</v>
      </c>
      <c r="Z427" s="67" t="s">
        <v>2121</v>
      </c>
      <c r="AA427" s="450">
        <v>45716</v>
      </c>
      <c r="AB427" s="67">
        <v>100</v>
      </c>
      <c r="AC427" s="67" t="s">
        <v>2122</v>
      </c>
      <c r="AD427" s="450">
        <v>45744</v>
      </c>
      <c r="AE427" s="67">
        <v>100</v>
      </c>
      <c r="AF427" s="457">
        <v>5</v>
      </c>
      <c r="AG427" s="35">
        <f t="shared" si="38"/>
        <v>0</v>
      </c>
      <c r="AH427" s="35" t="str">
        <f t="shared" si="39"/>
        <v>72</v>
      </c>
      <c r="AI427" s="445" t="str">
        <f t="shared" si="36"/>
        <v>Actividad propia</v>
      </c>
      <c r="AJ427" s="35">
        <f t="shared" si="40"/>
        <v>5</v>
      </c>
      <c r="AK427" s="35">
        <f t="shared" si="41"/>
        <v>5</v>
      </c>
      <c r="AL427" s="445">
        <f t="shared" si="37"/>
        <v>100</v>
      </c>
    </row>
    <row r="428" spans="1:38" ht="32.25" customHeight="1" x14ac:dyDescent="0.25">
      <c r="A428" s="456" t="s">
        <v>1906</v>
      </c>
      <c r="B428" s="67" t="s">
        <v>2104</v>
      </c>
      <c r="C428" s="67" t="s">
        <v>1907</v>
      </c>
      <c r="D428" s="67" t="s">
        <v>2105</v>
      </c>
      <c r="E428" s="67">
        <v>1</v>
      </c>
      <c r="F428" s="67" t="s">
        <v>517</v>
      </c>
      <c r="G428" s="67" t="s">
        <v>1030</v>
      </c>
      <c r="H428" s="67" t="s">
        <v>19</v>
      </c>
      <c r="I428" s="67" t="s">
        <v>19</v>
      </c>
      <c r="J428" s="67" t="s">
        <v>19</v>
      </c>
      <c r="K428" s="67" t="s">
        <v>19</v>
      </c>
      <c r="L428" s="67" t="s">
        <v>19</v>
      </c>
      <c r="M428" s="67" t="s">
        <v>19</v>
      </c>
      <c r="N428" s="67" t="s">
        <v>19</v>
      </c>
      <c r="O428" s="67" t="s">
        <v>19</v>
      </c>
      <c r="P428" s="67" t="s">
        <v>368</v>
      </c>
      <c r="Q428" s="67">
        <v>20</v>
      </c>
      <c r="R428" s="67">
        <v>1</v>
      </c>
      <c r="S428" s="67" t="s">
        <v>515</v>
      </c>
      <c r="T428" s="67" t="s">
        <v>1031</v>
      </c>
      <c r="U428" s="155">
        <v>45707</v>
      </c>
      <c r="V428" s="155">
        <v>45716</v>
      </c>
      <c r="W428" s="67" t="s">
        <v>986</v>
      </c>
      <c r="X428" s="67">
        <v>4</v>
      </c>
      <c r="Y428" s="67">
        <v>100</v>
      </c>
      <c r="Z428" s="67" t="s">
        <v>2123</v>
      </c>
      <c r="AA428" s="450">
        <v>45716</v>
      </c>
      <c r="AB428" s="67">
        <v>100</v>
      </c>
      <c r="AC428" s="67" t="s">
        <v>2124</v>
      </c>
      <c r="AD428" s="450">
        <v>45716</v>
      </c>
      <c r="AE428" s="67">
        <v>100</v>
      </c>
      <c r="AF428" s="457">
        <v>4</v>
      </c>
      <c r="AG428" s="35">
        <f t="shared" si="38"/>
        <v>0</v>
      </c>
      <c r="AH428" s="35" t="str">
        <f t="shared" si="39"/>
        <v>72</v>
      </c>
      <c r="AI428" s="445" t="str">
        <f t="shared" si="36"/>
        <v>Actividad propia</v>
      </c>
      <c r="AJ428" s="35">
        <f t="shared" si="40"/>
        <v>4</v>
      </c>
      <c r="AK428" s="35">
        <f t="shared" si="41"/>
        <v>4</v>
      </c>
      <c r="AL428" s="445">
        <f t="shared" si="37"/>
        <v>100</v>
      </c>
    </row>
    <row r="429" spans="1:38" ht="32.25" customHeight="1" x14ac:dyDescent="0.25">
      <c r="A429" s="456" t="s">
        <v>1916</v>
      </c>
      <c r="B429" s="67" t="s">
        <v>2104</v>
      </c>
      <c r="C429" s="67" t="s">
        <v>1900</v>
      </c>
      <c r="D429" s="67" t="s">
        <v>2105</v>
      </c>
      <c r="E429" s="67">
        <v>1</v>
      </c>
      <c r="F429" s="67" t="s">
        <v>517</v>
      </c>
      <c r="G429" s="67" t="s">
        <v>1032</v>
      </c>
      <c r="H429" s="67" t="s">
        <v>19</v>
      </c>
      <c r="I429" s="67" t="s">
        <v>19</v>
      </c>
      <c r="J429" s="67" t="s">
        <v>19</v>
      </c>
      <c r="K429" s="67" t="s">
        <v>19</v>
      </c>
      <c r="L429" s="67" t="s">
        <v>19</v>
      </c>
      <c r="M429" s="67" t="s">
        <v>19</v>
      </c>
      <c r="N429" s="67" t="s">
        <v>19</v>
      </c>
      <c r="O429" s="67" t="s">
        <v>19</v>
      </c>
      <c r="P429" s="67" t="s">
        <v>369</v>
      </c>
      <c r="Q429" s="67">
        <v>30</v>
      </c>
      <c r="R429" s="67">
        <v>4</v>
      </c>
      <c r="S429" s="67" t="s">
        <v>515</v>
      </c>
      <c r="T429" s="67" t="s">
        <v>1033</v>
      </c>
      <c r="U429" s="155">
        <v>45719</v>
      </c>
      <c r="V429" s="155">
        <v>45975</v>
      </c>
      <c r="W429" s="67" t="s">
        <v>986</v>
      </c>
      <c r="X429" s="67">
        <v>6</v>
      </c>
      <c r="Y429" s="67">
        <v>40</v>
      </c>
      <c r="Z429" s="67" t="s">
        <v>2569</v>
      </c>
      <c r="AA429" s="450"/>
      <c r="AB429" s="67">
        <v>40</v>
      </c>
      <c r="AC429" s="67" t="s">
        <v>2570</v>
      </c>
      <c r="AD429" s="450"/>
      <c r="AE429" s="67"/>
      <c r="AF429" s="457">
        <v>2.4</v>
      </c>
      <c r="AG429" s="35">
        <f t="shared" si="38"/>
        <v>0</v>
      </c>
      <c r="AH429" s="35" t="str">
        <f t="shared" si="39"/>
        <v>72</v>
      </c>
      <c r="AI429" s="445" t="str">
        <f t="shared" si="36"/>
        <v>Actividad propia</v>
      </c>
      <c r="AJ429" s="35">
        <f t="shared" si="40"/>
        <v>6</v>
      </c>
      <c r="AK429" s="35">
        <f t="shared" si="41"/>
        <v>2.4</v>
      </c>
      <c r="AL429" s="445">
        <f t="shared" si="37"/>
        <v>0</v>
      </c>
    </row>
    <row r="430" spans="1:38" ht="32.25" customHeight="1" x14ac:dyDescent="0.25">
      <c r="A430" s="456" t="s">
        <v>1898</v>
      </c>
      <c r="B430" s="67" t="s">
        <v>2104</v>
      </c>
      <c r="C430" s="67" t="s">
        <v>1905</v>
      </c>
      <c r="D430" s="67" t="s">
        <v>2105</v>
      </c>
      <c r="E430" s="67">
        <v>1</v>
      </c>
      <c r="F430" s="67" t="s">
        <v>517</v>
      </c>
      <c r="G430" s="67" t="s">
        <v>1034</v>
      </c>
      <c r="H430" s="67" t="s">
        <v>19</v>
      </c>
      <c r="I430" s="67" t="s">
        <v>19</v>
      </c>
      <c r="J430" s="67" t="s">
        <v>19</v>
      </c>
      <c r="K430" s="67" t="s">
        <v>19</v>
      </c>
      <c r="L430" s="67" t="s">
        <v>19</v>
      </c>
      <c r="M430" s="67" t="s">
        <v>19</v>
      </c>
      <c r="N430" s="67" t="s">
        <v>19</v>
      </c>
      <c r="O430" s="67" t="s">
        <v>19</v>
      </c>
      <c r="P430" s="67" t="s">
        <v>370</v>
      </c>
      <c r="Q430" s="67">
        <v>25</v>
      </c>
      <c r="R430" s="67">
        <v>1</v>
      </c>
      <c r="S430" s="67" t="s">
        <v>515</v>
      </c>
      <c r="T430" s="67" t="s">
        <v>1035</v>
      </c>
      <c r="U430" s="155">
        <v>45992</v>
      </c>
      <c r="V430" s="155">
        <v>46006</v>
      </c>
      <c r="W430" s="67" t="s">
        <v>986</v>
      </c>
      <c r="X430" s="67">
        <v>5</v>
      </c>
      <c r="Y430" s="67"/>
      <c r="Z430" s="67"/>
      <c r="AA430" s="450"/>
      <c r="AB430" s="67"/>
      <c r="AC430" s="67"/>
      <c r="AD430" s="450"/>
      <c r="AE430" s="67"/>
      <c r="AF430" s="457"/>
      <c r="AG430" s="35">
        <f t="shared" si="38"/>
        <v>0</v>
      </c>
      <c r="AH430" s="35" t="str">
        <f t="shared" si="39"/>
        <v>72</v>
      </c>
      <c r="AI430" s="445" t="str">
        <f t="shared" si="36"/>
        <v>Actividad propia</v>
      </c>
      <c r="AJ430" s="35">
        <f t="shared" si="40"/>
        <v>5</v>
      </c>
      <c r="AK430" s="35">
        <f t="shared" si="41"/>
        <v>0</v>
      </c>
      <c r="AL430" s="445">
        <f t="shared" si="37"/>
        <v>0</v>
      </c>
    </row>
    <row r="431" spans="1:38" ht="32.25" customHeight="1" x14ac:dyDescent="0.25">
      <c r="A431" s="456" t="s">
        <v>1916</v>
      </c>
      <c r="B431" s="67" t="s">
        <v>2125</v>
      </c>
      <c r="C431" s="67" t="s">
        <v>1905</v>
      </c>
      <c r="D431" s="67" t="s">
        <v>2126</v>
      </c>
      <c r="E431" s="67">
        <v>1</v>
      </c>
      <c r="F431" s="67" t="s">
        <v>509</v>
      </c>
      <c r="G431" s="67" t="s">
        <v>748</v>
      </c>
      <c r="H431" s="67" t="s">
        <v>749</v>
      </c>
      <c r="I431" s="67" t="s">
        <v>1591</v>
      </c>
      <c r="J431" s="67" t="s">
        <v>1592</v>
      </c>
      <c r="K431" s="67" t="s">
        <v>1593</v>
      </c>
      <c r="L431" s="67" t="s">
        <v>19</v>
      </c>
      <c r="M431" s="67" t="s">
        <v>19</v>
      </c>
      <c r="N431" s="67" t="s">
        <v>19</v>
      </c>
      <c r="O431" s="67" t="s">
        <v>19</v>
      </c>
      <c r="P431" s="67" t="s">
        <v>107</v>
      </c>
      <c r="Q431" s="67">
        <v>100</v>
      </c>
      <c r="R431" s="67">
        <v>1</v>
      </c>
      <c r="S431" s="67" t="s">
        <v>515</v>
      </c>
      <c r="T431" s="67" t="s">
        <v>750</v>
      </c>
      <c r="U431" s="155">
        <v>45839</v>
      </c>
      <c r="V431" s="155">
        <v>45989</v>
      </c>
      <c r="W431" s="67" t="s">
        <v>751</v>
      </c>
      <c r="X431" s="67">
        <v>100</v>
      </c>
      <c r="Y431" s="67"/>
      <c r="Z431" s="67"/>
      <c r="AA431" s="450"/>
      <c r="AB431" s="67"/>
      <c r="AC431" s="67"/>
      <c r="AD431" s="450"/>
      <c r="AE431" s="67"/>
      <c r="AF431" s="457"/>
      <c r="AG431" s="35">
        <f t="shared" si="38"/>
        <v>0</v>
      </c>
      <c r="AH431" s="35" t="str">
        <f t="shared" si="39"/>
        <v>105</v>
      </c>
      <c r="AI431" s="445" t="str">
        <f t="shared" si="36"/>
        <v>Producto</v>
      </c>
      <c r="AJ431" s="35">
        <f t="shared" si="40"/>
        <v>100</v>
      </c>
      <c r="AK431" s="35">
        <f t="shared" si="41"/>
        <v>0</v>
      </c>
      <c r="AL431" s="445">
        <f t="shared" si="37"/>
        <v>0</v>
      </c>
    </row>
    <row r="432" spans="1:38" ht="32.25" customHeight="1" x14ac:dyDescent="0.25">
      <c r="A432" s="456" t="s">
        <v>1942</v>
      </c>
      <c r="B432" s="67" t="s">
        <v>2125</v>
      </c>
      <c r="C432" s="67" t="s">
        <v>1905</v>
      </c>
      <c r="D432" s="67" t="s">
        <v>2126</v>
      </c>
      <c r="E432" s="67">
        <v>1</v>
      </c>
      <c r="F432" s="67" t="s">
        <v>517</v>
      </c>
      <c r="G432" s="67" t="s">
        <v>752</v>
      </c>
      <c r="H432" s="67" t="s">
        <v>19</v>
      </c>
      <c r="I432" s="67" t="s">
        <v>19</v>
      </c>
      <c r="J432" s="67" t="s">
        <v>19</v>
      </c>
      <c r="K432" s="67" t="s">
        <v>19</v>
      </c>
      <c r="L432" s="67" t="s">
        <v>19</v>
      </c>
      <c r="M432" s="67" t="s">
        <v>19</v>
      </c>
      <c r="N432" s="67" t="s">
        <v>19</v>
      </c>
      <c r="O432" s="67" t="s">
        <v>19</v>
      </c>
      <c r="P432" s="67" t="s">
        <v>108</v>
      </c>
      <c r="Q432" s="67">
        <v>100</v>
      </c>
      <c r="R432" s="67">
        <v>1</v>
      </c>
      <c r="S432" s="67" t="s">
        <v>515</v>
      </c>
      <c r="T432" s="67" t="s">
        <v>753</v>
      </c>
      <c r="U432" s="155">
        <v>45839</v>
      </c>
      <c r="V432" s="155">
        <v>45930</v>
      </c>
      <c r="W432" s="67" t="s">
        <v>751</v>
      </c>
      <c r="X432" s="67">
        <v>100</v>
      </c>
      <c r="Y432" s="67"/>
      <c r="Z432" s="67"/>
      <c r="AA432" s="450"/>
      <c r="AB432" s="67"/>
      <c r="AC432" s="67"/>
      <c r="AD432" s="450"/>
      <c r="AE432" s="67"/>
      <c r="AF432" s="457"/>
      <c r="AG432" s="35">
        <f t="shared" si="38"/>
        <v>0</v>
      </c>
      <c r="AH432" s="35" t="str">
        <f t="shared" si="39"/>
        <v>105</v>
      </c>
      <c r="AI432" s="445" t="str">
        <f t="shared" si="36"/>
        <v>Actividad propia</v>
      </c>
      <c r="AJ432" s="35">
        <f t="shared" si="40"/>
        <v>100</v>
      </c>
      <c r="AK432" s="35">
        <f t="shared" si="41"/>
        <v>0</v>
      </c>
      <c r="AL432" s="445">
        <f t="shared" si="37"/>
        <v>0</v>
      </c>
    </row>
    <row r="433" spans="1:38" ht="32.25" customHeight="1" x14ac:dyDescent="0.25">
      <c r="A433" s="456" t="s">
        <v>1916</v>
      </c>
      <c r="B433" s="67" t="s">
        <v>2125</v>
      </c>
      <c r="C433" s="67" t="s">
        <v>1905</v>
      </c>
      <c r="D433" s="67" t="s">
        <v>2126</v>
      </c>
      <c r="E433" s="67">
        <v>1</v>
      </c>
      <c r="F433" s="67" t="s">
        <v>1641</v>
      </c>
      <c r="G433" s="67" t="s">
        <v>754</v>
      </c>
      <c r="H433" s="67" t="s">
        <v>19</v>
      </c>
      <c r="I433" s="67" t="s">
        <v>19</v>
      </c>
      <c r="J433" s="67" t="s">
        <v>19</v>
      </c>
      <c r="K433" s="67" t="s">
        <v>19</v>
      </c>
      <c r="L433" s="67" t="s">
        <v>19</v>
      </c>
      <c r="M433" s="67" t="s">
        <v>19</v>
      </c>
      <c r="N433" s="67" t="s">
        <v>19</v>
      </c>
      <c r="O433" s="67" t="s">
        <v>19</v>
      </c>
      <c r="P433" s="67" t="s">
        <v>109</v>
      </c>
      <c r="Q433" s="67">
        <v>0</v>
      </c>
      <c r="R433" s="67">
        <v>1</v>
      </c>
      <c r="S433" s="67" t="s">
        <v>515</v>
      </c>
      <c r="T433" s="67" t="s">
        <v>755</v>
      </c>
      <c r="U433" s="155">
        <v>45931</v>
      </c>
      <c r="V433" s="155">
        <v>45989</v>
      </c>
      <c r="W433" s="67" t="s">
        <v>565</v>
      </c>
      <c r="X433" s="67">
        <v>0</v>
      </c>
      <c r="Y433" s="67"/>
      <c r="Z433" s="67"/>
      <c r="AA433" s="450"/>
      <c r="AB433" s="67"/>
      <c r="AC433" s="67"/>
      <c r="AD433" s="450"/>
      <c r="AE433" s="67"/>
      <c r="AF433" s="457"/>
      <c r="AG433" s="35">
        <f t="shared" si="38"/>
        <v>0</v>
      </c>
      <c r="AH433" s="35" t="str">
        <f t="shared" si="39"/>
        <v>105</v>
      </c>
      <c r="AI433" s="445" t="str">
        <f t="shared" si="36"/>
        <v>Actividad sin participación</v>
      </c>
      <c r="AJ433" s="35">
        <f t="shared" si="40"/>
        <v>0</v>
      </c>
      <c r="AK433" s="35">
        <f t="shared" si="41"/>
        <v>0</v>
      </c>
      <c r="AL433" s="445">
        <f t="shared" si="37"/>
        <v>0</v>
      </c>
    </row>
    <row r="434" spans="1:38" ht="32.25" customHeight="1" x14ac:dyDescent="0.25">
      <c r="A434" s="456" t="s">
        <v>1898</v>
      </c>
      <c r="B434" s="67" t="s">
        <v>2127</v>
      </c>
      <c r="C434" s="67" t="s">
        <v>1900</v>
      </c>
      <c r="D434" s="67" t="s">
        <v>2128</v>
      </c>
      <c r="E434" s="67">
        <v>0</v>
      </c>
      <c r="F434" s="67" t="s">
        <v>509</v>
      </c>
      <c r="G434" s="67" t="s">
        <v>1037</v>
      </c>
      <c r="H434" s="67" t="s">
        <v>530</v>
      </c>
      <c r="I434" s="67" t="s">
        <v>1594</v>
      </c>
      <c r="J434" s="67" t="s">
        <v>1595</v>
      </c>
      <c r="K434" s="67" t="s">
        <v>1596</v>
      </c>
      <c r="L434" s="67" t="s">
        <v>587</v>
      </c>
      <c r="M434" s="67" t="s">
        <v>20</v>
      </c>
      <c r="N434" s="67" t="s">
        <v>680</v>
      </c>
      <c r="O434" s="67" t="s">
        <v>1038</v>
      </c>
      <c r="P434" s="67" t="s">
        <v>147</v>
      </c>
      <c r="Q434" s="67">
        <v>50</v>
      </c>
      <c r="R434" s="67">
        <v>10</v>
      </c>
      <c r="S434" s="67" t="s">
        <v>515</v>
      </c>
      <c r="T434" s="67" t="s">
        <v>1039</v>
      </c>
      <c r="U434" s="155">
        <v>45672</v>
      </c>
      <c r="V434" s="155">
        <v>46006</v>
      </c>
      <c r="W434" s="67" t="s">
        <v>1036</v>
      </c>
      <c r="X434" s="67">
        <v>50</v>
      </c>
      <c r="Y434" s="67"/>
      <c r="Z434" s="67"/>
      <c r="AA434" s="450"/>
      <c r="AB434" s="67"/>
      <c r="AC434" s="67"/>
      <c r="AD434" s="450"/>
      <c r="AE434" s="67"/>
      <c r="AF434" s="457"/>
      <c r="AG434" s="35">
        <f t="shared" si="38"/>
        <v>0</v>
      </c>
      <c r="AH434" s="35" t="str">
        <f t="shared" si="39"/>
        <v>3200</v>
      </c>
      <c r="AI434" s="445" t="str">
        <f t="shared" si="36"/>
        <v>Producto</v>
      </c>
      <c r="AJ434" s="35">
        <f t="shared" si="40"/>
        <v>50</v>
      </c>
      <c r="AK434" s="35">
        <f t="shared" si="41"/>
        <v>0</v>
      </c>
      <c r="AL434" s="445">
        <f t="shared" si="37"/>
        <v>0</v>
      </c>
    </row>
    <row r="435" spans="1:38" ht="32.25" customHeight="1" x14ac:dyDescent="0.25">
      <c r="A435" s="456" t="s">
        <v>1906</v>
      </c>
      <c r="B435" s="67" t="s">
        <v>2127</v>
      </c>
      <c r="C435" s="67" t="s">
        <v>1907</v>
      </c>
      <c r="D435" s="67" t="s">
        <v>2128</v>
      </c>
      <c r="E435" s="67">
        <v>0</v>
      </c>
      <c r="F435" s="67" t="s">
        <v>517</v>
      </c>
      <c r="G435" s="67" t="s">
        <v>1040</v>
      </c>
      <c r="H435" s="67" t="s">
        <v>19</v>
      </c>
      <c r="I435" s="67" t="s">
        <v>19</v>
      </c>
      <c r="J435" s="67" t="s">
        <v>19</v>
      </c>
      <c r="K435" s="67" t="s">
        <v>19</v>
      </c>
      <c r="L435" s="67" t="s">
        <v>19</v>
      </c>
      <c r="M435" s="67" t="s">
        <v>19</v>
      </c>
      <c r="N435" s="67" t="s">
        <v>19</v>
      </c>
      <c r="O435" s="67" t="s">
        <v>19</v>
      </c>
      <c r="P435" s="67" t="s">
        <v>148</v>
      </c>
      <c r="Q435" s="67">
        <v>50</v>
      </c>
      <c r="R435" s="67">
        <v>1</v>
      </c>
      <c r="S435" s="67" t="s">
        <v>515</v>
      </c>
      <c r="T435" s="67" t="s">
        <v>1041</v>
      </c>
      <c r="U435" s="155">
        <v>45672</v>
      </c>
      <c r="V435" s="155">
        <v>45702</v>
      </c>
      <c r="W435" s="67" t="s">
        <v>1036</v>
      </c>
      <c r="X435" s="67">
        <v>25</v>
      </c>
      <c r="Y435" s="67">
        <v>100</v>
      </c>
      <c r="Z435" s="67" t="s">
        <v>2129</v>
      </c>
      <c r="AA435" s="450">
        <v>45681</v>
      </c>
      <c r="AB435" s="67">
        <v>100</v>
      </c>
      <c r="AC435" s="67" t="s">
        <v>2130</v>
      </c>
      <c r="AD435" s="450">
        <v>45700</v>
      </c>
      <c r="AE435" s="67">
        <v>100</v>
      </c>
      <c r="AF435" s="457">
        <v>25</v>
      </c>
      <c r="AG435" s="35">
        <f t="shared" si="38"/>
        <v>0</v>
      </c>
      <c r="AH435" s="35" t="str">
        <f t="shared" si="39"/>
        <v>3200</v>
      </c>
      <c r="AI435" s="445" t="str">
        <f t="shared" si="36"/>
        <v>Actividad propia</v>
      </c>
      <c r="AJ435" s="35">
        <f t="shared" si="40"/>
        <v>25</v>
      </c>
      <c r="AK435" s="35">
        <f t="shared" si="41"/>
        <v>25</v>
      </c>
      <c r="AL435" s="445">
        <f t="shared" si="37"/>
        <v>100</v>
      </c>
    </row>
    <row r="436" spans="1:38" ht="32.25" customHeight="1" x14ac:dyDescent="0.25">
      <c r="A436" s="456" t="s">
        <v>1898</v>
      </c>
      <c r="B436" s="67" t="s">
        <v>2127</v>
      </c>
      <c r="C436" s="67" t="s">
        <v>1900</v>
      </c>
      <c r="D436" s="67" t="s">
        <v>2128</v>
      </c>
      <c r="E436" s="67">
        <v>0</v>
      </c>
      <c r="F436" s="67" t="s">
        <v>517</v>
      </c>
      <c r="G436" s="67" t="s">
        <v>1042</v>
      </c>
      <c r="H436" s="67" t="s">
        <v>19</v>
      </c>
      <c r="I436" s="67" t="s">
        <v>19</v>
      </c>
      <c r="J436" s="67" t="s">
        <v>19</v>
      </c>
      <c r="K436" s="67" t="s">
        <v>19</v>
      </c>
      <c r="L436" s="67" t="s">
        <v>19</v>
      </c>
      <c r="M436" s="67" t="s">
        <v>19</v>
      </c>
      <c r="N436" s="67" t="s">
        <v>19</v>
      </c>
      <c r="O436" s="67" t="s">
        <v>19</v>
      </c>
      <c r="P436" s="67" t="s">
        <v>149</v>
      </c>
      <c r="Q436" s="67">
        <v>50</v>
      </c>
      <c r="R436" s="67">
        <v>10</v>
      </c>
      <c r="S436" s="67" t="s">
        <v>515</v>
      </c>
      <c r="T436" s="67" t="s">
        <v>1039</v>
      </c>
      <c r="U436" s="155">
        <v>45705</v>
      </c>
      <c r="V436" s="155">
        <v>46006</v>
      </c>
      <c r="W436" s="67" t="s">
        <v>1036</v>
      </c>
      <c r="X436" s="67">
        <v>25</v>
      </c>
      <c r="Y436" s="67">
        <v>50</v>
      </c>
      <c r="Z436" s="67" t="s">
        <v>2571</v>
      </c>
      <c r="AA436" s="450"/>
      <c r="AB436" s="67">
        <v>50</v>
      </c>
      <c r="AC436" s="67" t="s">
        <v>2572</v>
      </c>
      <c r="AD436" s="450"/>
      <c r="AE436" s="67"/>
      <c r="AF436" s="457">
        <v>12.5</v>
      </c>
      <c r="AG436" s="35">
        <f t="shared" si="38"/>
        <v>0</v>
      </c>
      <c r="AH436" s="35" t="str">
        <f t="shared" si="39"/>
        <v>3200</v>
      </c>
      <c r="AI436" s="445" t="str">
        <f t="shared" si="36"/>
        <v>Actividad propia</v>
      </c>
      <c r="AJ436" s="35">
        <f t="shared" si="40"/>
        <v>25</v>
      </c>
      <c r="AK436" s="35">
        <f t="shared" si="41"/>
        <v>12.5</v>
      </c>
      <c r="AL436" s="445">
        <f t="shared" si="37"/>
        <v>0</v>
      </c>
    </row>
    <row r="437" spans="1:38" ht="32.25" customHeight="1" x14ac:dyDescent="0.25">
      <c r="A437" s="456" t="s">
        <v>1898</v>
      </c>
      <c r="B437" s="67" t="s">
        <v>2127</v>
      </c>
      <c r="C437" s="67" t="s">
        <v>1900</v>
      </c>
      <c r="D437" s="67" t="s">
        <v>2128</v>
      </c>
      <c r="E437" s="67">
        <v>0</v>
      </c>
      <c r="F437" s="67" t="s">
        <v>509</v>
      </c>
      <c r="G437" s="67" t="s">
        <v>1043</v>
      </c>
      <c r="H437" s="67" t="s">
        <v>511</v>
      </c>
      <c r="I437" s="67" t="s">
        <v>1600</v>
      </c>
      <c r="J437" s="67" t="s">
        <v>1601</v>
      </c>
      <c r="K437" s="67" t="s">
        <v>1602</v>
      </c>
      <c r="L437" s="67" t="s">
        <v>587</v>
      </c>
      <c r="M437" s="67" t="s">
        <v>20</v>
      </c>
      <c r="N437" s="67" t="s">
        <v>680</v>
      </c>
      <c r="O437" s="67" t="s">
        <v>862</v>
      </c>
      <c r="P437" s="67" t="s">
        <v>268</v>
      </c>
      <c r="Q437" s="67">
        <v>50</v>
      </c>
      <c r="R437" s="67">
        <v>80</v>
      </c>
      <c r="S437" s="67" t="s">
        <v>546</v>
      </c>
      <c r="T437" s="67" t="s">
        <v>1044</v>
      </c>
      <c r="U437" s="155">
        <v>45659</v>
      </c>
      <c r="V437" s="155">
        <v>46021</v>
      </c>
      <c r="W437" s="67" t="s">
        <v>1036</v>
      </c>
      <c r="X437" s="67">
        <v>50</v>
      </c>
      <c r="Y437" s="67"/>
      <c r="Z437" s="67"/>
      <c r="AA437" s="450"/>
      <c r="AB437" s="67"/>
      <c r="AC437" s="67"/>
      <c r="AD437" s="450"/>
      <c r="AE437" s="67"/>
      <c r="AF437" s="457"/>
      <c r="AG437" s="35">
        <f t="shared" si="38"/>
        <v>0</v>
      </c>
      <c r="AH437" s="35" t="str">
        <f t="shared" si="39"/>
        <v>3200</v>
      </c>
      <c r="AI437" s="445" t="str">
        <f t="shared" si="36"/>
        <v>Producto</v>
      </c>
      <c r="AJ437" s="35">
        <f t="shared" si="40"/>
        <v>50</v>
      </c>
      <c r="AK437" s="35">
        <f t="shared" si="41"/>
        <v>0</v>
      </c>
      <c r="AL437" s="445">
        <f t="shared" si="37"/>
        <v>0</v>
      </c>
    </row>
    <row r="438" spans="1:38" ht="32.25" customHeight="1" x14ac:dyDescent="0.25">
      <c r="A438" s="456" t="s">
        <v>1906</v>
      </c>
      <c r="B438" s="67" t="s">
        <v>2127</v>
      </c>
      <c r="C438" s="67" t="s">
        <v>1907</v>
      </c>
      <c r="D438" s="67" t="s">
        <v>2128</v>
      </c>
      <c r="E438" s="67">
        <v>0</v>
      </c>
      <c r="F438" s="67" t="s">
        <v>517</v>
      </c>
      <c r="G438" s="67" t="s">
        <v>1045</v>
      </c>
      <c r="H438" s="67" t="s">
        <v>19</v>
      </c>
      <c r="I438" s="67" t="s">
        <v>19</v>
      </c>
      <c r="J438" s="67" t="s">
        <v>19</v>
      </c>
      <c r="K438" s="67" t="s">
        <v>19</v>
      </c>
      <c r="L438" s="67" t="s">
        <v>19</v>
      </c>
      <c r="M438" s="67" t="s">
        <v>19</v>
      </c>
      <c r="N438" s="67" t="s">
        <v>19</v>
      </c>
      <c r="O438" s="67" t="s">
        <v>19</v>
      </c>
      <c r="P438" s="67" t="s">
        <v>269</v>
      </c>
      <c r="Q438" s="67">
        <v>25</v>
      </c>
      <c r="R438" s="67">
        <v>1</v>
      </c>
      <c r="S438" s="67" t="s">
        <v>515</v>
      </c>
      <c r="T438" s="67" t="s">
        <v>1046</v>
      </c>
      <c r="U438" s="155">
        <v>45659</v>
      </c>
      <c r="V438" s="155">
        <v>45730</v>
      </c>
      <c r="W438" s="67" t="s">
        <v>1036</v>
      </c>
      <c r="X438" s="67">
        <v>12.5</v>
      </c>
      <c r="Y438" s="67">
        <v>100</v>
      </c>
      <c r="Z438" s="67" t="s">
        <v>2131</v>
      </c>
      <c r="AA438" s="450">
        <v>45693</v>
      </c>
      <c r="AB438" s="67">
        <v>100</v>
      </c>
      <c r="AC438" s="67" t="s">
        <v>2132</v>
      </c>
      <c r="AD438" s="450">
        <v>45693</v>
      </c>
      <c r="AE438" s="67">
        <v>100</v>
      </c>
      <c r="AF438" s="457">
        <v>12.5</v>
      </c>
      <c r="AG438" s="35">
        <f t="shared" si="38"/>
        <v>0</v>
      </c>
      <c r="AH438" s="35" t="str">
        <f t="shared" si="39"/>
        <v>3200</v>
      </c>
      <c r="AI438" s="445" t="str">
        <f t="shared" si="36"/>
        <v>Actividad propia</v>
      </c>
      <c r="AJ438" s="35">
        <f t="shared" si="40"/>
        <v>12.5</v>
      </c>
      <c r="AK438" s="35">
        <f t="shared" si="41"/>
        <v>12.5</v>
      </c>
      <c r="AL438" s="445">
        <f t="shared" si="37"/>
        <v>100</v>
      </c>
    </row>
    <row r="439" spans="1:38" ht="32.25" customHeight="1" x14ac:dyDescent="0.25">
      <c r="A439" s="456" t="s">
        <v>1941</v>
      </c>
      <c r="B439" s="67" t="s">
        <v>2127</v>
      </c>
      <c r="C439" s="67" t="s">
        <v>1900</v>
      </c>
      <c r="D439" s="67" t="s">
        <v>2128</v>
      </c>
      <c r="E439" s="67">
        <v>0</v>
      </c>
      <c r="F439" s="67" t="s">
        <v>517</v>
      </c>
      <c r="G439" s="67" t="s">
        <v>1047</v>
      </c>
      <c r="H439" s="67" t="s">
        <v>19</v>
      </c>
      <c r="I439" s="67" t="s">
        <v>19</v>
      </c>
      <c r="J439" s="67" t="s">
        <v>19</v>
      </c>
      <c r="K439" s="67" t="s">
        <v>19</v>
      </c>
      <c r="L439" s="67" t="s">
        <v>19</v>
      </c>
      <c r="M439" s="67" t="s">
        <v>19</v>
      </c>
      <c r="N439" s="67" t="s">
        <v>19</v>
      </c>
      <c r="O439" s="67" t="s">
        <v>19</v>
      </c>
      <c r="P439" s="67" t="s">
        <v>270</v>
      </c>
      <c r="Q439" s="67">
        <v>25</v>
      </c>
      <c r="R439" s="67">
        <v>1</v>
      </c>
      <c r="S439" s="67" t="s">
        <v>515</v>
      </c>
      <c r="T439" s="67" t="s">
        <v>1046</v>
      </c>
      <c r="U439" s="155">
        <v>45659</v>
      </c>
      <c r="V439" s="155">
        <v>45853</v>
      </c>
      <c r="W439" s="67" t="s">
        <v>1036</v>
      </c>
      <c r="X439" s="67">
        <v>12.5</v>
      </c>
      <c r="Y439" s="67"/>
      <c r="Z439" s="67"/>
      <c r="AA439" s="450"/>
      <c r="AB439" s="67"/>
      <c r="AC439" s="67"/>
      <c r="AD439" s="450"/>
      <c r="AE439" s="67"/>
      <c r="AF439" s="457"/>
      <c r="AG439" s="35">
        <f t="shared" si="38"/>
        <v>0</v>
      </c>
      <c r="AH439" s="35" t="str">
        <f t="shared" si="39"/>
        <v>3200</v>
      </c>
      <c r="AI439" s="445" t="str">
        <f t="shared" si="36"/>
        <v>Actividad propia</v>
      </c>
      <c r="AJ439" s="35">
        <f t="shared" si="40"/>
        <v>12.5</v>
      </c>
      <c r="AK439" s="35">
        <f t="shared" si="41"/>
        <v>0</v>
      </c>
      <c r="AL439" s="445">
        <f t="shared" si="37"/>
        <v>0</v>
      </c>
    </row>
    <row r="440" spans="1:38" ht="32.25" customHeight="1" x14ac:dyDescent="0.25">
      <c r="A440" s="456" t="s">
        <v>1898</v>
      </c>
      <c r="B440" s="67" t="s">
        <v>2127</v>
      </c>
      <c r="C440" s="67" t="s">
        <v>1900</v>
      </c>
      <c r="D440" s="67" t="s">
        <v>2128</v>
      </c>
      <c r="E440" s="67">
        <v>0</v>
      </c>
      <c r="F440" s="67" t="s">
        <v>517</v>
      </c>
      <c r="G440" s="67" t="s">
        <v>1048</v>
      </c>
      <c r="H440" s="67" t="s">
        <v>19</v>
      </c>
      <c r="I440" s="67" t="s">
        <v>19</v>
      </c>
      <c r="J440" s="67" t="s">
        <v>19</v>
      </c>
      <c r="K440" s="67" t="s">
        <v>19</v>
      </c>
      <c r="L440" s="67" t="s">
        <v>19</v>
      </c>
      <c r="M440" s="67" t="s">
        <v>19</v>
      </c>
      <c r="N440" s="67" t="s">
        <v>19</v>
      </c>
      <c r="O440" s="67" t="s">
        <v>19</v>
      </c>
      <c r="P440" s="67" t="s">
        <v>271</v>
      </c>
      <c r="Q440" s="67">
        <v>50</v>
      </c>
      <c r="R440" s="67">
        <v>80</v>
      </c>
      <c r="S440" s="67" t="s">
        <v>546</v>
      </c>
      <c r="T440" s="67" t="s">
        <v>1049</v>
      </c>
      <c r="U440" s="155">
        <v>45659</v>
      </c>
      <c r="V440" s="155">
        <v>46021</v>
      </c>
      <c r="W440" s="67" t="s">
        <v>1036</v>
      </c>
      <c r="X440" s="67">
        <v>25</v>
      </c>
      <c r="Y440" s="67"/>
      <c r="Z440" s="67"/>
      <c r="AA440" s="450"/>
      <c r="AB440" s="67"/>
      <c r="AC440" s="67"/>
      <c r="AD440" s="450"/>
      <c r="AE440" s="67"/>
      <c r="AF440" s="457"/>
      <c r="AG440" s="35">
        <f t="shared" si="38"/>
        <v>0</v>
      </c>
      <c r="AH440" s="35" t="str">
        <f t="shared" si="39"/>
        <v>3200</v>
      </c>
      <c r="AI440" s="445" t="str">
        <f t="shared" si="36"/>
        <v>Actividad propia</v>
      </c>
      <c r="AJ440" s="35">
        <f t="shared" si="40"/>
        <v>25</v>
      </c>
      <c r="AK440" s="35">
        <f t="shared" si="41"/>
        <v>0</v>
      </c>
      <c r="AL440" s="445">
        <f t="shared" si="37"/>
        <v>0</v>
      </c>
    </row>
    <row r="441" spans="1:38" ht="32.25" customHeight="1" x14ac:dyDescent="0.25">
      <c r="A441" s="456" t="s">
        <v>1898</v>
      </c>
      <c r="B441" s="67" t="s">
        <v>2133</v>
      </c>
      <c r="C441" s="67" t="s">
        <v>1900</v>
      </c>
      <c r="D441" s="67" t="s">
        <v>2134</v>
      </c>
      <c r="E441" s="67">
        <v>0</v>
      </c>
      <c r="F441" s="67" t="s">
        <v>509</v>
      </c>
      <c r="G441" s="67" t="s">
        <v>798</v>
      </c>
      <c r="H441" s="67" t="s">
        <v>511</v>
      </c>
      <c r="I441" s="67" t="s">
        <v>1606</v>
      </c>
      <c r="J441" s="67" t="s">
        <v>1607</v>
      </c>
      <c r="K441" s="67" t="s">
        <v>1608</v>
      </c>
      <c r="L441" s="67" t="s">
        <v>19</v>
      </c>
      <c r="M441" s="67" t="s">
        <v>32</v>
      </c>
      <c r="N441" s="67" t="s">
        <v>680</v>
      </c>
      <c r="O441" s="67" t="s">
        <v>19</v>
      </c>
      <c r="P441" s="67" t="s">
        <v>236</v>
      </c>
      <c r="Q441" s="67">
        <v>50</v>
      </c>
      <c r="R441" s="67">
        <v>95</v>
      </c>
      <c r="S441" s="67" t="s">
        <v>546</v>
      </c>
      <c r="T441" s="67" t="s">
        <v>799</v>
      </c>
      <c r="U441" s="155">
        <v>45659</v>
      </c>
      <c r="V441" s="155">
        <v>46022</v>
      </c>
      <c r="W441" s="67" t="s">
        <v>797</v>
      </c>
      <c r="X441" s="67">
        <v>50</v>
      </c>
      <c r="Y441" s="67">
        <v>47.66</v>
      </c>
      <c r="Z441" s="67" t="s">
        <v>2573</v>
      </c>
      <c r="AA441" s="450"/>
      <c r="AB441" s="67">
        <v>47.66</v>
      </c>
      <c r="AC441" s="67" t="s">
        <v>2574</v>
      </c>
      <c r="AD441" s="450"/>
      <c r="AE441" s="67"/>
      <c r="AF441" s="457">
        <v>23.83</v>
      </c>
      <c r="AG441" s="35">
        <f t="shared" si="38"/>
        <v>0</v>
      </c>
      <c r="AH441" s="35" t="str">
        <f t="shared" si="39"/>
        <v>2020</v>
      </c>
      <c r="AI441" s="445" t="str">
        <f t="shared" si="36"/>
        <v>Producto</v>
      </c>
      <c r="AJ441" s="35">
        <f t="shared" si="40"/>
        <v>50</v>
      </c>
      <c r="AK441" s="35">
        <f t="shared" si="41"/>
        <v>23.83</v>
      </c>
      <c r="AL441" s="445">
        <f t="shared" si="37"/>
        <v>0</v>
      </c>
    </row>
    <row r="442" spans="1:38" ht="32.25" customHeight="1" x14ac:dyDescent="0.25">
      <c r="A442" s="456" t="s">
        <v>1898</v>
      </c>
      <c r="B442" s="67" t="s">
        <v>2133</v>
      </c>
      <c r="C442" s="67" t="s">
        <v>1900</v>
      </c>
      <c r="D442" s="67" t="s">
        <v>2134</v>
      </c>
      <c r="E442" s="67">
        <v>0</v>
      </c>
      <c r="F442" s="67" t="s">
        <v>517</v>
      </c>
      <c r="G442" s="67" t="s">
        <v>800</v>
      </c>
      <c r="H442" s="67" t="s">
        <v>19</v>
      </c>
      <c r="I442" s="67" t="s">
        <v>19</v>
      </c>
      <c r="J442" s="67" t="s">
        <v>19</v>
      </c>
      <c r="K442" s="67" t="s">
        <v>19</v>
      </c>
      <c r="L442" s="67" t="s">
        <v>19</v>
      </c>
      <c r="M442" s="67" t="s">
        <v>19</v>
      </c>
      <c r="N442" s="67" t="s">
        <v>19</v>
      </c>
      <c r="O442" s="67" t="s">
        <v>19</v>
      </c>
      <c r="P442" s="67" t="s">
        <v>237</v>
      </c>
      <c r="Q442" s="67">
        <v>50</v>
      </c>
      <c r="R442" s="67">
        <v>95</v>
      </c>
      <c r="S442" s="67" t="s">
        <v>546</v>
      </c>
      <c r="T442" s="67" t="s">
        <v>799</v>
      </c>
      <c r="U442" s="155">
        <v>45659</v>
      </c>
      <c r="V442" s="155">
        <v>46022</v>
      </c>
      <c r="W442" s="67" t="s">
        <v>797</v>
      </c>
      <c r="X442" s="67">
        <v>25</v>
      </c>
      <c r="Y442" s="67">
        <v>31.28</v>
      </c>
      <c r="Z442" s="67" t="s">
        <v>2575</v>
      </c>
      <c r="AA442" s="450"/>
      <c r="AB442" s="67">
        <v>31.28</v>
      </c>
      <c r="AC442" s="67" t="s">
        <v>2481</v>
      </c>
      <c r="AD442" s="450"/>
      <c r="AE442" s="67"/>
      <c r="AF442" s="457">
        <v>7.82</v>
      </c>
      <c r="AG442" s="35">
        <f t="shared" si="38"/>
        <v>0</v>
      </c>
      <c r="AH442" s="35" t="str">
        <f t="shared" si="39"/>
        <v>2020</v>
      </c>
      <c r="AI442" s="445" t="str">
        <f t="shared" si="36"/>
        <v>Actividad propia</v>
      </c>
      <c r="AJ442" s="35">
        <f t="shared" si="40"/>
        <v>25</v>
      </c>
      <c r="AK442" s="35">
        <f t="shared" si="41"/>
        <v>7.82</v>
      </c>
      <c r="AL442" s="445">
        <f t="shared" si="37"/>
        <v>0</v>
      </c>
    </row>
    <row r="443" spans="1:38" ht="32.25" customHeight="1" x14ac:dyDescent="0.25">
      <c r="A443" s="456" t="s">
        <v>1898</v>
      </c>
      <c r="B443" s="67" t="s">
        <v>2133</v>
      </c>
      <c r="C443" s="67" t="s">
        <v>1900</v>
      </c>
      <c r="D443" s="67" t="s">
        <v>2134</v>
      </c>
      <c r="E443" s="67">
        <v>0</v>
      </c>
      <c r="F443" s="67" t="s">
        <v>517</v>
      </c>
      <c r="G443" s="67" t="s">
        <v>801</v>
      </c>
      <c r="H443" s="67" t="s">
        <v>19</v>
      </c>
      <c r="I443" s="67" t="s">
        <v>19</v>
      </c>
      <c r="J443" s="67" t="s">
        <v>19</v>
      </c>
      <c r="K443" s="67" t="s">
        <v>19</v>
      </c>
      <c r="L443" s="67" t="s">
        <v>19</v>
      </c>
      <c r="M443" s="67" t="s">
        <v>19</v>
      </c>
      <c r="N443" s="67" t="s">
        <v>19</v>
      </c>
      <c r="O443" s="67" t="s">
        <v>19</v>
      </c>
      <c r="P443" s="67" t="s">
        <v>238</v>
      </c>
      <c r="Q443" s="67">
        <v>50</v>
      </c>
      <c r="R443" s="67">
        <v>95</v>
      </c>
      <c r="S443" s="67" t="s">
        <v>546</v>
      </c>
      <c r="T443" s="67" t="s">
        <v>802</v>
      </c>
      <c r="U443" s="155">
        <v>45659</v>
      </c>
      <c r="V443" s="155">
        <v>46022</v>
      </c>
      <c r="W443" s="67" t="s">
        <v>797</v>
      </c>
      <c r="X443" s="67">
        <v>25</v>
      </c>
      <c r="Y443" s="67">
        <v>47.66</v>
      </c>
      <c r="Z443" s="67" t="s">
        <v>2576</v>
      </c>
      <c r="AA443" s="450"/>
      <c r="AB443" s="67">
        <v>47.66</v>
      </c>
      <c r="AC443" s="67" t="s">
        <v>2577</v>
      </c>
      <c r="AD443" s="450"/>
      <c r="AE443" s="67"/>
      <c r="AF443" s="457">
        <v>11.914999999999999</v>
      </c>
      <c r="AG443" s="35">
        <f t="shared" si="38"/>
        <v>0</v>
      </c>
      <c r="AH443" s="35" t="str">
        <f t="shared" si="39"/>
        <v>2020</v>
      </c>
      <c r="AI443" s="445" t="str">
        <f t="shared" si="36"/>
        <v>Actividad propia</v>
      </c>
      <c r="AJ443" s="35">
        <f t="shared" si="40"/>
        <v>25</v>
      </c>
      <c r="AK443" s="35">
        <f t="shared" si="41"/>
        <v>11.914999999999999</v>
      </c>
      <c r="AL443" s="445">
        <f t="shared" si="37"/>
        <v>0</v>
      </c>
    </row>
    <row r="444" spans="1:38" ht="32.25" customHeight="1" x14ac:dyDescent="0.25">
      <c r="A444" s="456" t="s">
        <v>1898</v>
      </c>
      <c r="B444" s="67" t="s">
        <v>2133</v>
      </c>
      <c r="C444" s="67" t="s">
        <v>1900</v>
      </c>
      <c r="D444" s="67" t="s">
        <v>2134</v>
      </c>
      <c r="E444" s="67">
        <v>0</v>
      </c>
      <c r="F444" s="67" t="s">
        <v>509</v>
      </c>
      <c r="G444" s="67" t="s">
        <v>803</v>
      </c>
      <c r="H444" s="67" t="s">
        <v>511</v>
      </c>
      <c r="I444" s="67" t="s">
        <v>1591</v>
      </c>
      <c r="J444" s="67" t="s">
        <v>1592</v>
      </c>
      <c r="K444" s="67" t="s">
        <v>1593</v>
      </c>
      <c r="L444" s="67" t="s">
        <v>19</v>
      </c>
      <c r="M444" s="67" t="s">
        <v>20</v>
      </c>
      <c r="N444" s="67" t="s">
        <v>639</v>
      </c>
      <c r="O444" s="67" t="s">
        <v>19</v>
      </c>
      <c r="P444" s="67" t="s">
        <v>188</v>
      </c>
      <c r="Q444" s="67">
        <v>50</v>
      </c>
      <c r="R444" s="67">
        <v>100</v>
      </c>
      <c r="S444" s="67" t="s">
        <v>546</v>
      </c>
      <c r="T444" s="67" t="s">
        <v>804</v>
      </c>
      <c r="U444" s="155">
        <v>45677</v>
      </c>
      <c r="V444" s="155">
        <v>46022</v>
      </c>
      <c r="W444" s="67" t="s">
        <v>797</v>
      </c>
      <c r="X444" s="67">
        <v>50</v>
      </c>
      <c r="Y444" s="67">
        <v>0</v>
      </c>
      <c r="Z444" s="67" t="s">
        <v>2578</v>
      </c>
      <c r="AA444" s="450"/>
      <c r="AB444" s="67">
        <v>0</v>
      </c>
      <c r="AC444" s="67" t="s">
        <v>1978</v>
      </c>
      <c r="AD444" s="450"/>
      <c r="AE444" s="67"/>
      <c r="AF444" s="457">
        <v>0</v>
      </c>
      <c r="AG444" s="35">
        <f t="shared" si="38"/>
        <v>0</v>
      </c>
      <c r="AH444" s="35" t="str">
        <f t="shared" si="39"/>
        <v>2020</v>
      </c>
      <c r="AI444" s="445" t="str">
        <f t="shared" si="36"/>
        <v>Producto</v>
      </c>
      <c r="AJ444" s="35">
        <f t="shared" si="40"/>
        <v>50</v>
      </c>
      <c r="AK444" s="35">
        <f t="shared" si="41"/>
        <v>0</v>
      </c>
      <c r="AL444" s="445">
        <f t="shared" si="37"/>
        <v>0</v>
      </c>
    </row>
    <row r="445" spans="1:38" ht="32.25" customHeight="1" x14ac:dyDescent="0.25">
      <c r="A445" s="456" t="s">
        <v>1898</v>
      </c>
      <c r="B445" s="67" t="s">
        <v>2133</v>
      </c>
      <c r="C445" s="67" t="s">
        <v>1900</v>
      </c>
      <c r="D445" s="67" t="s">
        <v>2134</v>
      </c>
      <c r="E445" s="67">
        <v>0</v>
      </c>
      <c r="F445" s="67" t="s">
        <v>517</v>
      </c>
      <c r="G445" s="67" t="s">
        <v>805</v>
      </c>
      <c r="H445" s="67" t="s">
        <v>19</v>
      </c>
      <c r="I445" s="67" t="s">
        <v>19</v>
      </c>
      <c r="J445" s="67" t="s">
        <v>19</v>
      </c>
      <c r="K445" s="67" t="s">
        <v>19</v>
      </c>
      <c r="L445" s="67" t="s">
        <v>19</v>
      </c>
      <c r="M445" s="67" t="s">
        <v>19</v>
      </c>
      <c r="N445" s="67" t="s">
        <v>19</v>
      </c>
      <c r="O445" s="67" t="s">
        <v>19</v>
      </c>
      <c r="P445" s="67" t="s">
        <v>189</v>
      </c>
      <c r="Q445" s="67">
        <v>50</v>
      </c>
      <c r="R445" s="67">
        <v>100</v>
      </c>
      <c r="S445" s="67" t="s">
        <v>546</v>
      </c>
      <c r="T445" s="67" t="s">
        <v>806</v>
      </c>
      <c r="U445" s="155">
        <v>45677</v>
      </c>
      <c r="V445" s="155">
        <v>46022</v>
      </c>
      <c r="W445" s="67" t="s">
        <v>797</v>
      </c>
      <c r="X445" s="67">
        <v>25</v>
      </c>
      <c r="Y445" s="67">
        <v>50</v>
      </c>
      <c r="Z445" s="67" t="s">
        <v>2579</v>
      </c>
      <c r="AA445" s="450"/>
      <c r="AB445" s="67">
        <v>50</v>
      </c>
      <c r="AC445" s="67" t="s">
        <v>2580</v>
      </c>
      <c r="AD445" s="450"/>
      <c r="AE445" s="67"/>
      <c r="AF445" s="457">
        <v>12.5</v>
      </c>
      <c r="AG445" s="35">
        <f t="shared" si="38"/>
        <v>0</v>
      </c>
      <c r="AH445" s="35" t="str">
        <f t="shared" si="39"/>
        <v>2020</v>
      </c>
      <c r="AI445" s="445" t="str">
        <f t="shared" si="36"/>
        <v>Actividad propia</v>
      </c>
      <c r="AJ445" s="35">
        <f t="shared" si="40"/>
        <v>25</v>
      </c>
      <c r="AK445" s="35">
        <f t="shared" si="41"/>
        <v>12.5</v>
      </c>
      <c r="AL445" s="445">
        <f t="shared" si="37"/>
        <v>0</v>
      </c>
    </row>
    <row r="446" spans="1:38" ht="32.25" customHeight="1" x14ac:dyDescent="0.25">
      <c r="A446" s="456" t="s">
        <v>1898</v>
      </c>
      <c r="B446" s="67" t="s">
        <v>2133</v>
      </c>
      <c r="C446" s="67" t="s">
        <v>1900</v>
      </c>
      <c r="D446" s="67" t="s">
        <v>2134</v>
      </c>
      <c r="E446" s="67">
        <v>0</v>
      </c>
      <c r="F446" s="67" t="s">
        <v>517</v>
      </c>
      <c r="G446" s="67" t="s">
        <v>807</v>
      </c>
      <c r="H446" s="67" t="s">
        <v>19</v>
      </c>
      <c r="I446" s="67" t="s">
        <v>19</v>
      </c>
      <c r="J446" s="67" t="s">
        <v>19</v>
      </c>
      <c r="K446" s="67" t="s">
        <v>19</v>
      </c>
      <c r="L446" s="67" t="s">
        <v>19</v>
      </c>
      <c r="M446" s="67" t="s">
        <v>19</v>
      </c>
      <c r="N446" s="67" t="s">
        <v>19</v>
      </c>
      <c r="O446" s="67" t="s">
        <v>19</v>
      </c>
      <c r="P446" s="67" t="s">
        <v>190</v>
      </c>
      <c r="Q446" s="67">
        <v>50</v>
      </c>
      <c r="R446" s="67">
        <v>100</v>
      </c>
      <c r="S446" s="67" t="s">
        <v>546</v>
      </c>
      <c r="T446" s="67" t="s">
        <v>804</v>
      </c>
      <c r="U446" s="155">
        <v>45677</v>
      </c>
      <c r="V446" s="155">
        <v>46022</v>
      </c>
      <c r="W446" s="67" t="s">
        <v>797</v>
      </c>
      <c r="X446" s="67">
        <v>25</v>
      </c>
      <c r="Y446" s="67">
        <v>0</v>
      </c>
      <c r="Z446" s="67" t="s">
        <v>2578</v>
      </c>
      <c r="AA446" s="450"/>
      <c r="AB446" s="67">
        <v>0</v>
      </c>
      <c r="AC446" s="67" t="s">
        <v>1983</v>
      </c>
      <c r="AD446" s="450"/>
      <c r="AE446" s="67"/>
      <c r="AF446" s="457">
        <v>0</v>
      </c>
      <c r="AG446" s="35">
        <f t="shared" si="38"/>
        <v>0</v>
      </c>
      <c r="AH446" s="35" t="str">
        <f t="shared" si="39"/>
        <v>2020</v>
      </c>
      <c r="AI446" s="445" t="str">
        <f t="shared" si="36"/>
        <v>Actividad propia</v>
      </c>
      <c r="AJ446" s="35">
        <f t="shared" si="40"/>
        <v>25</v>
      </c>
      <c r="AK446" s="35">
        <f t="shared" si="41"/>
        <v>0</v>
      </c>
      <c r="AL446" s="445">
        <f t="shared" si="37"/>
        <v>0</v>
      </c>
    </row>
    <row r="447" spans="1:38" ht="32.25" customHeight="1" x14ac:dyDescent="0.25">
      <c r="A447" s="456" t="s">
        <v>1916</v>
      </c>
      <c r="B447" s="67" t="s">
        <v>2135</v>
      </c>
      <c r="C447" s="67" t="s">
        <v>1900</v>
      </c>
      <c r="D447" s="67" t="s">
        <v>2136</v>
      </c>
      <c r="E447" s="67">
        <v>0</v>
      </c>
      <c r="F447" s="67" t="s">
        <v>509</v>
      </c>
      <c r="G447" s="67" t="s">
        <v>591</v>
      </c>
      <c r="H447" s="67" t="s">
        <v>530</v>
      </c>
      <c r="I447" s="67" t="s">
        <v>1594</v>
      </c>
      <c r="J447" s="67" t="s">
        <v>1595</v>
      </c>
      <c r="K447" s="67" t="s">
        <v>1596</v>
      </c>
      <c r="L447" s="67" t="s">
        <v>19</v>
      </c>
      <c r="M447" s="67" t="s">
        <v>19</v>
      </c>
      <c r="N447" s="67" t="s">
        <v>513</v>
      </c>
      <c r="O447" s="67" t="s">
        <v>545</v>
      </c>
      <c r="P447" s="67" t="s">
        <v>71</v>
      </c>
      <c r="Q447" s="67">
        <v>15</v>
      </c>
      <c r="R447" s="67">
        <v>100</v>
      </c>
      <c r="S447" s="67" t="s">
        <v>546</v>
      </c>
      <c r="T447" s="67" t="s">
        <v>592</v>
      </c>
      <c r="U447" s="155">
        <v>45691</v>
      </c>
      <c r="V447" s="155">
        <v>45989</v>
      </c>
      <c r="W447" s="67" t="s">
        <v>590</v>
      </c>
      <c r="X447" s="67">
        <v>15</v>
      </c>
      <c r="Y447" s="67"/>
      <c r="Z447" s="67"/>
      <c r="AA447" s="450"/>
      <c r="AB447" s="67"/>
      <c r="AC447" s="67"/>
      <c r="AD447" s="450"/>
      <c r="AE447" s="67"/>
      <c r="AF447" s="457"/>
      <c r="AG447" s="35">
        <f t="shared" si="38"/>
        <v>0</v>
      </c>
      <c r="AH447" s="35" t="str">
        <f t="shared" si="39"/>
        <v>117</v>
      </c>
      <c r="AI447" s="445" t="str">
        <f t="shared" si="36"/>
        <v>Producto</v>
      </c>
      <c r="AJ447" s="35">
        <f t="shared" si="40"/>
        <v>15</v>
      </c>
      <c r="AK447" s="35">
        <f t="shared" si="41"/>
        <v>0</v>
      </c>
      <c r="AL447" s="445">
        <f t="shared" si="37"/>
        <v>0</v>
      </c>
    </row>
    <row r="448" spans="1:38" ht="32.25" customHeight="1" x14ac:dyDescent="0.25">
      <c r="A448" s="456" t="s">
        <v>1916</v>
      </c>
      <c r="B448" s="67" t="s">
        <v>2135</v>
      </c>
      <c r="C448" s="67" t="s">
        <v>1900</v>
      </c>
      <c r="D448" s="67" t="s">
        <v>2136</v>
      </c>
      <c r="E448" s="67">
        <v>0</v>
      </c>
      <c r="F448" s="67" t="s">
        <v>517</v>
      </c>
      <c r="G448" s="67" t="s">
        <v>593</v>
      </c>
      <c r="H448" s="67" t="s">
        <v>19</v>
      </c>
      <c r="I448" s="67" t="s">
        <v>19</v>
      </c>
      <c r="J448" s="67" t="s">
        <v>19</v>
      </c>
      <c r="K448" s="67" t="s">
        <v>19</v>
      </c>
      <c r="L448" s="67" t="s">
        <v>19</v>
      </c>
      <c r="M448" s="67" t="s">
        <v>19</v>
      </c>
      <c r="N448" s="67" t="s">
        <v>19</v>
      </c>
      <c r="O448" s="67" t="s">
        <v>19</v>
      </c>
      <c r="P448" s="67" t="s">
        <v>72</v>
      </c>
      <c r="Q448" s="67">
        <v>25</v>
      </c>
      <c r="R448" s="67">
        <v>100</v>
      </c>
      <c r="S448" s="67" t="s">
        <v>546</v>
      </c>
      <c r="T448" s="67" t="s">
        <v>594</v>
      </c>
      <c r="U448" s="155">
        <v>45691</v>
      </c>
      <c r="V448" s="155">
        <v>45989</v>
      </c>
      <c r="W448" s="67" t="s">
        <v>590</v>
      </c>
      <c r="X448" s="67">
        <v>3.75</v>
      </c>
      <c r="Y448" s="67"/>
      <c r="Z448" s="67"/>
      <c r="AA448" s="450"/>
      <c r="AB448" s="67"/>
      <c r="AC448" s="67"/>
      <c r="AD448" s="450"/>
      <c r="AE448" s="67"/>
      <c r="AF448" s="457"/>
      <c r="AG448" s="35">
        <f t="shared" si="38"/>
        <v>0</v>
      </c>
      <c r="AH448" s="35" t="str">
        <f t="shared" si="39"/>
        <v>117</v>
      </c>
      <c r="AI448" s="445" t="str">
        <f t="shared" si="36"/>
        <v>Actividad propia</v>
      </c>
      <c r="AJ448" s="35">
        <f t="shared" si="40"/>
        <v>3.75</v>
      </c>
      <c r="AK448" s="35">
        <f t="shared" si="41"/>
        <v>0</v>
      </c>
      <c r="AL448" s="445">
        <f t="shared" si="37"/>
        <v>0</v>
      </c>
    </row>
    <row r="449" spans="1:38" ht="32.25" customHeight="1" x14ac:dyDescent="0.25">
      <c r="A449" s="456" t="s">
        <v>1902</v>
      </c>
      <c r="B449" s="67" t="s">
        <v>2135</v>
      </c>
      <c r="C449" s="67" t="s">
        <v>1907</v>
      </c>
      <c r="D449" s="67" t="s">
        <v>2136</v>
      </c>
      <c r="E449" s="67">
        <v>0</v>
      </c>
      <c r="F449" s="67" t="s">
        <v>517</v>
      </c>
      <c r="G449" s="67" t="s">
        <v>595</v>
      </c>
      <c r="H449" s="67" t="s">
        <v>19</v>
      </c>
      <c r="I449" s="67" t="s">
        <v>19</v>
      </c>
      <c r="J449" s="67" t="s">
        <v>19</v>
      </c>
      <c r="K449" s="67" t="s">
        <v>19</v>
      </c>
      <c r="L449" s="67" t="s">
        <v>19</v>
      </c>
      <c r="M449" s="67" t="s">
        <v>19</v>
      </c>
      <c r="N449" s="67" t="s">
        <v>19</v>
      </c>
      <c r="O449" s="67" t="s">
        <v>19</v>
      </c>
      <c r="P449" s="67" t="s">
        <v>73</v>
      </c>
      <c r="Q449" s="67">
        <v>25</v>
      </c>
      <c r="R449" s="67">
        <v>1</v>
      </c>
      <c r="S449" s="67" t="s">
        <v>515</v>
      </c>
      <c r="T449" s="67" t="s">
        <v>596</v>
      </c>
      <c r="U449" s="155">
        <v>45748</v>
      </c>
      <c r="V449" s="155">
        <v>45777</v>
      </c>
      <c r="W449" s="67" t="s">
        <v>590</v>
      </c>
      <c r="X449" s="67">
        <v>3.75</v>
      </c>
      <c r="Y449" s="67">
        <v>100</v>
      </c>
      <c r="Z449" s="67" t="s">
        <v>2380</v>
      </c>
      <c r="AA449" s="450">
        <v>45777</v>
      </c>
      <c r="AB449" s="67">
        <v>100</v>
      </c>
      <c r="AC449" s="67" t="s">
        <v>2381</v>
      </c>
      <c r="AD449" s="450">
        <v>45777</v>
      </c>
      <c r="AE449" s="67">
        <v>100</v>
      </c>
      <c r="AF449" s="457">
        <v>3.75</v>
      </c>
      <c r="AG449" s="35">
        <f t="shared" si="38"/>
        <v>0</v>
      </c>
      <c r="AH449" s="35" t="str">
        <f t="shared" si="39"/>
        <v>117</v>
      </c>
      <c r="AI449" s="445" t="str">
        <f t="shared" si="36"/>
        <v>Actividad propia</v>
      </c>
      <c r="AJ449" s="35">
        <f t="shared" si="40"/>
        <v>3.75</v>
      </c>
      <c r="AK449" s="35">
        <f t="shared" si="41"/>
        <v>3.75</v>
      </c>
      <c r="AL449" s="445">
        <f t="shared" si="37"/>
        <v>100</v>
      </c>
    </row>
    <row r="450" spans="1:38" ht="32.25" customHeight="1" x14ac:dyDescent="0.25">
      <c r="A450" s="456" t="s">
        <v>1941</v>
      </c>
      <c r="B450" s="67" t="s">
        <v>2135</v>
      </c>
      <c r="C450" s="67" t="s">
        <v>1900</v>
      </c>
      <c r="D450" s="67" t="s">
        <v>2136</v>
      </c>
      <c r="E450" s="67">
        <v>0</v>
      </c>
      <c r="F450" s="67" t="s">
        <v>517</v>
      </c>
      <c r="G450" s="67" t="s">
        <v>597</v>
      </c>
      <c r="H450" s="67" t="s">
        <v>19</v>
      </c>
      <c r="I450" s="67" t="s">
        <v>19</v>
      </c>
      <c r="J450" s="67" t="s">
        <v>19</v>
      </c>
      <c r="K450" s="67" t="s">
        <v>19</v>
      </c>
      <c r="L450" s="67" t="s">
        <v>19</v>
      </c>
      <c r="M450" s="67" t="s">
        <v>19</v>
      </c>
      <c r="N450" s="67" t="s">
        <v>19</v>
      </c>
      <c r="O450" s="67" t="s">
        <v>19</v>
      </c>
      <c r="P450" s="67" t="s">
        <v>74</v>
      </c>
      <c r="Q450" s="67">
        <v>25</v>
      </c>
      <c r="R450" s="67">
        <v>1</v>
      </c>
      <c r="S450" s="67" t="s">
        <v>515</v>
      </c>
      <c r="T450" s="67" t="s">
        <v>598</v>
      </c>
      <c r="U450" s="155">
        <v>45811</v>
      </c>
      <c r="V450" s="155">
        <v>45839</v>
      </c>
      <c r="W450" s="67" t="s">
        <v>590</v>
      </c>
      <c r="X450" s="67">
        <v>3.75</v>
      </c>
      <c r="Y450" s="67"/>
      <c r="Z450" s="67"/>
      <c r="AA450" s="450"/>
      <c r="AB450" s="67"/>
      <c r="AC450" s="67"/>
      <c r="AD450" s="450"/>
      <c r="AE450" s="67"/>
      <c r="AF450" s="457"/>
      <c r="AG450" s="35">
        <f t="shared" si="38"/>
        <v>0</v>
      </c>
      <c r="AH450" s="35" t="str">
        <f t="shared" si="39"/>
        <v>117</v>
      </c>
      <c r="AI450" s="445" t="str">
        <f t="shared" si="36"/>
        <v>Actividad propia</v>
      </c>
      <c r="AJ450" s="35">
        <f t="shared" si="40"/>
        <v>3.75</v>
      </c>
      <c r="AK450" s="35">
        <f t="shared" si="41"/>
        <v>0</v>
      </c>
      <c r="AL450" s="445">
        <f t="shared" si="37"/>
        <v>0</v>
      </c>
    </row>
    <row r="451" spans="1:38" ht="32.25" customHeight="1" x14ac:dyDescent="0.25">
      <c r="A451" s="456" t="s">
        <v>1916</v>
      </c>
      <c r="B451" s="67" t="s">
        <v>2135</v>
      </c>
      <c r="C451" s="67" t="s">
        <v>1900</v>
      </c>
      <c r="D451" s="67" t="s">
        <v>2136</v>
      </c>
      <c r="E451" s="67">
        <v>0</v>
      </c>
      <c r="F451" s="67" t="s">
        <v>517</v>
      </c>
      <c r="G451" s="67" t="s">
        <v>599</v>
      </c>
      <c r="H451" s="67" t="s">
        <v>19</v>
      </c>
      <c r="I451" s="67" t="s">
        <v>19</v>
      </c>
      <c r="J451" s="67" t="s">
        <v>19</v>
      </c>
      <c r="K451" s="67" t="s">
        <v>19</v>
      </c>
      <c r="L451" s="67" t="s">
        <v>19</v>
      </c>
      <c r="M451" s="67" t="s">
        <v>19</v>
      </c>
      <c r="N451" s="67" t="s">
        <v>19</v>
      </c>
      <c r="O451" s="67" t="s">
        <v>19</v>
      </c>
      <c r="P451" s="67" t="s">
        <v>75</v>
      </c>
      <c r="Q451" s="67">
        <v>25</v>
      </c>
      <c r="R451" s="67">
        <v>6</v>
      </c>
      <c r="S451" s="67" t="s">
        <v>515</v>
      </c>
      <c r="T451" s="67" t="s">
        <v>600</v>
      </c>
      <c r="U451" s="155">
        <v>45811</v>
      </c>
      <c r="V451" s="155">
        <v>45989</v>
      </c>
      <c r="W451" s="67" t="s">
        <v>590</v>
      </c>
      <c r="X451" s="67">
        <v>3.75</v>
      </c>
      <c r="Y451" s="67"/>
      <c r="Z451" s="67"/>
      <c r="AA451" s="450"/>
      <c r="AB451" s="67"/>
      <c r="AC451" s="67"/>
      <c r="AD451" s="450"/>
      <c r="AE451" s="67"/>
      <c r="AF451" s="457"/>
      <c r="AG451" s="35">
        <f t="shared" si="38"/>
        <v>0</v>
      </c>
      <c r="AH451" s="35" t="str">
        <f t="shared" si="39"/>
        <v>117</v>
      </c>
      <c r="AI451" s="445" t="str">
        <f t="shared" si="36"/>
        <v>Actividad propia</v>
      </c>
      <c r="AJ451" s="35">
        <f t="shared" si="40"/>
        <v>3.75</v>
      </c>
      <c r="AK451" s="35">
        <f t="shared" si="41"/>
        <v>0</v>
      </c>
      <c r="AL451" s="445">
        <f t="shared" si="37"/>
        <v>0</v>
      </c>
    </row>
    <row r="452" spans="1:38" ht="32.25" customHeight="1" x14ac:dyDescent="0.25">
      <c r="A452" s="456" t="s">
        <v>1906</v>
      </c>
      <c r="B452" s="67" t="s">
        <v>2135</v>
      </c>
      <c r="C452" s="67" t="s">
        <v>1907</v>
      </c>
      <c r="D452" s="67" t="s">
        <v>2136</v>
      </c>
      <c r="E452" s="67">
        <v>0</v>
      </c>
      <c r="F452" s="67" t="s">
        <v>509</v>
      </c>
      <c r="G452" s="67" t="s">
        <v>601</v>
      </c>
      <c r="H452" s="67" t="s">
        <v>511</v>
      </c>
      <c r="I452" s="67" t="s">
        <v>1591</v>
      </c>
      <c r="J452" s="67" t="s">
        <v>1592</v>
      </c>
      <c r="K452" s="67" t="s">
        <v>1593</v>
      </c>
      <c r="L452" s="67" t="s">
        <v>19</v>
      </c>
      <c r="M452" s="67" t="s">
        <v>19</v>
      </c>
      <c r="N452" s="67" t="s">
        <v>513</v>
      </c>
      <c r="O452" s="67" t="s">
        <v>602</v>
      </c>
      <c r="P452" s="67" t="s">
        <v>76</v>
      </c>
      <c r="Q452" s="67">
        <v>17</v>
      </c>
      <c r="R452" s="67">
        <v>1</v>
      </c>
      <c r="S452" s="67" t="s">
        <v>515</v>
      </c>
      <c r="T452" s="67" t="s">
        <v>603</v>
      </c>
      <c r="U452" s="155">
        <v>45677</v>
      </c>
      <c r="V452" s="155">
        <v>45716</v>
      </c>
      <c r="W452" s="67" t="s">
        <v>590</v>
      </c>
      <c r="X452" s="67">
        <v>17</v>
      </c>
      <c r="Y452" s="67">
        <v>100</v>
      </c>
      <c r="Z452" s="67" t="s">
        <v>2137</v>
      </c>
      <c r="AA452" s="450">
        <v>45716</v>
      </c>
      <c r="AB452" s="67">
        <v>100</v>
      </c>
      <c r="AC452" s="67" t="s">
        <v>2138</v>
      </c>
      <c r="AD452" s="450">
        <v>45716</v>
      </c>
      <c r="AE452" s="67">
        <v>100</v>
      </c>
      <c r="AF452" s="457">
        <v>17</v>
      </c>
      <c r="AG452" s="35">
        <f t="shared" si="38"/>
        <v>0</v>
      </c>
      <c r="AH452" s="35" t="str">
        <f t="shared" si="39"/>
        <v>117</v>
      </c>
      <c r="AI452" s="445" t="str">
        <f t="shared" si="36"/>
        <v>Producto</v>
      </c>
      <c r="AJ452" s="35">
        <f t="shared" si="40"/>
        <v>17</v>
      </c>
      <c r="AK452" s="35">
        <f t="shared" si="41"/>
        <v>17</v>
      </c>
      <c r="AL452" s="445">
        <f t="shared" si="37"/>
        <v>100</v>
      </c>
    </row>
    <row r="453" spans="1:38" ht="32.25" customHeight="1" x14ac:dyDescent="0.25">
      <c r="A453" s="456" t="s">
        <v>1906</v>
      </c>
      <c r="B453" s="67" t="s">
        <v>2135</v>
      </c>
      <c r="C453" s="67" t="s">
        <v>1907</v>
      </c>
      <c r="D453" s="67" t="s">
        <v>2136</v>
      </c>
      <c r="E453" s="67">
        <v>0</v>
      </c>
      <c r="F453" s="67" t="s">
        <v>517</v>
      </c>
      <c r="G453" s="67" t="s">
        <v>604</v>
      </c>
      <c r="H453" s="67" t="s">
        <v>19</v>
      </c>
      <c r="I453" s="67" t="s">
        <v>19</v>
      </c>
      <c r="J453" s="67" t="s">
        <v>19</v>
      </c>
      <c r="K453" s="67" t="s">
        <v>19</v>
      </c>
      <c r="L453" s="67" t="s">
        <v>19</v>
      </c>
      <c r="M453" s="67" t="s">
        <v>19</v>
      </c>
      <c r="N453" s="67" t="s">
        <v>19</v>
      </c>
      <c r="O453" s="67" t="s">
        <v>19</v>
      </c>
      <c r="P453" s="67" t="s">
        <v>77</v>
      </c>
      <c r="Q453" s="67">
        <v>60</v>
      </c>
      <c r="R453" s="67">
        <v>1</v>
      </c>
      <c r="S453" s="67" t="s">
        <v>515</v>
      </c>
      <c r="T453" s="67" t="s">
        <v>605</v>
      </c>
      <c r="U453" s="155">
        <v>45677</v>
      </c>
      <c r="V453" s="155">
        <v>45688</v>
      </c>
      <c r="W453" s="67" t="s">
        <v>590</v>
      </c>
      <c r="X453" s="67">
        <v>10.199999999999999</v>
      </c>
      <c r="Y453" s="67">
        <v>100</v>
      </c>
      <c r="Z453" s="67" t="s">
        <v>2139</v>
      </c>
      <c r="AA453" s="450">
        <v>45688</v>
      </c>
      <c r="AB453" s="67">
        <v>100</v>
      </c>
      <c r="AC453" s="67" t="s">
        <v>2140</v>
      </c>
      <c r="AD453" s="450">
        <v>45688</v>
      </c>
      <c r="AE453" s="67">
        <v>100</v>
      </c>
      <c r="AF453" s="457">
        <v>10.199999999999999</v>
      </c>
      <c r="AG453" s="35">
        <f t="shared" si="38"/>
        <v>0</v>
      </c>
      <c r="AH453" s="35" t="str">
        <f t="shared" si="39"/>
        <v>117</v>
      </c>
      <c r="AI453" s="445" t="str">
        <f t="shared" si="36"/>
        <v>Actividad propia</v>
      </c>
      <c r="AJ453" s="35">
        <f t="shared" si="40"/>
        <v>10.199999999999999</v>
      </c>
      <c r="AK453" s="35">
        <f t="shared" si="41"/>
        <v>10.199999999999999</v>
      </c>
      <c r="AL453" s="445">
        <f t="shared" si="37"/>
        <v>100</v>
      </c>
    </row>
    <row r="454" spans="1:38" ht="32.25" customHeight="1" x14ac:dyDescent="0.25">
      <c r="A454" s="456" t="s">
        <v>1906</v>
      </c>
      <c r="B454" s="67" t="s">
        <v>2135</v>
      </c>
      <c r="C454" s="67" t="s">
        <v>1907</v>
      </c>
      <c r="D454" s="67" t="s">
        <v>2136</v>
      </c>
      <c r="E454" s="67">
        <v>0</v>
      </c>
      <c r="F454" s="67" t="s">
        <v>517</v>
      </c>
      <c r="G454" s="67" t="s">
        <v>606</v>
      </c>
      <c r="H454" s="67" t="s">
        <v>19</v>
      </c>
      <c r="I454" s="67" t="s">
        <v>19</v>
      </c>
      <c r="J454" s="67" t="s">
        <v>19</v>
      </c>
      <c r="K454" s="67" t="s">
        <v>19</v>
      </c>
      <c r="L454" s="67" t="s">
        <v>19</v>
      </c>
      <c r="M454" s="67" t="s">
        <v>19</v>
      </c>
      <c r="N454" s="67" t="s">
        <v>19</v>
      </c>
      <c r="O454" s="67" t="s">
        <v>19</v>
      </c>
      <c r="P454" s="67" t="s">
        <v>78</v>
      </c>
      <c r="Q454" s="67">
        <v>40</v>
      </c>
      <c r="R454" s="67">
        <v>1</v>
      </c>
      <c r="S454" s="67" t="s">
        <v>515</v>
      </c>
      <c r="T454" s="67" t="s">
        <v>607</v>
      </c>
      <c r="U454" s="155">
        <v>45691</v>
      </c>
      <c r="V454" s="155">
        <v>45716</v>
      </c>
      <c r="W454" s="67" t="s">
        <v>590</v>
      </c>
      <c r="X454" s="67">
        <v>6.8</v>
      </c>
      <c r="Y454" s="67">
        <v>100</v>
      </c>
      <c r="Z454" s="67" t="s">
        <v>2141</v>
      </c>
      <c r="AA454" s="450">
        <v>45716</v>
      </c>
      <c r="AB454" s="67">
        <v>100</v>
      </c>
      <c r="AC454" s="67" t="s">
        <v>2142</v>
      </c>
      <c r="AD454" s="450">
        <v>45716</v>
      </c>
      <c r="AE454" s="67">
        <v>100</v>
      </c>
      <c r="AF454" s="457">
        <v>6.8</v>
      </c>
      <c r="AG454" s="35">
        <f t="shared" si="38"/>
        <v>0</v>
      </c>
      <c r="AH454" s="35" t="str">
        <f t="shared" si="39"/>
        <v>117</v>
      </c>
      <c r="AI454" s="445" t="str">
        <f t="shared" si="36"/>
        <v>Actividad propia</v>
      </c>
      <c r="AJ454" s="35">
        <f t="shared" si="40"/>
        <v>6.8</v>
      </c>
      <c r="AK454" s="35">
        <f t="shared" si="41"/>
        <v>6.8</v>
      </c>
      <c r="AL454" s="445">
        <f t="shared" si="37"/>
        <v>100</v>
      </c>
    </row>
    <row r="455" spans="1:38" ht="32.25" customHeight="1" x14ac:dyDescent="0.25">
      <c r="A455" s="456" t="s">
        <v>1898</v>
      </c>
      <c r="B455" s="67" t="s">
        <v>2135</v>
      </c>
      <c r="C455" s="67" t="s">
        <v>1900</v>
      </c>
      <c r="D455" s="67" t="s">
        <v>2136</v>
      </c>
      <c r="E455" s="67">
        <v>0</v>
      </c>
      <c r="F455" s="67" t="s">
        <v>509</v>
      </c>
      <c r="G455" s="67" t="s">
        <v>608</v>
      </c>
      <c r="H455" s="67" t="s">
        <v>511</v>
      </c>
      <c r="I455" s="67" t="s">
        <v>1591</v>
      </c>
      <c r="J455" s="67" t="s">
        <v>1592</v>
      </c>
      <c r="K455" s="67" t="s">
        <v>1593</v>
      </c>
      <c r="L455" s="67" t="s">
        <v>19</v>
      </c>
      <c r="M455" s="67" t="s">
        <v>19</v>
      </c>
      <c r="N455" s="67" t="s">
        <v>513</v>
      </c>
      <c r="O455" s="67" t="s">
        <v>19</v>
      </c>
      <c r="P455" s="67" t="s">
        <v>79</v>
      </c>
      <c r="Q455" s="67">
        <v>17</v>
      </c>
      <c r="R455" s="67">
        <v>1</v>
      </c>
      <c r="S455" s="67" t="s">
        <v>515</v>
      </c>
      <c r="T455" s="67" t="s">
        <v>609</v>
      </c>
      <c r="U455" s="155">
        <v>45677</v>
      </c>
      <c r="V455" s="155">
        <v>46013</v>
      </c>
      <c r="W455" s="67" t="s">
        <v>590</v>
      </c>
      <c r="X455" s="67">
        <v>17</v>
      </c>
      <c r="Y455" s="67"/>
      <c r="Z455" s="67"/>
      <c r="AA455" s="450"/>
      <c r="AB455" s="67"/>
      <c r="AC455" s="67"/>
      <c r="AD455" s="450"/>
      <c r="AE455" s="67"/>
      <c r="AF455" s="457"/>
      <c r="AG455" s="35">
        <f t="shared" si="38"/>
        <v>0</v>
      </c>
      <c r="AH455" s="35" t="str">
        <f t="shared" si="39"/>
        <v>117</v>
      </c>
      <c r="AI455" s="445" t="str">
        <f t="shared" ref="AI455:AI494" si="42">+F455</f>
        <v>Producto</v>
      </c>
      <c r="AJ455" s="35">
        <f t="shared" si="40"/>
        <v>17</v>
      </c>
      <c r="AK455" s="35">
        <f t="shared" si="41"/>
        <v>0</v>
      </c>
      <c r="AL455" s="445">
        <f t="shared" ref="AL455:AL494" si="43">+AE455</f>
        <v>0</v>
      </c>
    </row>
    <row r="456" spans="1:38" ht="32.25" customHeight="1" x14ac:dyDescent="0.25">
      <c r="A456" s="456" t="s">
        <v>1906</v>
      </c>
      <c r="B456" s="67" t="s">
        <v>2135</v>
      </c>
      <c r="C456" s="67" t="s">
        <v>1907</v>
      </c>
      <c r="D456" s="67" t="s">
        <v>2136</v>
      </c>
      <c r="E456" s="67">
        <v>0</v>
      </c>
      <c r="F456" s="67" t="s">
        <v>517</v>
      </c>
      <c r="G456" s="67" t="s">
        <v>610</v>
      </c>
      <c r="H456" s="67" t="s">
        <v>19</v>
      </c>
      <c r="I456" s="67" t="s">
        <v>19</v>
      </c>
      <c r="J456" s="67" t="s">
        <v>19</v>
      </c>
      <c r="K456" s="67" t="s">
        <v>19</v>
      </c>
      <c r="L456" s="67" t="s">
        <v>19</v>
      </c>
      <c r="M456" s="67" t="s">
        <v>19</v>
      </c>
      <c r="N456" s="67" t="s">
        <v>19</v>
      </c>
      <c r="O456" s="67" t="s">
        <v>19</v>
      </c>
      <c r="P456" s="67" t="s">
        <v>80</v>
      </c>
      <c r="Q456" s="67">
        <v>80</v>
      </c>
      <c r="R456" s="67">
        <v>1</v>
      </c>
      <c r="S456" s="67" t="s">
        <v>515</v>
      </c>
      <c r="T456" s="67" t="s">
        <v>609</v>
      </c>
      <c r="U456" s="155">
        <v>45677</v>
      </c>
      <c r="V456" s="155">
        <v>45688</v>
      </c>
      <c r="W456" s="67" t="s">
        <v>590</v>
      </c>
      <c r="X456" s="67">
        <v>13.6</v>
      </c>
      <c r="Y456" s="67">
        <v>100</v>
      </c>
      <c r="Z456" s="67" t="s">
        <v>2143</v>
      </c>
      <c r="AA456" s="450">
        <v>45687</v>
      </c>
      <c r="AB456" s="67">
        <v>100</v>
      </c>
      <c r="AC456" s="67" t="s">
        <v>2144</v>
      </c>
      <c r="AD456" s="450">
        <v>45687</v>
      </c>
      <c r="AE456" s="67">
        <v>100</v>
      </c>
      <c r="AF456" s="457">
        <v>13.6</v>
      </c>
      <c r="AG456" s="35">
        <f t="shared" ref="AG456:AG493" si="44">+AB456-Y456</f>
        <v>0</v>
      </c>
      <c r="AH456" s="35" t="str">
        <f t="shared" ref="AH456:AH493" si="45">+B456</f>
        <v>117</v>
      </c>
      <c r="AI456" s="445" t="str">
        <f t="shared" si="42"/>
        <v>Actividad propia</v>
      </c>
      <c r="AJ456" s="35">
        <f>+X456</f>
        <v>13.6</v>
      </c>
      <c r="AK456" s="35">
        <f t="shared" ref="AK456:AK493" si="46">(AB456*X456)/100</f>
        <v>13.6</v>
      </c>
      <c r="AL456" s="445">
        <f t="shared" si="43"/>
        <v>100</v>
      </c>
    </row>
    <row r="457" spans="1:38" ht="32.25" customHeight="1" x14ac:dyDescent="0.25">
      <c r="A457" s="456" t="s">
        <v>1898</v>
      </c>
      <c r="B457" s="67" t="s">
        <v>2135</v>
      </c>
      <c r="C457" s="67" t="s">
        <v>1900</v>
      </c>
      <c r="D457" s="67" t="s">
        <v>2136</v>
      </c>
      <c r="E457" s="67">
        <v>0</v>
      </c>
      <c r="F457" s="67" t="s">
        <v>517</v>
      </c>
      <c r="G457" s="67" t="s">
        <v>611</v>
      </c>
      <c r="H457" s="67" t="s">
        <v>19</v>
      </c>
      <c r="I457" s="67" t="s">
        <v>19</v>
      </c>
      <c r="J457" s="67" t="s">
        <v>19</v>
      </c>
      <c r="K457" s="67" t="s">
        <v>19</v>
      </c>
      <c r="L457" s="67" t="s">
        <v>19</v>
      </c>
      <c r="M457" s="67" t="s">
        <v>19</v>
      </c>
      <c r="N457" s="67" t="s">
        <v>19</v>
      </c>
      <c r="O457" s="67" t="s">
        <v>19</v>
      </c>
      <c r="P457" s="67" t="s">
        <v>81</v>
      </c>
      <c r="Q457" s="67">
        <v>20</v>
      </c>
      <c r="R457" s="67">
        <v>100</v>
      </c>
      <c r="S457" s="67" t="s">
        <v>546</v>
      </c>
      <c r="T457" s="67" t="s">
        <v>612</v>
      </c>
      <c r="U457" s="155">
        <v>45691</v>
      </c>
      <c r="V457" s="155">
        <v>46013</v>
      </c>
      <c r="W457" s="67" t="s">
        <v>590</v>
      </c>
      <c r="X457" s="67">
        <v>3.4</v>
      </c>
      <c r="Y457" s="67">
        <v>47</v>
      </c>
      <c r="Z457" s="67" t="s">
        <v>2581</v>
      </c>
      <c r="AA457" s="450"/>
      <c r="AB457" s="67">
        <v>47</v>
      </c>
      <c r="AC457" s="67" t="s">
        <v>2582</v>
      </c>
      <c r="AD457" s="450"/>
      <c r="AE457" s="67"/>
      <c r="AF457" s="457">
        <v>1.5979999999999999</v>
      </c>
      <c r="AG457" s="35">
        <f t="shared" si="44"/>
        <v>0</v>
      </c>
      <c r="AH457" s="35" t="str">
        <f t="shared" si="45"/>
        <v>117</v>
      </c>
      <c r="AI457" s="445" t="str">
        <f t="shared" si="42"/>
        <v>Actividad propia</v>
      </c>
      <c r="AJ457" s="35">
        <f>+X457</f>
        <v>3.4</v>
      </c>
      <c r="AK457" s="35">
        <f t="shared" si="46"/>
        <v>1.5979999999999999</v>
      </c>
      <c r="AL457" s="445">
        <f t="shared" si="43"/>
        <v>0</v>
      </c>
    </row>
    <row r="458" spans="1:38" ht="32.25" customHeight="1" x14ac:dyDescent="0.25">
      <c r="A458" s="456" t="s">
        <v>1898</v>
      </c>
      <c r="B458" s="67" t="s">
        <v>2135</v>
      </c>
      <c r="C458" s="67" t="s">
        <v>1900</v>
      </c>
      <c r="D458" s="67" t="s">
        <v>2136</v>
      </c>
      <c r="E458" s="67">
        <v>0</v>
      </c>
      <c r="F458" s="67" t="s">
        <v>509</v>
      </c>
      <c r="G458" s="67" t="s">
        <v>613</v>
      </c>
      <c r="H458" s="67" t="s">
        <v>511</v>
      </c>
      <c r="I458" s="67" t="s">
        <v>1591</v>
      </c>
      <c r="J458" s="67" t="s">
        <v>1592</v>
      </c>
      <c r="K458" s="67" t="s">
        <v>1593</v>
      </c>
      <c r="L458" s="67" t="s">
        <v>19</v>
      </c>
      <c r="M458" s="67" t="s">
        <v>20</v>
      </c>
      <c r="N458" s="67" t="s">
        <v>513</v>
      </c>
      <c r="O458" s="67" t="s">
        <v>614</v>
      </c>
      <c r="P458" s="67" t="s">
        <v>82</v>
      </c>
      <c r="Q458" s="67">
        <v>17</v>
      </c>
      <c r="R458" s="67">
        <v>100</v>
      </c>
      <c r="S458" s="67" t="s">
        <v>546</v>
      </c>
      <c r="T458" s="67" t="s">
        <v>615</v>
      </c>
      <c r="U458" s="155">
        <v>45670</v>
      </c>
      <c r="V458" s="155">
        <v>46013</v>
      </c>
      <c r="W458" s="67" t="s">
        <v>590</v>
      </c>
      <c r="X458" s="67">
        <v>17</v>
      </c>
      <c r="Y458" s="67">
        <v>23.2</v>
      </c>
      <c r="Z458" s="67" t="s">
        <v>2382</v>
      </c>
      <c r="AA458" s="450"/>
      <c r="AB458" s="67">
        <v>23.2</v>
      </c>
      <c r="AC458" s="67" t="s">
        <v>2383</v>
      </c>
      <c r="AD458" s="450"/>
      <c r="AE458" s="67"/>
      <c r="AF458" s="457">
        <v>3.944</v>
      </c>
      <c r="AG458" s="35">
        <f t="shared" si="44"/>
        <v>0</v>
      </c>
      <c r="AH458" s="35" t="str">
        <f t="shared" si="45"/>
        <v>117</v>
      </c>
      <c r="AI458" s="445" t="str">
        <f t="shared" si="42"/>
        <v>Producto</v>
      </c>
      <c r="AJ458" s="35">
        <f>+X458</f>
        <v>17</v>
      </c>
      <c r="AK458" s="35">
        <f t="shared" si="46"/>
        <v>3.944</v>
      </c>
      <c r="AL458" s="445">
        <f t="shared" si="43"/>
        <v>0</v>
      </c>
    </row>
    <row r="459" spans="1:38" ht="32.25" customHeight="1" x14ac:dyDescent="0.25">
      <c r="A459" s="456" t="s">
        <v>1906</v>
      </c>
      <c r="B459" s="67" t="s">
        <v>2135</v>
      </c>
      <c r="C459" s="67" t="s">
        <v>1907</v>
      </c>
      <c r="D459" s="67" t="s">
        <v>2136</v>
      </c>
      <c r="E459" s="67">
        <v>0</v>
      </c>
      <c r="F459" s="67" t="s">
        <v>517</v>
      </c>
      <c r="G459" s="67" t="s">
        <v>616</v>
      </c>
      <c r="H459" s="67" t="s">
        <v>19</v>
      </c>
      <c r="I459" s="67" t="s">
        <v>19</v>
      </c>
      <c r="J459" s="67" t="s">
        <v>19</v>
      </c>
      <c r="K459" s="67" t="s">
        <v>19</v>
      </c>
      <c r="L459" s="67" t="s">
        <v>19</v>
      </c>
      <c r="M459" s="67" t="s">
        <v>19</v>
      </c>
      <c r="N459" s="67" t="s">
        <v>19</v>
      </c>
      <c r="O459" s="67" t="s">
        <v>19</v>
      </c>
      <c r="P459" s="67" t="s">
        <v>83</v>
      </c>
      <c r="Q459" s="67">
        <v>15</v>
      </c>
      <c r="R459" s="67">
        <v>1</v>
      </c>
      <c r="S459" s="67" t="s">
        <v>515</v>
      </c>
      <c r="T459" s="67" t="s">
        <v>617</v>
      </c>
      <c r="U459" s="155">
        <v>45670</v>
      </c>
      <c r="V459" s="155">
        <v>45688</v>
      </c>
      <c r="W459" s="67" t="s">
        <v>590</v>
      </c>
      <c r="X459" s="67">
        <v>2.5499999999999998</v>
      </c>
      <c r="Y459" s="67">
        <v>100</v>
      </c>
      <c r="Z459" s="67" t="s">
        <v>2145</v>
      </c>
      <c r="AA459" s="450">
        <v>45688</v>
      </c>
      <c r="AB459" s="67">
        <v>100</v>
      </c>
      <c r="AC459" s="67" t="s">
        <v>2146</v>
      </c>
      <c r="AD459" s="450">
        <v>45688</v>
      </c>
      <c r="AE459" s="67">
        <v>100</v>
      </c>
      <c r="AF459" s="457">
        <v>2.5499999999999998</v>
      </c>
      <c r="AG459" s="35">
        <f t="shared" si="44"/>
        <v>0</v>
      </c>
      <c r="AH459" s="35" t="str">
        <f t="shared" si="45"/>
        <v>117</v>
      </c>
      <c r="AI459" s="445" t="str">
        <f t="shared" si="42"/>
        <v>Actividad propia</v>
      </c>
      <c r="AJ459" s="35">
        <f>+X459</f>
        <v>2.5499999999999998</v>
      </c>
      <c r="AK459" s="35">
        <f t="shared" si="46"/>
        <v>2.5499999999999998</v>
      </c>
      <c r="AL459" s="445">
        <f t="shared" si="43"/>
        <v>100</v>
      </c>
    </row>
    <row r="460" spans="1:38" ht="32.25" customHeight="1" x14ac:dyDescent="0.25">
      <c r="A460" s="456" t="s">
        <v>1906</v>
      </c>
      <c r="B460" s="67" t="s">
        <v>2135</v>
      </c>
      <c r="C460" s="67" t="s">
        <v>1907</v>
      </c>
      <c r="D460" s="67" t="s">
        <v>2136</v>
      </c>
      <c r="E460" s="67">
        <v>0</v>
      </c>
      <c r="F460" s="67" t="s">
        <v>517</v>
      </c>
      <c r="G460" s="67" t="s">
        <v>618</v>
      </c>
      <c r="H460" s="67" t="s">
        <v>19</v>
      </c>
      <c r="I460" s="67" t="s">
        <v>19</v>
      </c>
      <c r="J460" s="67" t="s">
        <v>19</v>
      </c>
      <c r="K460" s="67" t="s">
        <v>19</v>
      </c>
      <c r="L460" s="67" t="s">
        <v>19</v>
      </c>
      <c r="M460" s="67" t="s">
        <v>19</v>
      </c>
      <c r="N460" s="67" t="s">
        <v>19</v>
      </c>
      <c r="O460" s="67" t="s">
        <v>19</v>
      </c>
      <c r="P460" s="67" t="s">
        <v>84</v>
      </c>
      <c r="Q460" s="67">
        <v>15</v>
      </c>
      <c r="R460" s="67">
        <v>1</v>
      </c>
      <c r="S460" s="67" t="s">
        <v>515</v>
      </c>
      <c r="T460" s="67" t="s">
        <v>619</v>
      </c>
      <c r="U460" s="155">
        <v>45670</v>
      </c>
      <c r="V460" s="155">
        <v>45688</v>
      </c>
      <c r="W460" s="67" t="s">
        <v>590</v>
      </c>
      <c r="X460" s="67">
        <v>2.5499999999999998</v>
      </c>
      <c r="Y460" s="67">
        <v>100</v>
      </c>
      <c r="Z460" s="67" t="s">
        <v>2147</v>
      </c>
      <c r="AA460" s="450">
        <v>45688</v>
      </c>
      <c r="AB460" s="67">
        <v>100</v>
      </c>
      <c r="AC460" s="67" t="s">
        <v>2148</v>
      </c>
      <c r="AD460" s="450">
        <v>45688</v>
      </c>
      <c r="AE460" s="67">
        <v>100</v>
      </c>
      <c r="AF460" s="457">
        <v>2.5499999999999998</v>
      </c>
      <c r="AG460" s="35">
        <f t="shared" si="44"/>
        <v>0</v>
      </c>
      <c r="AH460" s="35" t="str">
        <f t="shared" si="45"/>
        <v>117</v>
      </c>
      <c r="AI460" s="445" t="str">
        <f t="shared" si="42"/>
        <v>Actividad propia</v>
      </c>
      <c r="AJ460" s="35">
        <f>+X460</f>
        <v>2.5499999999999998</v>
      </c>
      <c r="AK460" s="35">
        <f t="shared" si="46"/>
        <v>2.5499999999999998</v>
      </c>
      <c r="AL460" s="445">
        <f t="shared" si="43"/>
        <v>100</v>
      </c>
    </row>
    <row r="461" spans="1:38" ht="32.25" customHeight="1" x14ac:dyDescent="0.25">
      <c r="A461" s="456" t="s">
        <v>1898</v>
      </c>
      <c r="B461" s="67" t="s">
        <v>2135</v>
      </c>
      <c r="C461" s="67" t="s">
        <v>1900</v>
      </c>
      <c r="D461" s="67" t="s">
        <v>2136</v>
      </c>
      <c r="E461" s="67">
        <v>0</v>
      </c>
      <c r="F461" s="67" t="s">
        <v>517</v>
      </c>
      <c r="G461" s="67" t="s">
        <v>620</v>
      </c>
      <c r="H461" s="67" t="s">
        <v>19</v>
      </c>
      <c r="I461" s="67" t="s">
        <v>19</v>
      </c>
      <c r="J461" s="67" t="s">
        <v>19</v>
      </c>
      <c r="K461" s="67" t="s">
        <v>19</v>
      </c>
      <c r="L461" s="67" t="s">
        <v>19</v>
      </c>
      <c r="M461" s="67" t="s">
        <v>19</v>
      </c>
      <c r="N461" s="67" t="s">
        <v>19</v>
      </c>
      <c r="O461" s="67" t="s">
        <v>19</v>
      </c>
      <c r="P461" s="67" t="s">
        <v>85</v>
      </c>
      <c r="Q461" s="67">
        <v>70</v>
      </c>
      <c r="R461" s="67">
        <v>100</v>
      </c>
      <c r="S461" s="67" t="s">
        <v>546</v>
      </c>
      <c r="T461" s="67" t="s">
        <v>612</v>
      </c>
      <c r="U461" s="155">
        <v>45691</v>
      </c>
      <c r="V461" s="155">
        <v>46013</v>
      </c>
      <c r="W461" s="67" t="s">
        <v>590</v>
      </c>
      <c r="X461" s="67">
        <v>11.9</v>
      </c>
      <c r="Y461" s="451">
        <v>31.8</v>
      </c>
      <c r="Z461" s="451" t="s">
        <v>2583</v>
      </c>
      <c r="AA461" s="452"/>
      <c r="AB461" s="451">
        <v>32</v>
      </c>
      <c r="AC461" s="451" t="s">
        <v>2584</v>
      </c>
      <c r="AD461" s="450"/>
      <c r="AE461" s="67"/>
      <c r="AF461" s="457">
        <v>3.8080000000000003</v>
      </c>
      <c r="AG461" s="35">
        <f t="shared" si="44"/>
        <v>0.19999999999999929</v>
      </c>
      <c r="AH461" s="35" t="str">
        <f t="shared" si="45"/>
        <v>117</v>
      </c>
      <c r="AI461" s="445" t="str">
        <f t="shared" si="42"/>
        <v>Actividad propia</v>
      </c>
      <c r="AJ461" s="35">
        <f>+X461</f>
        <v>11.9</v>
      </c>
      <c r="AK461" s="35">
        <f t="shared" si="46"/>
        <v>3.8080000000000003</v>
      </c>
      <c r="AL461" s="445">
        <f t="shared" si="43"/>
        <v>0</v>
      </c>
    </row>
    <row r="462" spans="1:38" ht="32.25" customHeight="1" x14ac:dyDescent="0.25">
      <c r="A462" s="456" t="s">
        <v>1898</v>
      </c>
      <c r="B462" s="67" t="s">
        <v>2135</v>
      </c>
      <c r="C462" s="67" t="s">
        <v>1900</v>
      </c>
      <c r="D462" s="67" t="s">
        <v>2136</v>
      </c>
      <c r="E462" s="67">
        <v>0</v>
      </c>
      <c r="F462" s="67" t="s">
        <v>509</v>
      </c>
      <c r="G462" s="67" t="s">
        <v>621</v>
      </c>
      <c r="H462" s="67" t="s">
        <v>511</v>
      </c>
      <c r="I462" s="67" t="s">
        <v>1591</v>
      </c>
      <c r="J462" s="67" t="s">
        <v>1592</v>
      </c>
      <c r="K462" s="67" t="s">
        <v>1593</v>
      </c>
      <c r="L462" s="67" t="s">
        <v>19</v>
      </c>
      <c r="M462" s="67" t="s">
        <v>20</v>
      </c>
      <c r="N462" s="67" t="s">
        <v>513</v>
      </c>
      <c r="O462" s="67" t="s">
        <v>622</v>
      </c>
      <c r="P462" s="67" t="s">
        <v>86</v>
      </c>
      <c r="Q462" s="67">
        <v>17</v>
      </c>
      <c r="R462" s="67">
        <v>100</v>
      </c>
      <c r="S462" s="67" t="s">
        <v>546</v>
      </c>
      <c r="T462" s="67" t="s">
        <v>623</v>
      </c>
      <c r="U462" s="155">
        <v>45670</v>
      </c>
      <c r="V462" s="155">
        <v>46013</v>
      </c>
      <c r="W462" s="67" t="s">
        <v>590</v>
      </c>
      <c r="X462" s="67">
        <v>17</v>
      </c>
      <c r="Y462" s="67"/>
      <c r="Z462" s="67"/>
      <c r="AA462" s="450"/>
      <c r="AB462" s="67"/>
      <c r="AC462" s="67"/>
      <c r="AD462" s="450"/>
      <c r="AE462" s="67"/>
      <c r="AF462" s="457"/>
      <c r="AG462" s="35">
        <f t="shared" si="44"/>
        <v>0</v>
      </c>
      <c r="AH462" s="35" t="str">
        <f t="shared" si="45"/>
        <v>117</v>
      </c>
      <c r="AI462" s="445" t="str">
        <f t="shared" si="42"/>
        <v>Producto</v>
      </c>
      <c r="AJ462" s="35">
        <f>+X462</f>
        <v>17</v>
      </c>
      <c r="AK462" s="35">
        <f t="shared" si="46"/>
        <v>0</v>
      </c>
      <c r="AL462" s="445">
        <f t="shared" si="43"/>
        <v>0</v>
      </c>
    </row>
    <row r="463" spans="1:38" ht="32.25" customHeight="1" x14ac:dyDescent="0.25">
      <c r="A463" s="456" t="s">
        <v>1906</v>
      </c>
      <c r="B463" s="67" t="s">
        <v>2135</v>
      </c>
      <c r="C463" s="67" t="s">
        <v>1907</v>
      </c>
      <c r="D463" s="67" t="s">
        <v>2136</v>
      </c>
      <c r="E463" s="67">
        <v>0</v>
      </c>
      <c r="F463" s="67" t="s">
        <v>517</v>
      </c>
      <c r="G463" s="67" t="s">
        <v>624</v>
      </c>
      <c r="H463" s="67" t="s">
        <v>19</v>
      </c>
      <c r="I463" s="67" t="s">
        <v>19</v>
      </c>
      <c r="J463" s="67" t="s">
        <v>19</v>
      </c>
      <c r="K463" s="67" t="s">
        <v>19</v>
      </c>
      <c r="L463" s="67" t="s">
        <v>19</v>
      </c>
      <c r="M463" s="67" t="s">
        <v>19</v>
      </c>
      <c r="N463" s="67" t="s">
        <v>19</v>
      </c>
      <c r="O463" s="67" t="s">
        <v>19</v>
      </c>
      <c r="P463" s="67" t="s">
        <v>87</v>
      </c>
      <c r="Q463" s="67">
        <v>15</v>
      </c>
      <c r="R463" s="67">
        <v>1</v>
      </c>
      <c r="S463" s="67" t="s">
        <v>515</v>
      </c>
      <c r="T463" s="67" t="s">
        <v>625</v>
      </c>
      <c r="U463" s="155">
        <v>45670</v>
      </c>
      <c r="V463" s="155">
        <v>45688</v>
      </c>
      <c r="W463" s="67" t="s">
        <v>590</v>
      </c>
      <c r="X463" s="67">
        <v>2.5499999999999998</v>
      </c>
      <c r="Y463" s="67">
        <v>100</v>
      </c>
      <c r="Z463" s="67" t="s">
        <v>2149</v>
      </c>
      <c r="AA463" s="450">
        <v>45688</v>
      </c>
      <c r="AB463" s="67">
        <v>100</v>
      </c>
      <c r="AC463" s="67" t="s">
        <v>2150</v>
      </c>
      <c r="AD463" s="450">
        <v>45688</v>
      </c>
      <c r="AE463" s="67">
        <v>100</v>
      </c>
      <c r="AF463" s="457">
        <v>2.5499999999999998</v>
      </c>
      <c r="AG463" s="35">
        <f t="shared" si="44"/>
        <v>0</v>
      </c>
      <c r="AH463" s="35" t="str">
        <f t="shared" si="45"/>
        <v>117</v>
      </c>
      <c r="AI463" s="445" t="str">
        <f t="shared" si="42"/>
        <v>Actividad propia</v>
      </c>
      <c r="AJ463" s="35">
        <f>+X463</f>
        <v>2.5499999999999998</v>
      </c>
      <c r="AK463" s="35">
        <f t="shared" si="46"/>
        <v>2.5499999999999998</v>
      </c>
      <c r="AL463" s="445">
        <f t="shared" si="43"/>
        <v>100</v>
      </c>
    </row>
    <row r="464" spans="1:38" ht="32.25" customHeight="1" x14ac:dyDescent="0.25">
      <c r="A464" s="456" t="s">
        <v>1906</v>
      </c>
      <c r="B464" s="67" t="s">
        <v>2135</v>
      </c>
      <c r="C464" s="67" t="s">
        <v>1907</v>
      </c>
      <c r="D464" s="67" t="s">
        <v>2136</v>
      </c>
      <c r="E464" s="67">
        <v>0</v>
      </c>
      <c r="F464" s="67" t="s">
        <v>517</v>
      </c>
      <c r="G464" s="67" t="s">
        <v>626</v>
      </c>
      <c r="H464" s="67" t="s">
        <v>19</v>
      </c>
      <c r="I464" s="67" t="s">
        <v>19</v>
      </c>
      <c r="J464" s="67" t="s">
        <v>19</v>
      </c>
      <c r="K464" s="67" t="s">
        <v>19</v>
      </c>
      <c r="L464" s="67" t="s">
        <v>19</v>
      </c>
      <c r="M464" s="67" t="s">
        <v>19</v>
      </c>
      <c r="N464" s="67" t="s">
        <v>19</v>
      </c>
      <c r="O464" s="67" t="s">
        <v>19</v>
      </c>
      <c r="P464" s="67" t="s">
        <v>88</v>
      </c>
      <c r="Q464" s="67">
        <v>15</v>
      </c>
      <c r="R464" s="67">
        <v>1</v>
      </c>
      <c r="S464" s="67" t="s">
        <v>515</v>
      </c>
      <c r="T464" s="67" t="s">
        <v>627</v>
      </c>
      <c r="U464" s="155">
        <v>45670</v>
      </c>
      <c r="V464" s="155">
        <v>45688</v>
      </c>
      <c r="W464" s="67" t="s">
        <v>590</v>
      </c>
      <c r="X464" s="67">
        <v>2.5499999999999998</v>
      </c>
      <c r="Y464" s="67">
        <v>100</v>
      </c>
      <c r="Z464" s="67" t="s">
        <v>2151</v>
      </c>
      <c r="AA464" s="450">
        <v>45688</v>
      </c>
      <c r="AB464" s="67">
        <v>100</v>
      </c>
      <c r="AC464" s="67" t="s">
        <v>2152</v>
      </c>
      <c r="AD464" s="450">
        <v>45688</v>
      </c>
      <c r="AE464" s="67">
        <v>100</v>
      </c>
      <c r="AF464" s="457">
        <v>2.5499999999999998</v>
      </c>
      <c r="AG464" s="35">
        <f t="shared" si="44"/>
        <v>0</v>
      </c>
      <c r="AH464" s="35" t="str">
        <f t="shared" si="45"/>
        <v>117</v>
      </c>
      <c r="AI464" s="445" t="str">
        <f t="shared" si="42"/>
        <v>Actividad propia</v>
      </c>
      <c r="AJ464" s="35">
        <f>+X464</f>
        <v>2.5499999999999998</v>
      </c>
      <c r="AK464" s="35">
        <f t="shared" si="46"/>
        <v>2.5499999999999998</v>
      </c>
      <c r="AL464" s="445">
        <f t="shared" si="43"/>
        <v>100</v>
      </c>
    </row>
    <row r="465" spans="1:38" ht="87" customHeight="1" x14ac:dyDescent="0.25">
      <c r="A465" s="456" t="s">
        <v>1898</v>
      </c>
      <c r="B465" s="67" t="s">
        <v>2135</v>
      </c>
      <c r="C465" s="67" t="s">
        <v>1900</v>
      </c>
      <c r="D465" s="67" t="s">
        <v>2136</v>
      </c>
      <c r="E465" s="67">
        <v>0</v>
      </c>
      <c r="F465" s="67" t="s">
        <v>517</v>
      </c>
      <c r="G465" s="67" t="s">
        <v>628</v>
      </c>
      <c r="H465" s="67" t="s">
        <v>19</v>
      </c>
      <c r="I465" s="67" t="s">
        <v>19</v>
      </c>
      <c r="J465" s="67" t="s">
        <v>19</v>
      </c>
      <c r="K465" s="67" t="s">
        <v>19</v>
      </c>
      <c r="L465" s="67" t="s">
        <v>19</v>
      </c>
      <c r="M465" s="67" t="s">
        <v>19</v>
      </c>
      <c r="N465" s="67" t="s">
        <v>19</v>
      </c>
      <c r="O465" s="67" t="s">
        <v>19</v>
      </c>
      <c r="P465" s="67" t="s">
        <v>89</v>
      </c>
      <c r="Q465" s="67">
        <v>70</v>
      </c>
      <c r="R465" s="67">
        <v>100</v>
      </c>
      <c r="S465" s="67" t="s">
        <v>546</v>
      </c>
      <c r="T465" s="67" t="s">
        <v>612</v>
      </c>
      <c r="U465" s="155">
        <v>45691</v>
      </c>
      <c r="V465" s="155">
        <v>46013</v>
      </c>
      <c r="W465" s="67" t="s">
        <v>590</v>
      </c>
      <c r="X465" s="67">
        <v>11.9</v>
      </c>
      <c r="Y465" s="451">
        <v>4.5</v>
      </c>
      <c r="Z465" s="451" t="s">
        <v>2585</v>
      </c>
      <c r="AA465" s="452"/>
      <c r="AB465" s="451">
        <v>4.5</v>
      </c>
      <c r="AC465" s="451" t="s">
        <v>2586</v>
      </c>
      <c r="AD465" s="450"/>
      <c r="AE465" s="67"/>
      <c r="AF465" s="457">
        <v>5.3550000000000004</v>
      </c>
      <c r="AG465" s="35">
        <f t="shared" si="44"/>
        <v>0</v>
      </c>
      <c r="AH465" s="35" t="str">
        <f t="shared" si="45"/>
        <v>117</v>
      </c>
      <c r="AI465" s="445" t="str">
        <f t="shared" si="42"/>
        <v>Actividad propia</v>
      </c>
      <c r="AJ465" s="35">
        <f>+X465</f>
        <v>11.9</v>
      </c>
      <c r="AK465" s="35">
        <f t="shared" si="46"/>
        <v>0.53550000000000009</v>
      </c>
      <c r="AL465" s="445">
        <f t="shared" si="43"/>
        <v>0</v>
      </c>
    </row>
    <row r="466" spans="1:38" ht="32.25" customHeight="1" x14ac:dyDescent="0.25">
      <c r="A466" s="456" t="s">
        <v>1898</v>
      </c>
      <c r="B466" s="67" t="s">
        <v>2135</v>
      </c>
      <c r="C466" s="67" t="s">
        <v>1900</v>
      </c>
      <c r="D466" s="67" t="s">
        <v>2136</v>
      </c>
      <c r="E466" s="67">
        <v>0</v>
      </c>
      <c r="F466" s="67" t="s">
        <v>509</v>
      </c>
      <c r="G466" s="67" t="s">
        <v>629</v>
      </c>
      <c r="H466" s="67" t="s">
        <v>511</v>
      </c>
      <c r="I466" s="67" t="s">
        <v>1591</v>
      </c>
      <c r="J466" s="67" t="s">
        <v>1592</v>
      </c>
      <c r="K466" s="67" t="s">
        <v>1593</v>
      </c>
      <c r="L466" s="67" t="s">
        <v>19</v>
      </c>
      <c r="M466" s="67" t="s">
        <v>20</v>
      </c>
      <c r="N466" s="67" t="s">
        <v>513</v>
      </c>
      <c r="O466" s="67" t="s">
        <v>630</v>
      </c>
      <c r="P466" s="67" t="s">
        <v>90</v>
      </c>
      <c r="Q466" s="67">
        <v>17</v>
      </c>
      <c r="R466" s="67">
        <v>100</v>
      </c>
      <c r="S466" s="67" t="s">
        <v>546</v>
      </c>
      <c r="T466" s="67" t="s">
        <v>631</v>
      </c>
      <c r="U466" s="155">
        <v>45670</v>
      </c>
      <c r="V466" s="155">
        <v>46013</v>
      </c>
      <c r="W466" s="67" t="s">
        <v>590</v>
      </c>
      <c r="X466" s="67">
        <v>17</v>
      </c>
      <c r="Y466" s="67"/>
      <c r="Z466" s="67"/>
      <c r="AA466" s="450"/>
      <c r="AB466" s="67"/>
      <c r="AC466" s="67"/>
      <c r="AD466" s="450"/>
      <c r="AE466" s="67"/>
      <c r="AF466" s="457"/>
      <c r="AG466" s="35">
        <f t="shared" si="44"/>
        <v>0</v>
      </c>
      <c r="AH466" s="35" t="str">
        <f t="shared" si="45"/>
        <v>117</v>
      </c>
      <c r="AI466" s="445" t="str">
        <f t="shared" si="42"/>
        <v>Producto</v>
      </c>
      <c r="AJ466" s="35">
        <f>+X466</f>
        <v>17</v>
      </c>
      <c r="AK466" s="35">
        <f t="shared" si="46"/>
        <v>0</v>
      </c>
      <c r="AL466" s="445">
        <f t="shared" si="43"/>
        <v>0</v>
      </c>
    </row>
    <row r="467" spans="1:38" ht="32.25" customHeight="1" x14ac:dyDescent="0.25">
      <c r="A467" s="456" t="s">
        <v>1906</v>
      </c>
      <c r="B467" s="67" t="s">
        <v>2135</v>
      </c>
      <c r="C467" s="67" t="s">
        <v>1907</v>
      </c>
      <c r="D467" s="67" t="s">
        <v>2136</v>
      </c>
      <c r="E467" s="67">
        <v>0</v>
      </c>
      <c r="F467" s="67" t="s">
        <v>517</v>
      </c>
      <c r="G467" s="67" t="s">
        <v>632</v>
      </c>
      <c r="H467" s="67" t="s">
        <v>19</v>
      </c>
      <c r="I467" s="67" t="s">
        <v>19</v>
      </c>
      <c r="J467" s="67" t="s">
        <v>19</v>
      </c>
      <c r="K467" s="67" t="s">
        <v>19</v>
      </c>
      <c r="L467" s="67" t="s">
        <v>19</v>
      </c>
      <c r="M467" s="67" t="s">
        <v>19</v>
      </c>
      <c r="N467" s="67" t="s">
        <v>19</v>
      </c>
      <c r="O467" s="67" t="s">
        <v>19</v>
      </c>
      <c r="P467" s="67" t="s">
        <v>91</v>
      </c>
      <c r="Q467" s="67">
        <v>30</v>
      </c>
      <c r="R467" s="67">
        <v>1</v>
      </c>
      <c r="S467" s="67" t="s">
        <v>546</v>
      </c>
      <c r="T467" s="67" t="s">
        <v>633</v>
      </c>
      <c r="U467" s="155">
        <v>45670</v>
      </c>
      <c r="V467" s="155">
        <v>45688</v>
      </c>
      <c r="W467" s="67" t="s">
        <v>590</v>
      </c>
      <c r="X467" s="67">
        <v>5.0999999999999996</v>
      </c>
      <c r="Y467" s="67">
        <v>100</v>
      </c>
      <c r="Z467" s="67" t="s">
        <v>2153</v>
      </c>
      <c r="AA467" s="450">
        <v>45688</v>
      </c>
      <c r="AB467" s="67">
        <v>100</v>
      </c>
      <c r="AC467" s="67" t="s">
        <v>2154</v>
      </c>
      <c r="AD467" s="450">
        <v>45688</v>
      </c>
      <c r="AE467" s="67">
        <v>100</v>
      </c>
      <c r="AF467" s="457">
        <v>5.0999999999999996</v>
      </c>
      <c r="AG467" s="35">
        <f t="shared" si="44"/>
        <v>0</v>
      </c>
      <c r="AH467" s="35" t="str">
        <f t="shared" si="45"/>
        <v>117</v>
      </c>
      <c r="AI467" s="445" t="str">
        <f t="shared" si="42"/>
        <v>Actividad propia</v>
      </c>
      <c r="AJ467" s="35">
        <f>+X467</f>
        <v>5.0999999999999996</v>
      </c>
      <c r="AK467" s="35">
        <f t="shared" si="46"/>
        <v>5.0999999999999996</v>
      </c>
      <c r="AL467" s="445">
        <f t="shared" si="43"/>
        <v>100</v>
      </c>
    </row>
    <row r="468" spans="1:38" ht="32.25" customHeight="1" x14ac:dyDescent="0.25">
      <c r="A468" s="456" t="s">
        <v>1898</v>
      </c>
      <c r="B468" s="67" t="s">
        <v>2135</v>
      </c>
      <c r="C468" s="67" t="s">
        <v>1900</v>
      </c>
      <c r="D468" s="67" t="s">
        <v>2136</v>
      </c>
      <c r="E468" s="67">
        <v>0</v>
      </c>
      <c r="F468" s="67" t="s">
        <v>517</v>
      </c>
      <c r="G468" s="67" t="s">
        <v>634</v>
      </c>
      <c r="H468" s="67" t="s">
        <v>19</v>
      </c>
      <c r="I468" s="67" t="s">
        <v>19</v>
      </c>
      <c r="J468" s="67" t="s">
        <v>19</v>
      </c>
      <c r="K468" s="67" t="s">
        <v>19</v>
      </c>
      <c r="L468" s="67" t="s">
        <v>19</v>
      </c>
      <c r="M468" s="67" t="s">
        <v>19</v>
      </c>
      <c r="N468" s="67" t="s">
        <v>19</v>
      </c>
      <c r="O468" s="67" t="s">
        <v>19</v>
      </c>
      <c r="P468" s="67" t="s">
        <v>92</v>
      </c>
      <c r="Q468" s="67">
        <v>70</v>
      </c>
      <c r="R468" s="67">
        <v>100</v>
      </c>
      <c r="S468" s="67" t="s">
        <v>546</v>
      </c>
      <c r="T468" s="67" t="s">
        <v>635</v>
      </c>
      <c r="U468" s="155">
        <v>45691</v>
      </c>
      <c r="V468" s="155">
        <v>46013</v>
      </c>
      <c r="W468" s="67" t="s">
        <v>590</v>
      </c>
      <c r="X468" s="67">
        <v>11.9</v>
      </c>
      <c r="Y468" s="67">
        <v>30</v>
      </c>
      <c r="Z468" s="67" t="s">
        <v>2587</v>
      </c>
      <c r="AA468" s="450"/>
      <c r="AB468" s="67">
        <v>30</v>
      </c>
      <c r="AC468" s="67" t="s">
        <v>2588</v>
      </c>
      <c r="AD468" s="450"/>
      <c r="AE468" s="67"/>
      <c r="AF468" s="457">
        <v>3.57</v>
      </c>
      <c r="AG468" s="35">
        <f t="shared" si="44"/>
        <v>0</v>
      </c>
      <c r="AH468" s="35" t="str">
        <f t="shared" si="45"/>
        <v>117</v>
      </c>
      <c r="AI468" s="445" t="str">
        <f t="shared" si="42"/>
        <v>Actividad propia</v>
      </c>
      <c r="AJ468" s="35">
        <f>+X468</f>
        <v>11.9</v>
      </c>
      <c r="AK468" s="35">
        <f t="shared" si="46"/>
        <v>3.57</v>
      </c>
      <c r="AL468" s="445">
        <f t="shared" si="43"/>
        <v>0</v>
      </c>
    </row>
    <row r="469" spans="1:38" ht="32.25" customHeight="1" x14ac:dyDescent="0.25">
      <c r="A469" s="456" t="s">
        <v>1916</v>
      </c>
      <c r="B469" s="67" t="s">
        <v>2155</v>
      </c>
      <c r="C469" s="67" t="s">
        <v>1900</v>
      </c>
      <c r="D469" s="67" t="s">
        <v>2156</v>
      </c>
      <c r="E469" s="67">
        <v>1</v>
      </c>
      <c r="F469" s="67" t="s">
        <v>509</v>
      </c>
      <c r="G469" s="67" t="s">
        <v>1272</v>
      </c>
      <c r="H469" s="67" t="s">
        <v>530</v>
      </c>
      <c r="I469" s="67" t="s">
        <v>1591</v>
      </c>
      <c r="J469" s="67" t="s">
        <v>1595</v>
      </c>
      <c r="K469" s="67" t="s">
        <v>1593</v>
      </c>
      <c r="L469" s="67" t="s">
        <v>531</v>
      </c>
      <c r="M469" s="67" t="s">
        <v>19</v>
      </c>
      <c r="N469" s="67" t="s">
        <v>1166</v>
      </c>
      <c r="O469" s="67" t="s">
        <v>19</v>
      </c>
      <c r="P469" s="67" t="s">
        <v>102</v>
      </c>
      <c r="Q469" s="67">
        <v>100</v>
      </c>
      <c r="R469" s="67">
        <v>1</v>
      </c>
      <c r="S469" s="67" t="s">
        <v>515</v>
      </c>
      <c r="T469" s="67" t="s">
        <v>1273</v>
      </c>
      <c r="U469" s="155">
        <v>45705</v>
      </c>
      <c r="V469" s="155">
        <v>45978</v>
      </c>
      <c r="W469" s="67" t="s">
        <v>1274</v>
      </c>
      <c r="X469" s="67">
        <v>100</v>
      </c>
      <c r="Y469" s="67"/>
      <c r="Z469" s="67"/>
      <c r="AA469" s="450"/>
      <c r="AB469" s="67"/>
      <c r="AC469" s="67"/>
      <c r="AD469" s="450"/>
      <c r="AE469" s="67"/>
      <c r="AF469" s="457"/>
      <c r="AG469" s="35">
        <f t="shared" si="44"/>
        <v>0</v>
      </c>
      <c r="AH469" s="35" t="str">
        <f t="shared" si="45"/>
        <v>130</v>
      </c>
      <c r="AI469" s="445" t="str">
        <f t="shared" si="42"/>
        <v>Producto</v>
      </c>
      <c r="AJ469" s="35">
        <f>+X469</f>
        <v>100</v>
      </c>
      <c r="AK469" s="35">
        <f t="shared" si="46"/>
        <v>0</v>
      </c>
      <c r="AL469" s="445">
        <f t="shared" si="43"/>
        <v>0</v>
      </c>
    </row>
    <row r="470" spans="1:38" ht="32.25" customHeight="1" x14ac:dyDescent="0.25">
      <c r="A470" s="456" t="s">
        <v>1916</v>
      </c>
      <c r="B470" s="67" t="s">
        <v>2155</v>
      </c>
      <c r="C470" s="67" t="s">
        <v>1900</v>
      </c>
      <c r="D470" s="67" t="s">
        <v>2156</v>
      </c>
      <c r="E470" s="67">
        <v>1</v>
      </c>
      <c r="F470" s="67" t="s">
        <v>517</v>
      </c>
      <c r="G470" s="67" t="s">
        <v>1275</v>
      </c>
      <c r="H470" s="67" t="s">
        <v>19</v>
      </c>
      <c r="I470" s="67" t="s">
        <v>19</v>
      </c>
      <c r="J470" s="67" t="s">
        <v>19</v>
      </c>
      <c r="K470" s="67" t="s">
        <v>19</v>
      </c>
      <c r="L470" s="67" t="s">
        <v>19</v>
      </c>
      <c r="M470" s="67" t="s">
        <v>19</v>
      </c>
      <c r="N470" s="67" t="s">
        <v>19</v>
      </c>
      <c r="O470" s="67" t="s">
        <v>19</v>
      </c>
      <c r="P470" s="67" t="s">
        <v>2417</v>
      </c>
      <c r="Q470" s="67">
        <v>10</v>
      </c>
      <c r="R470" s="67">
        <v>6</v>
      </c>
      <c r="S470" s="67" t="s">
        <v>515</v>
      </c>
      <c r="T470" s="67" t="s">
        <v>2418</v>
      </c>
      <c r="U470" s="155">
        <v>45705</v>
      </c>
      <c r="V470" s="155">
        <v>45978</v>
      </c>
      <c r="W470" s="67" t="s">
        <v>1276</v>
      </c>
      <c r="X470" s="67">
        <v>10</v>
      </c>
      <c r="Y470" s="67">
        <v>16</v>
      </c>
      <c r="Z470" s="67" t="s">
        <v>2589</v>
      </c>
      <c r="AA470" s="450"/>
      <c r="AB470" s="67">
        <v>16</v>
      </c>
      <c r="AC470" s="67" t="s">
        <v>2590</v>
      </c>
      <c r="AD470" s="450"/>
      <c r="AE470" s="67"/>
      <c r="AF470" s="457">
        <v>1.6</v>
      </c>
      <c r="AG470" s="35">
        <f t="shared" si="44"/>
        <v>0</v>
      </c>
      <c r="AH470" s="35" t="str">
        <f t="shared" si="45"/>
        <v>130</v>
      </c>
      <c r="AI470" s="445" t="str">
        <f t="shared" si="42"/>
        <v>Actividad propia</v>
      </c>
      <c r="AJ470" s="35">
        <f>+X470</f>
        <v>10</v>
      </c>
      <c r="AK470" s="35">
        <f t="shared" si="46"/>
        <v>1.6</v>
      </c>
      <c r="AL470" s="445">
        <f t="shared" si="43"/>
        <v>0</v>
      </c>
    </row>
    <row r="471" spans="1:38" ht="32.25" customHeight="1" x14ac:dyDescent="0.25">
      <c r="A471" s="456" t="s">
        <v>1942</v>
      </c>
      <c r="B471" s="67" t="s">
        <v>2155</v>
      </c>
      <c r="C471" s="67" t="s">
        <v>1900</v>
      </c>
      <c r="D471" s="67" t="s">
        <v>2156</v>
      </c>
      <c r="E471" s="67">
        <v>1</v>
      </c>
      <c r="F471" s="67" t="s">
        <v>517</v>
      </c>
      <c r="G471" s="67" t="s">
        <v>1277</v>
      </c>
      <c r="H471" s="67" t="s">
        <v>19</v>
      </c>
      <c r="I471" s="67" t="s">
        <v>19</v>
      </c>
      <c r="J471" s="67" t="s">
        <v>19</v>
      </c>
      <c r="K471" s="67" t="s">
        <v>19</v>
      </c>
      <c r="L471" s="67" t="s">
        <v>19</v>
      </c>
      <c r="M471" s="67" t="s">
        <v>19</v>
      </c>
      <c r="N471" s="67" t="s">
        <v>19</v>
      </c>
      <c r="O471" s="67" t="s">
        <v>19</v>
      </c>
      <c r="P471" s="67" t="s">
        <v>103</v>
      </c>
      <c r="Q471" s="67">
        <v>30</v>
      </c>
      <c r="R471" s="67">
        <v>1</v>
      </c>
      <c r="S471" s="67" t="s">
        <v>515</v>
      </c>
      <c r="T471" s="67" t="s">
        <v>1278</v>
      </c>
      <c r="U471" s="155">
        <v>45705</v>
      </c>
      <c r="V471" s="155">
        <v>45930</v>
      </c>
      <c r="W471" s="67" t="s">
        <v>1279</v>
      </c>
      <c r="X471" s="67">
        <v>30</v>
      </c>
      <c r="Y471" s="67">
        <v>0</v>
      </c>
      <c r="Z471" s="67" t="s">
        <v>2609</v>
      </c>
      <c r="AA471" s="450"/>
      <c r="AB471" s="67">
        <v>0</v>
      </c>
      <c r="AC471" s="67" t="s">
        <v>2591</v>
      </c>
      <c r="AD471" s="450"/>
      <c r="AE471" s="67"/>
      <c r="AF471" s="457">
        <v>0</v>
      </c>
      <c r="AG471" s="35">
        <f t="shared" si="44"/>
        <v>0</v>
      </c>
      <c r="AH471" s="35" t="str">
        <f t="shared" si="45"/>
        <v>130</v>
      </c>
      <c r="AI471" s="445" t="str">
        <f t="shared" si="42"/>
        <v>Actividad propia</v>
      </c>
      <c r="AJ471" s="35">
        <f>+X471</f>
        <v>30</v>
      </c>
      <c r="AK471" s="35">
        <f t="shared" si="46"/>
        <v>0</v>
      </c>
      <c r="AL471" s="445">
        <f t="shared" si="43"/>
        <v>0</v>
      </c>
    </row>
    <row r="472" spans="1:38" ht="32.25" customHeight="1" x14ac:dyDescent="0.25">
      <c r="A472" s="456" t="s">
        <v>1923</v>
      </c>
      <c r="B472" s="67" t="s">
        <v>2155</v>
      </c>
      <c r="C472" s="67" t="s">
        <v>1900</v>
      </c>
      <c r="D472" s="67" t="s">
        <v>2156</v>
      </c>
      <c r="E472" s="67">
        <v>1</v>
      </c>
      <c r="F472" s="67" t="s">
        <v>1641</v>
      </c>
      <c r="G472" s="67" t="s">
        <v>1280</v>
      </c>
      <c r="H472" s="67" t="s">
        <v>19</v>
      </c>
      <c r="I472" s="67" t="s">
        <v>19</v>
      </c>
      <c r="J472" s="67" t="s">
        <v>19</v>
      </c>
      <c r="K472" s="67" t="s">
        <v>19</v>
      </c>
      <c r="L472" s="67" t="s">
        <v>19</v>
      </c>
      <c r="M472" s="67" t="s">
        <v>19</v>
      </c>
      <c r="N472" s="67" t="s">
        <v>19</v>
      </c>
      <c r="O472" s="67" t="s">
        <v>19</v>
      </c>
      <c r="P472" s="67" t="s">
        <v>104</v>
      </c>
      <c r="Q472" s="67">
        <v>0</v>
      </c>
      <c r="R472" s="67">
        <v>1</v>
      </c>
      <c r="S472" s="67" t="s">
        <v>515</v>
      </c>
      <c r="T472" s="67" t="s">
        <v>1273</v>
      </c>
      <c r="U472" s="155">
        <v>45705</v>
      </c>
      <c r="V472" s="155">
        <v>45961</v>
      </c>
      <c r="W472" s="67" t="s">
        <v>1281</v>
      </c>
      <c r="X472" s="67">
        <v>0</v>
      </c>
      <c r="Y472" s="67">
        <v>0</v>
      </c>
      <c r="Z472" s="67" t="s">
        <v>2592</v>
      </c>
      <c r="AA472" s="450"/>
      <c r="AB472" s="67">
        <v>0</v>
      </c>
      <c r="AC472" s="67" t="s">
        <v>2591</v>
      </c>
      <c r="AD472" s="450"/>
      <c r="AE472" s="67"/>
      <c r="AF472" s="457">
        <v>0</v>
      </c>
      <c r="AG472" s="35">
        <f t="shared" si="44"/>
        <v>0</v>
      </c>
      <c r="AH472" s="35" t="str">
        <f t="shared" si="45"/>
        <v>130</v>
      </c>
      <c r="AI472" s="445" t="str">
        <f t="shared" si="42"/>
        <v>Actividad sin participación</v>
      </c>
      <c r="AJ472" s="35">
        <f>+X472</f>
        <v>0</v>
      </c>
      <c r="AK472" s="35">
        <f t="shared" si="46"/>
        <v>0</v>
      </c>
      <c r="AL472" s="445">
        <f t="shared" si="43"/>
        <v>0</v>
      </c>
    </row>
    <row r="473" spans="1:38" ht="32.25" customHeight="1" x14ac:dyDescent="0.25">
      <c r="A473" s="456" t="s">
        <v>1904</v>
      </c>
      <c r="B473" s="67" t="s">
        <v>2155</v>
      </c>
      <c r="C473" s="67" t="s">
        <v>1907</v>
      </c>
      <c r="D473" s="67" t="s">
        <v>2156</v>
      </c>
      <c r="E473" s="67">
        <v>1</v>
      </c>
      <c r="F473" s="67" t="s">
        <v>517</v>
      </c>
      <c r="G473" s="67" t="s">
        <v>1282</v>
      </c>
      <c r="H473" s="67" t="s">
        <v>19</v>
      </c>
      <c r="I473" s="67" t="s">
        <v>19</v>
      </c>
      <c r="J473" s="67" t="s">
        <v>19</v>
      </c>
      <c r="K473" s="67" t="s">
        <v>19</v>
      </c>
      <c r="L473" s="67" t="s">
        <v>19</v>
      </c>
      <c r="M473" s="67" t="s">
        <v>19</v>
      </c>
      <c r="N473" s="67" t="s">
        <v>19</v>
      </c>
      <c r="O473" s="67" t="s">
        <v>19</v>
      </c>
      <c r="P473" s="67" t="s">
        <v>105</v>
      </c>
      <c r="Q473" s="67">
        <v>30</v>
      </c>
      <c r="R473" s="67">
        <v>1</v>
      </c>
      <c r="S473" s="67" t="s">
        <v>515</v>
      </c>
      <c r="T473" s="67" t="s">
        <v>1273</v>
      </c>
      <c r="U473" s="155">
        <v>45705</v>
      </c>
      <c r="V473" s="155">
        <v>45807</v>
      </c>
      <c r="W473" s="67" t="s">
        <v>1283</v>
      </c>
      <c r="X473" s="67">
        <v>30</v>
      </c>
      <c r="Y473" s="67">
        <v>100</v>
      </c>
      <c r="Z473" s="67" t="s">
        <v>2610</v>
      </c>
      <c r="AA473" s="450">
        <v>45776</v>
      </c>
      <c r="AB473" s="67">
        <v>100</v>
      </c>
      <c r="AC473" s="67" t="s">
        <v>2593</v>
      </c>
      <c r="AD473" s="450">
        <v>45806</v>
      </c>
      <c r="AE473" s="67">
        <v>100</v>
      </c>
      <c r="AF473" s="457">
        <v>30</v>
      </c>
      <c r="AG473" s="35">
        <f t="shared" si="44"/>
        <v>0</v>
      </c>
      <c r="AH473" s="35" t="str">
        <f t="shared" si="45"/>
        <v>130</v>
      </c>
      <c r="AI473" s="445" t="str">
        <f t="shared" si="42"/>
        <v>Actividad propia</v>
      </c>
      <c r="AJ473" s="35">
        <f>+X473</f>
        <v>30</v>
      </c>
      <c r="AK473" s="35">
        <f t="shared" si="46"/>
        <v>30</v>
      </c>
      <c r="AL473" s="445">
        <f t="shared" si="43"/>
        <v>100</v>
      </c>
    </row>
    <row r="474" spans="1:38" ht="32.25" customHeight="1" x14ac:dyDescent="0.25">
      <c r="A474" s="456" t="s">
        <v>1916</v>
      </c>
      <c r="B474" s="67" t="s">
        <v>2155</v>
      </c>
      <c r="C474" s="67" t="s">
        <v>1900</v>
      </c>
      <c r="D474" s="67" t="s">
        <v>2156</v>
      </c>
      <c r="E474" s="67">
        <v>1</v>
      </c>
      <c r="F474" s="67" t="s">
        <v>517</v>
      </c>
      <c r="G474" s="67" t="s">
        <v>1284</v>
      </c>
      <c r="H474" s="67" t="s">
        <v>19</v>
      </c>
      <c r="I474" s="67" t="s">
        <v>19</v>
      </c>
      <c r="J474" s="67" t="s">
        <v>19</v>
      </c>
      <c r="K474" s="67" t="s">
        <v>19</v>
      </c>
      <c r="L474" s="67" t="s">
        <v>19</v>
      </c>
      <c r="M474" s="67" t="s">
        <v>19</v>
      </c>
      <c r="N474" s="67" t="s">
        <v>19</v>
      </c>
      <c r="O474" s="67" t="s">
        <v>19</v>
      </c>
      <c r="P474" s="67" t="s">
        <v>106</v>
      </c>
      <c r="Q474" s="67">
        <v>30</v>
      </c>
      <c r="R474" s="67">
        <v>2</v>
      </c>
      <c r="S474" s="67" t="s">
        <v>515</v>
      </c>
      <c r="T474" s="67" t="s">
        <v>1285</v>
      </c>
      <c r="U474" s="155">
        <v>45810</v>
      </c>
      <c r="V474" s="155">
        <v>45978</v>
      </c>
      <c r="W474" s="67" t="s">
        <v>1286</v>
      </c>
      <c r="X474" s="67">
        <v>30</v>
      </c>
      <c r="Y474" s="67"/>
      <c r="Z474" s="67"/>
      <c r="AA474" s="450"/>
      <c r="AB474" s="67"/>
      <c r="AC474" s="67"/>
      <c r="AD474" s="450"/>
      <c r="AE474" s="67"/>
      <c r="AF474" s="457"/>
      <c r="AG474" s="35">
        <f t="shared" si="44"/>
        <v>0</v>
      </c>
      <c r="AH474" s="35" t="str">
        <f t="shared" si="45"/>
        <v>130</v>
      </c>
      <c r="AI474" s="445" t="str">
        <f t="shared" si="42"/>
        <v>Actividad propia</v>
      </c>
      <c r="AJ474" s="35">
        <f>+X474</f>
        <v>30</v>
      </c>
      <c r="AK474" s="35">
        <f t="shared" si="46"/>
        <v>0</v>
      </c>
      <c r="AL474" s="445">
        <f t="shared" si="43"/>
        <v>0</v>
      </c>
    </row>
    <row r="475" spans="1:38" ht="32.25" customHeight="1" x14ac:dyDescent="0.25">
      <c r="A475" s="456" t="s">
        <v>1898</v>
      </c>
      <c r="B475" s="67" t="s">
        <v>2157</v>
      </c>
      <c r="C475" s="67" t="s">
        <v>1900</v>
      </c>
      <c r="D475" s="67" t="s">
        <v>2158</v>
      </c>
      <c r="E475" s="67">
        <v>0</v>
      </c>
      <c r="F475" s="67" t="s">
        <v>509</v>
      </c>
      <c r="G475" s="67" t="s">
        <v>952</v>
      </c>
      <c r="H475" s="67" t="s">
        <v>511</v>
      </c>
      <c r="I475" s="67" t="s">
        <v>1600</v>
      </c>
      <c r="J475" s="67" t="s">
        <v>1595</v>
      </c>
      <c r="K475" s="67" t="s">
        <v>1602</v>
      </c>
      <c r="L475" s="67" t="s">
        <v>587</v>
      </c>
      <c r="M475" s="67" t="s">
        <v>23</v>
      </c>
      <c r="N475" s="67" t="s">
        <v>766</v>
      </c>
      <c r="O475" s="67" t="s">
        <v>910</v>
      </c>
      <c r="P475" s="67" t="s">
        <v>401</v>
      </c>
      <c r="Q475" s="67">
        <v>50</v>
      </c>
      <c r="R475" s="67">
        <v>6</v>
      </c>
      <c r="S475" s="67" t="s">
        <v>515</v>
      </c>
      <c r="T475" s="67" t="s">
        <v>953</v>
      </c>
      <c r="U475" s="155">
        <v>45692</v>
      </c>
      <c r="V475" s="155">
        <v>46007</v>
      </c>
      <c r="W475" s="67" t="s">
        <v>954</v>
      </c>
      <c r="X475" s="67">
        <v>50</v>
      </c>
      <c r="Y475" s="67"/>
      <c r="Z475" s="67"/>
      <c r="AA475" s="450"/>
      <c r="AB475" s="67"/>
      <c r="AC475" s="67"/>
      <c r="AD475" s="450"/>
      <c r="AE475" s="67"/>
      <c r="AF475" s="457"/>
      <c r="AG475" s="35">
        <f t="shared" si="44"/>
        <v>0</v>
      </c>
      <c r="AH475" s="35" t="str">
        <f t="shared" si="45"/>
        <v>7100</v>
      </c>
      <c r="AI475" s="445" t="str">
        <f t="shared" si="42"/>
        <v>Producto</v>
      </c>
      <c r="AJ475" s="35">
        <f>+X475</f>
        <v>50</v>
      </c>
      <c r="AK475" s="35">
        <f t="shared" si="46"/>
        <v>0</v>
      </c>
      <c r="AL475" s="445">
        <f t="shared" si="43"/>
        <v>0</v>
      </c>
    </row>
    <row r="476" spans="1:38" ht="32.25" customHeight="1" x14ac:dyDescent="0.25">
      <c r="A476" s="456" t="s">
        <v>1906</v>
      </c>
      <c r="B476" s="67" t="s">
        <v>2157</v>
      </c>
      <c r="C476" s="67" t="s">
        <v>1907</v>
      </c>
      <c r="D476" s="67" t="s">
        <v>2158</v>
      </c>
      <c r="E476" s="67">
        <v>0</v>
      </c>
      <c r="F476" s="67" t="s">
        <v>517</v>
      </c>
      <c r="G476" s="67" t="s">
        <v>955</v>
      </c>
      <c r="H476" s="67" t="s">
        <v>19</v>
      </c>
      <c r="I476" s="67" t="s">
        <v>19</v>
      </c>
      <c r="J476" s="67" t="s">
        <v>19</v>
      </c>
      <c r="K476" s="67" t="s">
        <v>19</v>
      </c>
      <c r="L476" s="67" t="s">
        <v>19</v>
      </c>
      <c r="M476" s="67" t="s">
        <v>19</v>
      </c>
      <c r="N476" s="67" t="s">
        <v>19</v>
      </c>
      <c r="O476" s="67" t="s">
        <v>19</v>
      </c>
      <c r="P476" s="67" t="s">
        <v>402</v>
      </c>
      <c r="Q476" s="67">
        <v>10</v>
      </c>
      <c r="R476" s="67">
        <v>1</v>
      </c>
      <c r="S476" s="67" t="s">
        <v>515</v>
      </c>
      <c r="T476" s="67" t="s">
        <v>956</v>
      </c>
      <c r="U476" s="155">
        <v>45692</v>
      </c>
      <c r="V476" s="155">
        <v>45695</v>
      </c>
      <c r="W476" s="67" t="s">
        <v>951</v>
      </c>
      <c r="X476" s="67">
        <v>5</v>
      </c>
      <c r="Y476" s="67">
        <v>100</v>
      </c>
      <c r="Z476" s="67" t="s">
        <v>2159</v>
      </c>
      <c r="AA476" s="450">
        <v>45695</v>
      </c>
      <c r="AB476" s="67">
        <v>100</v>
      </c>
      <c r="AC476" s="67" t="s">
        <v>2160</v>
      </c>
      <c r="AD476" s="450">
        <v>45695</v>
      </c>
      <c r="AE476" s="67">
        <v>100</v>
      </c>
      <c r="AF476" s="457">
        <v>5</v>
      </c>
      <c r="AG476" s="35">
        <f t="shared" si="44"/>
        <v>0</v>
      </c>
      <c r="AH476" s="35" t="str">
        <f t="shared" si="45"/>
        <v>7100</v>
      </c>
      <c r="AI476" s="445" t="str">
        <f t="shared" si="42"/>
        <v>Actividad propia</v>
      </c>
      <c r="AJ476" s="35">
        <f>+X476</f>
        <v>5</v>
      </c>
      <c r="AK476" s="35">
        <f t="shared" si="46"/>
        <v>5</v>
      </c>
      <c r="AL476" s="445">
        <f t="shared" si="43"/>
        <v>100</v>
      </c>
    </row>
    <row r="477" spans="1:38" ht="32.25" customHeight="1" x14ac:dyDescent="0.25">
      <c r="A477" s="456" t="s">
        <v>1916</v>
      </c>
      <c r="B477" s="67" t="s">
        <v>2157</v>
      </c>
      <c r="C477" s="67" t="s">
        <v>1900</v>
      </c>
      <c r="D477" s="67" t="s">
        <v>2158</v>
      </c>
      <c r="E477" s="67">
        <v>0</v>
      </c>
      <c r="F477" s="67" t="s">
        <v>517</v>
      </c>
      <c r="G477" s="67" t="s">
        <v>957</v>
      </c>
      <c r="H477" s="67" t="s">
        <v>19</v>
      </c>
      <c r="I477" s="67" t="s">
        <v>19</v>
      </c>
      <c r="J477" s="67" t="s">
        <v>19</v>
      </c>
      <c r="K477" s="67" t="s">
        <v>19</v>
      </c>
      <c r="L477" s="67" t="s">
        <v>19</v>
      </c>
      <c r="M477" s="67" t="s">
        <v>19</v>
      </c>
      <c r="N477" s="67" t="s">
        <v>19</v>
      </c>
      <c r="O477" s="67" t="s">
        <v>19</v>
      </c>
      <c r="P477" s="67" t="s">
        <v>403</v>
      </c>
      <c r="Q477" s="67">
        <v>60</v>
      </c>
      <c r="R477" s="67">
        <v>6</v>
      </c>
      <c r="S477" s="67" t="s">
        <v>515</v>
      </c>
      <c r="T477" s="67" t="s">
        <v>953</v>
      </c>
      <c r="U477" s="155">
        <v>45699</v>
      </c>
      <c r="V477" s="155">
        <v>45989</v>
      </c>
      <c r="W477" s="67" t="s">
        <v>954</v>
      </c>
      <c r="X477" s="67">
        <v>30</v>
      </c>
      <c r="Y477" s="67">
        <v>50</v>
      </c>
      <c r="Z477" s="67" t="s">
        <v>2161</v>
      </c>
      <c r="AA477" s="450"/>
      <c r="AB477" s="67">
        <v>50</v>
      </c>
      <c r="AC477" s="67" t="s">
        <v>2162</v>
      </c>
      <c r="AD477" s="450"/>
      <c r="AE477" s="67"/>
      <c r="AF477" s="457">
        <v>15</v>
      </c>
      <c r="AG477" s="35">
        <f t="shared" si="44"/>
        <v>0</v>
      </c>
      <c r="AH477" s="35" t="str">
        <f t="shared" si="45"/>
        <v>7100</v>
      </c>
      <c r="AI477" s="445" t="str">
        <f t="shared" si="42"/>
        <v>Actividad propia</v>
      </c>
      <c r="AJ477" s="35">
        <f>+X477</f>
        <v>30</v>
      </c>
      <c r="AK477" s="35">
        <f t="shared" si="46"/>
        <v>15</v>
      </c>
      <c r="AL477" s="445">
        <f t="shared" si="43"/>
        <v>0</v>
      </c>
    </row>
    <row r="478" spans="1:38" ht="32.25" customHeight="1" x14ac:dyDescent="0.25">
      <c r="A478" s="456" t="s">
        <v>1898</v>
      </c>
      <c r="B478" s="67" t="s">
        <v>2157</v>
      </c>
      <c r="C478" s="67" t="s">
        <v>1900</v>
      </c>
      <c r="D478" s="67" t="s">
        <v>2158</v>
      </c>
      <c r="E478" s="67">
        <v>0</v>
      </c>
      <c r="F478" s="67" t="s">
        <v>517</v>
      </c>
      <c r="G478" s="67" t="s">
        <v>958</v>
      </c>
      <c r="H478" s="67" t="s">
        <v>19</v>
      </c>
      <c r="I478" s="67" t="s">
        <v>19</v>
      </c>
      <c r="J478" s="67" t="s">
        <v>19</v>
      </c>
      <c r="K478" s="67" t="s">
        <v>19</v>
      </c>
      <c r="L478" s="67" t="s">
        <v>19</v>
      </c>
      <c r="M478" s="67" t="s">
        <v>19</v>
      </c>
      <c r="N478" s="67" t="s">
        <v>19</v>
      </c>
      <c r="O478" s="67" t="s">
        <v>19</v>
      </c>
      <c r="P478" s="67" t="s">
        <v>404</v>
      </c>
      <c r="Q478" s="67">
        <v>30</v>
      </c>
      <c r="R478" s="67">
        <v>6</v>
      </c>
      <c r="S478" s="67" t="s">
        <v>515</v>
      </c>
      <c r="T478" s="67" t="s">
        <v>959</v>
      </c>
      <c r="U478" s="155">
        <v>45699</v>
      </c>
      <c r="V478" s="155">
        <v>46007</v>
      </c>
      <c r="W478" s="67" t="s">
        <v>951</v>
      </c>
      <c r="X478" s="67">
        <v>15</v>
      </c>
      <c r="Y478" s="67">
        <v>50</v>
      </c>
      <c r="Z478" s="67" t="s">
        <v>2163</v>
      </c>
      <c r="AA478" s="450"/>
      <c r="AB478" s="67">
        <v>50</v>
      </c>
      <c r="AC478" s="67" t="s">
        <v>2164</v>
      </c>
      <c r="AD478" s="450"/>
      <c r="AE478" s="67"/>
      <c r="AF478" s="457">
        <v>7.5</v>
      </c>
      <c r="AG478" s="35">
        <f t="shared" si="44"/>
        <v>0</v>
      </c>
      <c r="AH478" s="35" t="str">
        <f t="shared" si="45"/>
        <v>7100</v>
      </c>
      <c r="AI478" s="445" t="str">
        <f t="shared" si="42"/>
        <v>Actividad propia</v>
      </c>
      <c r="AJ478" s="35">
        <f>+X478</f>
        <v>15</v>
      </c>
      <c r="AK478" s="35">
        <f t="shared" si="46"/>
        <v>7.5</v>
      </c>
      <c r="AL478" s="445">
        <f t="shared" si="43"/>
        <v>0</v>
      </c>
    </row>
    <row r="479" spans="1:38" ht="32.25" customHeight="1" x14ac:dyDescent="0.25">
      <c r="A479" s="456" t="s">
        <v>1934</v>
      </c>
      <c r="B479" s="67" t="s">
        <v>2157</v>
      </c>
      <c r="C479" s="67" t="s">
        <v>1900</v>
      </c>
      <c r="D479" s="67" t="s">
        <v>2158</v>
      </c>
      <c r="E479" s="67">
        <v>0</v>
      </c>
      <c r="F479" s="67" t="s">
        <v>509</v>
      </c>
      <c r="G479" s="67" t="s">
        <v>960</v>
      </c>
      <c r="H479" s="67" t="s">
        <v>530</v>
      </c>
      <c r="I479" s="67" t="s">
        <v>1606</v>
      </c>
      <c r="J479" s="67" t="s">
        <v>1607</v>
      </c>
      <c r="K479" s="67" t="s">
        <v>1608</v>
      </c>
      <c r="L479" s="67" t="s">
        <v>587</v>
      </c>
      <c r="M479" s="67" t="s">
        <v>23</v>
      </c>
      <c r="N479" s="67" t="s">
        <v>639</v>
      </c>
      <c r="O479" s="67" t="s">
        <v>961</v>
      </c>
      <c r="P479" s="67" t="s">
        <v>191</v>
      </c>
      <c r="Q479" s="67">
        <v>50</v>
      </c>
      <c r="R479" s="67">
        <v>1</v>
      </c>
      <c r="S479" s="67" t="s">
        <v>515</v>
      </c>
      <c r="T479" s="67" t="s">
        <v>962</v>
      </c>
      <c r="U479" s="155">
        <v>45691</v>
      </c>
      <c r="V479" s="155">
        <v>45898</v>
      </c>
      <c r="W479" s="67" t="s">
        <v>951</v>
      </c>
      <c r="X479" s="67">
        <v>50</v>
      </c>
      <c r="Y479" s="67"/>
      <c r="Z479" s="67"/>
      <c r="AA479" s="450"/>
      <c r="AB479" s="67"/>
      <c r="AC479" s="67"/>
      <c r="AD479" s="450"/>
      <c r="AE479" s="67"/>
      <c r="AF479" s="457"/>
      <c r="AG479" s="35">
        <f t="shared" si="44"/>
        <v>0</v>
      </c>
      <c r="AH479" s="35" t="str">
        <f t="shared" si="45"/>
        <v>7100</v>
      </c>
      <c r="AI479" s="445" t="str">
        <f t="shared" si="42"/>
        <v>Producto</v>
      </c>
      <c r="AJ479" s="35">
        <f>+X479</f>
        <v>50</v>
      </c>
      <c r="AK479" s="35">
        <f t="shared" si="46"/>
        <v>0</v>
      </c>
      <c r="AL479" s="445">
        <f t="shared" si="43"/>
        <v>0</v>
      </c>
    </row>
    <row r="480" spans="1:38" ht="32.25" customHeight="1" x14ac:dyDescent="0.25">
      <c r="A480" s="456" t="s">
        <v>1906</v>
      </c>
      <c r="B480" s="67" t="s">
        <v>2157</v>
      </c>
      <c r="C480" s="67" t="s">
        <v>1907</v>
      </c>
      <c r="D480" s="67" t="s">
        <v>2158</v>
      </c>
      <c r="E480" s="67">
        <v>0</v>
      </c>
      <c r="F480" s="67" t="s">
        <v>517</v>
      </c>
      <c r="G480" s="67" t="s">
        <v>963</v>
      </c>
      <c r="H480" s="67" t="s">
        <v>19</v>
      </c>
      <c r="I480" s="67" t="s">
        <v>19</v>
      </c>
      <c r="J480" s="67" t="s">
        <v>19</v>
      </c>
      <c r="K480" s="67" t="s">
        <v>19</v>
      </c>
      <c r="L480" s="67" t="s">
        <v>19</v>
      </c>
      <c r="M480" s="67" t="s">
        <v>19</v>
      </c>
      <c r="N480" s="67" t="s">
        <v>19</v>
      </c>
      <c r="O480" s="67" t="s">
        <v>19</v>
      </c>
      <c r="P480" s="67" t="s">
        <v>192</v>
      </c>
      <c r="Q480" s="67">
        <v>20</v>
      </c>
      <c r="R480" s="67">
        <v>1</v>
      </c>
      <c r="S480" s="67" t="s">
        <v>515</v>
      </c>
      <c r="T480" s="67" t="s">
        <v>964</v>
      </c>
      <c r="U480" s="155">
        <v>45691</v>
      </c>
      <c r="V480" s="155">
        <v>45733</v>
      </c>
      <c r="W480" s="67" t="s">
        <v>951</v>
      </c>
      <c r="X480" s="67">
        <v>10</v>
      </c>
      <c r="Y480" s="67">
        <v>100</v>
      </c>
      <c r="Z480" s="67" t="s">
        <v>2165</v>
      </c>
      <c r="AA480" s="450">
        <v>45733</v>
      </c>
      <c r="AB480" s="67">
        <v>100</v>
      </c>
      <c r="AC480" s="67" t="s">
        <v>2166</v>
      </c>
      <c r="AD480" s="450">
        <v>45733</v>
      </c>
      <c r="AE480" s="67">
        <v>100</v>
      </c>
      <c r="AF480" s="457">
        <v>10</v>
      </c>
      <c r="AG480" s="35">
        <f t="shared" si="44"/>
        <v>0</v>
      </c>
      <c r="AH480" s="35" t="str">
        <f t="shared" si="45"/>
        <v>7100</v>
      </c>
      <c r="AI480" s="445" t="str">
        <f t="shared" si="42"/>
        <v>Actividad propia</v>
      </c>
      <c r="AJ480" s="35">
        <f>+X480</f>
        <v>10</v>
      </c>
      <c r="AK480" s="35">
        <f t="shared" si="46"/>
        <v>10</v>
      </c>
      <c r="AL480" s="445">
        <f t="shared" si="43"/>
        <v>100</v>
      </c>
    </row>
    <row r="481" spans="1:38" ht="32.25" customHeight="1" x14ac:dyDescent="0.25">
      <c r="A481" s="456" t="s">
        <v>1904</v>
      </c>
      <c r="B481" s="67" t="s">
        <v>2157</v>
      </c>
      <c r="C481" s="67" t="s">
        <v>1907</v>
      </c>
      <c r="D481" s="67" t="s">
        <v>2158</v>
      </c>
      <c r="E481" s="67">
        <v>0</v>
      </c>
      <c r="F481" s="67" t="s">
        <v>517</v>
      </c>
      <c r="G481" s="67" t="s">
        <v>965</v>
      </c>
      <c r="H481" s="67" t="s">
        <v>19</v>
      </c>
      <c r="I481" s="67" t="s">
        <v>19</v>
      </c>
      <c r="J481" s="67" t="s">
        <v>19</v>
      </c>
      <c r="K481" s="67" t="s">
        <v>19</v>
      </c>
      <c r="L481" s="67" t="s">
        <v>19</v>
      </c>
      <c r="M481" s="67" t="s">
        <v>19</v>
      </c>
      <c r="N481" s="67" t="s">
        <v>19</v>
      </c>
      <c r="O481" s="67" t="s">
        <v>19</v>
      </c>
      <c r="P481" s="67" t="s">
        <v>193</v>
      </c>
      <c r="Q481" s="67">
        <v>30</v>
      </c>
      <c r="R481" s="67">
        <v>1</v>
      </c>
      <c r="S481" s="67" t="s">
        <v>515</v>
      </c>
      <c r="T481" s="67" t="s">
        <v>964</v>
      </c>
      <c r="U481" s="155">
        <v>45734</v>
      </c>
      <c r="V481" s="155">
        <v>45806</v>
      </c>
      <c r="W481" s="67" t="s">
        <v>951</v>
      </c>
      <c r="X481" s="67">
        <v>15</v>
      </c>
      <c r="Y481" s="67">
        <v>100</v>
      </c>
      <c r="Z481" s="67" t="s">
        <v>193</v>
      </c>
      <c r="AA481" s="450">
        <v>45805</v>
      </c>
      <c r="AB481" s="67">
        <v>100</v>
      </c>
      <c r="AC481" s="67" t="s">
        <v>2464</v>
      </c>
      <c r="AD481" s="450">
        <v>45805</v>
      </c>
      <c r="AE481" s="67">
        <v>100</v>
      </c>
      <c r="AF481" s="457">
        <v>15</v>
      </c>
      <c r="AG481" s="35">
        <f t="shared" si="44"/>
        <v>0</v>
      </c>
      <c r="AH481" s="35" t="str">
        <f t="shared" si="45"/>
        <v>7100</v>
      </c>
      <c r="AI481" s="445" t="str">
        <f t="shared" si="42"/>
        <v>Actividad propia</v>
      </c>
      <c r="AJ481" s="35">
        <f>+X481</f>
        <v>15</v>
      </c>
      <c r="AK481" s="35">
        <f t="shared" si="46"/>
        <v>15</v>
      </c>
      <c r="AL481" s="445">
        <f t="shared" si="43"/>
        <v>100</v>
      </c>
    </row>
    <row r="482" spans="1:38" ht="32.25" customHeight="1" x14ac:dyDescent="0.25">
      <c r="A482" s="456" t="s">
        <v>1961</v>
      </c>
      <c r="B482" s="67" t="s">
        <v>2157</v>
      </c>
      <c r="C482" s="67" t="s">
        <v>1900</v>
      </c>
      <c r="D482" s="67" t="s">
        <v>2158</v>
      </c>
      <c r="E482" s="67">
        <v>0</v>
      </c>
      <c r="F482" s="67" t="s">
        <v>517</v>
      </c>
      <c r="G482" s="67" t="s">
        <v>966</v>
      </c>
      <c r="H482" s="67" t="s">
        <v>19</v>
      </c>
      <c r="I482" s="67" t="s">
        <v>19</v>
      </c>
      <c r="J482" s="67" t="s">
        <v>19</v>
      </c>
      <c r="K482" s="67" t="s">
        <v>19</v>
      </c>
      <c r="L482" s="67" t="s">
        <v>19</v>
      </c>
      <c r="M482" s="67" t="s">
        <v>19</v>
      </c>
      <c r="N482" s="67" t="s">
        <v>19</v>
      </c>
      <c r="O482" s="67" t="s">
        <v>19</v>
      </c>
      <c r="P482" s="67" t="s">
        <v>194</v>
      </c>
      <c r="Q482" s="67">
        <v>20</v>
      </c>
      <c r="R482" s="67">
        <v>1</v>
      </c>
      <c r="S482" s="67" t="s">
        <v>515</v>
      </c>
      <c r="T482" s="67" t="s">
        <v>964</v>
      </c>
      <c r="U482" s="155">
        <v>45811</v>
      </c>
      <c r="V482" s="155">
        <v>45835</v>
      </c>
      <c r="W482" s="67" t="s">
        <v>951</v>
      </c>
      <c r="X482" s="67">
        <v>10</v>
      </c>
      <c r="Y482" s="67"/>
      <c r="Z482" s="67"/>
      <c r="AA482" s="450"/>
      <c r="AB482" s="67"/>
      <c r="AC482" s="67"/>
      <c r="AD482" s="450"/>
      <c r="AE482" s="67"/>
      <c r="AF482" s="457"/>
      <c r="AG482" s="35">
        <f t="shared" si="44"/>
        <v>0</v>
      </c>
      <c r="AH482" s="35" t="str">
        <f t="shared" si="45"/>
        <v>7100</v>
      </c>
      <c r="AI482" s="445" t="str">
        <f t="shared" si="42"/>
        <v>Actividad propia</v>
      </c>
      <c r="AJ482" s="35">
        <f>+X482</f>
        <v>10</v>
      </c>
      <c r="AK482" s="35">
        <f t="shared" si="46"/>
        <v>0</v>
      </c>
      <c r="AL482" s="445">
        <f t="shared" si="43"/>
        <v>0</v>
      </c>
    </row>
    <row r="483" spans="1:38" ht="32.25" customHeight="1" x14ac:dyDescent="0.25">
      <c r="A483" s="456" t="s">
        <v>1941</v>
      </c>
      <c r="B483" s="67" t="s">
        <v>2157</v>
      </c>
      <c r="C483" s="67" t="s">
        <v>1905</v>
      </c>
      <c r="D483" s="67" t="s">
        <v>2158</v>
      </c>
      <c r="E483" s="67">
        <v>0</v>
      </c>
      <c r="F483" s="67" t="s">
        <v>517</v>
      </c>
      <c r="G483" s="67" t="s">
        <v>967</v>
      </c>
      <c r="H483" s="67" t="s">
        <v>19</v>
      </c>
      <c r="I483" s="67" t="s">
        <v>19</v>
      </c>
      <c r="J483" s="67" t="s">
        <v>19</v>
      </c>
      <c r="K483" s="67" t="s">
        <v>19</v>
      </c>
      <c r="L483" s="67" t="s">
        <v>19</v>
      </c>
      <c r="M483" s="67" t="s">
        <v>19</v>
      </c>
      <c r="N483" s="67" t="s">
        <v>19</v>
      </c>
      <c r="O483" s="67" t="s">
        <v>19</v>
      </c>
      <c r="P483" s="67" t="s">
        <v>195</v>
      </c>
      <c r="Q483" s="67">
        <v>10</v>
      </c>
      <c r="R483" s="67">
        <v>1</v>
      </c>
      <c r="S483" s="67" t="s">
        <v>515</v>
      </c>
      <c r="T483" s="67" t="s">
        <v>968</v>
      </c>
      <c r="U483" s="155">
        <v>45839</v>
      </c>
      <c r="V483" s="155">
        <v>45868</v>
      </c>
      <c r="W483" s="67" t="s">
        <v>951</v>
      </c>
      <c r="X483" s="67">
        <v>5</v>
      </c>
      <c r="Y483" s="67"/>
      <c r="Z483" s="67"/>
      <c r="AA483" s="450"/>
      <c r="AB483" s="67"/>
      <c r="AC483" s="67"/>
      <c r="AD483" s="450"/>
      <c r="AE483" s="67"/>
      <c r="AF483" s="457"/>
      <c r="AG483" s="35">
        <f t="shared" si="44"/>
        <v>0</v>
      </c>
      <c r="AH483" s="35" t="str">
        <f t="shared" si="45"/>
        <v>7100</v>
      </c>
      <c r="AI483" s="445" t="str">
        <f t="shared" si="42"/>
        <v>Actividad propia</v>
      </c>
      <c r="AJ483" s="35">
        <f>+X483</f>
        <v>5</v>
      </c>
      <c r="AK483" s="35">
        <f t="shared" si="46"/>
        <v>0</v>
      </c>
      <c r="AL483" s="445">
        <f t="shared" si="43"/>
        <v>0</v>
      </c>
    </row>
    <row r="484" spans="1:38" ht="32.25" customHeight="1" x14ac:dyDescent="0.25">
      <c r="A484" s="456" t="s">
        <v>1934</v>
      </c>
      <c r="B484" s="67" t="s">
        <v>2157</v>
      </c>
      <c r="C484" s="67" t="s">
        <v>1905</v>
      </c>
      <c r="D484" s="67" t="s">
        <v>2158</v>
      </c>
      <c r="E484" s="67">
        <v>0</v>
      </c>
      <c r="F484" s="67" t="s">
        <v>517</v>
      </c>
      <c r="G484" s="67" t="s">
        <v>969</v>
      </c>
      <c r="H484" s="67" t="s">
        <v>19</v>
      </c>
      <c r="I484" s="67" t="s">
        <v>19</v>
      </c>
      <c r="J484" s="67" t="s">
        <v>19</v>
      </c>
      <c r="K484" s="67" t="s">
        <v>19</v>
      </c>
      <c r="L484" s="67" t="s">
        <v>19</v>
      </c>
      <c r="M484" s="67" t="s">
        <v>19</v>
      </c>
      <c r="N484" s="67" t="s">
        <v>19</v>
      </c>
      <c r="O484" s="67" t="s">
        <v>19</v>
      </c>
      <c r="P484" s="67" t="s">
        <v>196</v>
      </c>
      <c r="Q484" s="67">
        <v>20</v>
      </c>
      <c r="R484" s="67">
        <v>1</v>
      </c>
      <c r="S484" s="67" t="s">
        <v>515</v>
      </c>
      <c r="T484" s="67" t="s">
        <v>962</v>
      </c>
      <c r="U484" s="155">
        <v>45869</v>
      </c>
      <c r="V484" s="155">
        <v>45898</v>
      </c>
      <c r="W484" s="67" t="s">
        <v>951</v>
      </c>
      <c r="X484" s="67">
        <v>10</v>
      </c>
      <c r="Y484" s="67"/>
      <c r="Z484" s="67"/>
      <c r="AA484" s="450"/>
      <c r="AB484" s="67"/>
      <c r="AC484" s="67"/>
      <c r="AD484" s="450"/>
      <c r="AE484" s="67"/>
      <c r="AF484" s="457"/>
      <c r="AG484" s="35">
        <f t="shared" si="44"/>
        <v>0</v>
      </c>
      <c r="AH484" s="35" t="str">
        <f t="shared" si="45"/>
        <v>7100</v>
      </c>
      <c r="AI484" s="445" t="str">
        <f t="shared" si="42"/>
        <v>Actividad propia</v>
      </c>
      <c r="AJ484" s="35">
        <f>+X484</f>
        <v>10</v>
      </c>
      <c r="AK484" s="35">
        <f t="shared" si="46"/>
        <v>0</v>
      </c>
      <c r="AL484" s="445">
        <f t="shared" si="43"/>
        <v>0</v>
      </c>
    </row>
    <row r="485" spans="1:38" ht="32.25" customHeight="1" x14ac:dyDescent="0.25">
      <c r="A485" s="456" t="s">
        <v>1923</v>
      </c>
      <c r="B485" s="67" t="s">
        <v>2167</v>
      </c>
      <c r="C485" s="67" t="s">
        <v>1900</v>
      </c>
      <c r="D485" s="67" t="s">
        <v>2168</v>
      </c>
      <c r="E485" s="67">
        <v>0</v>
      </c>
      <c r="F485" s="67" t="s">
        <v>509</v>
      </c>
      <c r="G485" s="67" t="s">
        <v>971</v>
      </c>
      <c r="H485" s="67" t="s">
        <v>530</v>
      </c>
      <c r="I485" s="67" t="s">
        <v>1597</v>
      </c>
      <c r="J485" s="67" t="s">
        <v>1598</v>
      </c>
      <c r="K485" s="67" t="s">
        <v>1599</v>
      </c>
      <c r="L485" s="67" t="s">
        <v>19</v>
      </c>
      <c r="M485" s="67" t="s">
        <v>23</v>
      </c>
      <c r="N485" s="67" t="s">
        <v>639</v>
      </c>
      <c r="O485" s="67" t="s">
        <v>961</v>
      </c>
      <c r="P485" s="67" t="s">
        <v>197</v>
      </c>
      <c r="Q485" s="67">
        <v>50</v>
      </c>
      <c r="R485" s="67">
        <v>1</v>
      </c>
      <c r="S485" s="67" t="s">
        <v>515</v>
      </c>
      <c r="T485" s="67" t="s">
        <v>972</v>
      </c>
      <c r="U485" s="155">
        <v>45691</v>
      </c>
      <c r="V485" s="155">
        <v>45960</v>
      </c>
      <c r="W485" s="67" t="s">
        <v>973</v>
      </c>
      <c r="X485" s="67">
        <v>50</v>
      </c>
      <c r="Y485" s="67"/>
      <c r="Z485" s="67"/>
      <c r="AA485" s="450"/>
      <c r="AB485" s="67"/>
      <c r="AC485" s="67"/>
      <c r="AD485" s="450"/>
      <c r="AE485" s="67"/>
      <c r="AF485" s="457"/>
      <c r="AG485" s="35">
        <f t="shared" si="44"/>
        <v>0</v>
      </c>
      <c r="AH485" s="35" t="str">
        <f t="shared" si="45"/>
        <v>7200</v>
      </c>
      <c r="AI485" s="445" t="str">
        <f t="shared" si="42"/>
        <v>Producto</v>
      </c>
      <c r="AJ485" s="35">
        <f>+X485</f>
        <v>50</v>
      </c>
      <c r="AK485" s="35">
        <f t="shared" si="46"/>
        <v>0</v>
      </c>
      <c r="AL485" s="445">
        <f t="shared" si="43"/>
        <v>0</v>
      </c>
    </row>
    <row r="486" spans="1:38" ht="32.25" customHeight="1" x14ac:dyDescent="0.25">
      <c r="A486" s="456" t="s">
        <v>1902</v>
      </c>
      <c r="B486" s="67" t="s">
        <v>2167</v>
      </c>
      <c r="C486" s="67" t="s">
        <v>1907</v>
      </c>
      <c r="D486" s="67" t="s">
        <v>2168</v>
      </c>
      <c r="E486" s="67">
        <v>0</v>
      </c>
      <c r="F486" s="67" t="s">
        <v>517</v>
      </c>
      <c r="G486" s="67" t="s">
        <v>974</v>
      </c>
      <c r="H486" s="67" t="s">
        <v>19</v>
      </c>
      <c r="I486" s="67" t="s">
        <v>19</v>
      </c>
      <c r="J486" s="67" t="s">
        <v>19</v>
      </c>
      <c r="K486" s="67" t="s">
        <v>19</v>
      </c>
      <c r="L486" s="67" t="s">
        <v>19</v>
      </c>
      <c r="M486" s="67" t="s">
        <v>19</v>
      </c>
      <c r="N486" s="67" t="s">
        <v>19</v>
      </c>
      <c r="O486" s="67" t="s">
        <v>19</v>
      </c>
      <c r="P486" s="67" t="s">
        <v>24</v>
      </c>
      <c r="Q486" s="67">
        <v>100</v>
      </c>
      <c r="R486" s="67">
        <v>1</v>
      </c>
      <c r="S486" s="67" t="s">
        <v>515</v>
      </c>
      <c r="T486" s="67" t="s">
        <v>975</v>
      </c>
      <c r="U486" s="155">
        <v>45691</v>
      </c>
      <c r="V486" s="155">
        <v>45777</v>
      </c>
      <c r="W486" s="67" t="s">
        <v>973</v>
      </c>
      <c r="X486" s="67">
        <v>50</v>
      </c>
      <c r="Y486" s="67">
        <v>100</v>
      </c>
      <c r="Z486" s="67" t="s">
        <v>2384</v>
      </c>
      <c r="AA486" s="450">
        <v>45777</v>
      </c>
      <c r="AB486" s="67">
        <v>100</v>
      </c>
      <c r="AC486" s="67" t="s">
        <v>2019</v>
      </c>
      <c r="AD486" s="450">
        <v>45777</v>
      </c>
      <c r="AE486" s="67">
        <v>100</v>
      </c>
      <c r="AF486" s="457">
        <v>50</v>
      </c>
      <c r="AG486" s="35">
        <f t="shared" si="44"/>
        <v>0</v>
      </c>
      <c r="AH486" s="35" t="str">
        <f t="shared" si="45"/>
        <v>7200</v>
      </c>
      <c r="AI486" s="445" t="str">
        <f t="shared" si="42"/>
        <v>Actividad propia</v>
      </c>
      <c r="AJ486" s="35">
        <f>+X486</f>
        <v>50</v>
      </c>
      <c r="AK486" s="35">
        <f t="shared" si="46"/>
        <v>50</v>
      </c>
      <c r="AL486" s="445">
        <f t="shared" si="43"/>
        <v>100</v>
      </c>
    </row>
    <row r="487" spans="1:38" ht="32.25" customHeight="1" x14ac:dyDescent="0.25">
      <c r="A487" s="456" t="s">
        <v>1941</v>
      </c>
      <c r="B487" s="67" t="s">
        <v>2167</v>
      </c>
      <c r="C487" s="67" t="s">
        <v>1900</v>
      </c>
      <c r="D487" s="67" t="s">
        <v>2168</v>
      </c>
      <c r="E487" s="67">
        <v>0</v>
      </c>
      <c r="F487" s="67" t="s">
        <v>1641</v>
      </c>
      <c r="G487" s="67" t="s">
        <v>976</v>
      </c>
      <c r="H487" s="67" t="s">
        <v>19</v>
      </c>
      <c r="I487" s="67" t="s">
        <v>19</v>
      </c>
      <c r="J487" s="67" t="s">
        <v>19</v>
      </c>
      <c r="K487" s="67" t="s">
        <v>19</v>
      </c>
      <c r="L487" s="67" t="s">
        <v>19</v>
      </c>
      <c r="M487" s="67" t="s">
        <v>19</v>
      </c>
      <c r="N487" s="67" t="s">
        <v>19</v>
      </c>
      <c r="O487" s="67" t="s">
        <v>19</v>
      </c>
      <c r="P487" s="67" t="s">
        <v>25</v>
      </c>
      <c r="Q487" s="67">
        <v>0</v>
      </c>
      <c r="R487" s="67">
        <v>1</v>
      </c>
      <c r="S487" s="67" t="s">
        <v>515</v>
      </c>
      <c r="T487" s="67" t="s">
        <v>975</v>
      </c>
      <c r="U487" s="155">
        <v>45779</v>
      </c>
      <c r="V487" s="155">
        <v>45839</v>
      </c>
      <c r="W487" s="67" t="s">
        <v>565</v>
      </c>
      <c r="X487" s="67">
        <v>0</v>
      </c>
      <c r="Y487" s="67"/>
      <c r="Z487" s="67"/>
      <c r="AA487" s="450"/>
      <c r="AB487" s="67"/>
      <c r="AC487" s="67"/>
      <c r="AD487" s="450"/>
      <c r="AE487" s="67"/>
      <c r="AF487" s="457"/>
      <c r="AG487" s="35">
        <f t="shared" si="44"/>
        <v>0</v>
      </c>
      <c r="AH487" s="35" t="str">
        <f t="shared" si="45"/>
        <v>7200</v>
      </c>
      <c r="AI487" s="445" t="str">
        <f t="shared" si="42"/>
        <v>Actividad sin participación</v>
      </c>
      <c r="AJ487" s="35">
        <f>+X487</f>
        <v>0</v>
      </c>
      <c r="AK487" s="35">
        <f t="shared" si="46"/>
        <v>0</v>
      </c>
      <c r="AL487" s="445">
        <f t="shared" si="43"/>
        <v>0</v>
      </c>
    </row>
    <row r="488" spans="1:38" ht="32.25" customHeight="1" x14ac:dyDescent="0.25">
      <c r="A488" s="456" t="s">
        <v>1941</v>
      </c>
      <c r="B488" s="67" t="s">
        <v>2167</v>
      </c>
      <c r="C488" s="67" t="s">
        <v>1905</v>
      </c>
      <c r="D488" s="67" t="s">
        <v>2168</v>
      </c>
      <c r="E488" s="67">
        <v>0</v>
      </c>
      <c r="F488" s="67" t="s">
        <v>1641</v>
      </c>
      <c r="G488" s="67" t="s">
        <v>977</v>
      </c>
      <c r="H488" s="67" t="s">
        <v>19</v>
      </c>
      <c r="I488" s="67" t="s">
        <v>19</v>
      </c>
      <c r="J488" s="67" t="s">
        <v>19</v>
      </c>
      <c r="K488" s="67" t="s">
        <v>19</v>
      </c>
      <c r="L488" s="67" t="s">
        <v>19</v>
      </c>
      <c r="M488" s="67" t="s">
        <v>19</v>
      </c>
      <c r="N488" s="67" t="s">
        <v>19</v>
      </c>
      <c r="O488" s="67" t="s">
        <v>19</v>
      </c>
      <c r="P488" s="67" t="s">
        <v>198</v>
      </c>
      <c r="Q488" s="67">
        <v>0</v>
      </c>
      <c r="R488" s="67">
        <v>1</v>
      </c>
      <c r="S488" s="67" t="s">
        <v>515</v>
      </c>
      <c r="T488" s="67" t="s">
        <v>975</v>
      </c>
      <c r="U488" s="155">
        <v>45839</v>
      </c>
      <c r="V488" s="155">
        <v>45869</v>
      </c>
      <c r="W488" s="67" t="s">
        <v>565</v>
      </c>
      <c r="X488" s="67">
        <v>0</v>
      </c>
      <c r="Y488" s="67"/>
      <c r="Z488" s="67"/>
      <c r="AA488" s="450"/>
      <c r="AB488" s="67"/>
      <c r="AC488" s="67"/>
      <c r="AD488" s="450"/>
      <c r="AE488" s="67"/>
      <c r="AF488" s="457"/>
      <c r="AG488" s="35">
        <f t="shared" si="44"/>
        <v>0</v>
      </c>
      <c r="AH488" s="35" t="str">
        <f t="shared" si="45"/>
        <v>7200</v>
      </c>
      <c r="AI488" s="445" t="str">
        <f t="shared" si="42"/>
        <v>Actividad sin participación</v>
      </c>
      <c r="AJ488" s="35">
        <f>+X488</f>
        <v>0</v>
      </c>
      <c r="AK488" s="35">
        <f t="shared" si="46"/>
        <v>0</v>
      </c>
      <c r="AL488" s="445">
        <f t="shared" si="43"/>
        <v>0</v>
      </c>
    </row>
    <row r="489" spans="1:38" ht="32.25" customHeight="1" x14ac:dyDescent="0.25">
      <c r="A489" s="456" t="s">
        <v>1923</v>
      </c>
      <c r="B489" s="67" t="s">
        <v>2167</v>
      </c>
      <c r="C489" s="67" t="s">
        <v>1905</v>
      </c>
      <c r="D489" s="67" t="s">
        <v>2168</v>
      </c>
      <c r="E489" s="67">
        <v>0</v>
      </c>
      <c r="F489" s="67" t="s">
        <v>1641</v>
      </c>
      <c r="G489" s="67" t="s">
        <v>978</v>
      </c>
      <c r="H489" s="67" t="s">
        <v>19</v>
      </c>
      <c r="I489" s="67" t="s">
        <v>19</v>
      </c>
      <c r="J489" s="67" t="s">
        <v>19</v>
      </c>
      <c r="K489" s="67" t="s">
        <v>19</v>
      </c>
      <c r="L489" s="67" t="s">
        <v>19</v>
      </c>
      <c r="M489" s="67" t="s">
        <v>19</v>
      </c>
      <c r="N489" s="67" t="s">
        <v>19</v>
      </c>
      <c r="O489" s="67" t="s">
        <v>19</v>
      </c>
      <c r="P489" s="67" t="s">
        <v>199</v>
      </c>
      <c r="Q489" s="67">
        <v>0</v>
      </c>
      <c r="R489" s="67">
        <v>1</v>
      </c>
      <c r="S489" s="67" t="s">
        <v>515</v>
      </c>
      <c r="T489" s="67" t="s">
        <v>975</v>
      </c>
      <c r="U489" s="155">
        <v>45870</v>
      </c>
      <c r="V489" s="155">
        <v>45960</v>
      </c>
      <c r="W489" s="67" t="s">
        <v>565</v>
      </c>
      <c r="X489" s="67">
        <v>0</v>
      </c>
      <c r="Y489" s="67"/>
      <c r="Z489" s="67"/>
      <c r="AA489" s="450"/>
      <c r="AB489" s="67"/>
      <c r="AC489" s="67"/>
      <c r="AD489" s="450"/>
      <c r="AE489" s="67"/>
      <c r="AF489" s="457"/>
      <c r="AG489" s="35">
        <f t="shared" si="44"/>
        <v>0</v>
      </c>
      <c r="AH489" s="35" t="str">
        <f t="shared" si="45"/>
        <v>7200</v>
      </c>
      <c r="AI489" s="445" t="str">
        <f t="shared" si="42"/>
        <v>Actividad sin participación</v>
      </c>
      <c r="AJ489" s="35">
        <f>+X489</f>
        <v>0</v>
      </c>
      <c r="AK489" s="35">
        <f t="shared" si="46"/>
        <v>0</v>
      </c>
      <c r="AL489" s="445">
        <f t="shared" si="43"/>
        <v>0</v>
      </c>
    </row>
    <row r="490" spans="1:38" ht="32.25" customHeight="1" x14ac:dyDescent="0.25">
      <c r="A490" s="456" t="s">
        <v>1916</v>
      </c>
      <c r="B490" s="67" t="s">
        <v>2167</v>
      </c>
      <c r="C490" s="67" t="s">
        <v>1900</v>
      </c>
      <c r="D490" s="67" t="s">
        <v>2168</v>
      </c>
      <c r="E490" s="67">
        <v>0</v>
      </c>
      <c r="F490" s="67" t="s">
        <v>509</v>
      </c>
      <c r="G490" s="67" t="s">
        <v>979</v>
      </c>
      <c r="H490" s="67" t="s">
        <v>511</v>
      </c>
      <c r="I490" s="67" t="s">
        <v>1594</v>
      </c>
      <c r="J490" s="67" t="s">
        <v>1595</v>
      </c>
      <c r="K490" s="67" t="s">
        <v>1596</v>
      </c>
      <c r="L490" s="67" t="s">
        <v>19</v>
      </c>
      <c r="M490" s="67" t="s">
        <v>23</v>
      </c>
      <c r="N490" s="67" t="s">
        <v>680</v>
      </c>
      <c r="O490" s="67" t="s">
        <v>910</v>
      </c>
      <c r="P490" s="67" t="s">
        <v>304</v>
      </c>
      <c r="Q490" s="67">
        <v>50</v>
      </c>
      <c r="R490" s="67">
        <v>2</v>
      </c>
      <c r="S490" s="67" t="s">
        <v>515</v>
      </c>
      <c r="T490" s="67" t="s">
        <v>980</v>
      </c>
      <c r="U490" s="155">
        <v>45691</v>
      </c>
      <c r="V490" s="155">
        <v>45989</v>
      </c>
      <c r="W490" s="67" t="s">
        <v>970</v>
      </c>
      <c r="X490" s="67">
        <v>50</v>
      </c>
      <c r="Y490" s="67"/>
      <c r="Z490" s="67"/>
      <c r="AA490" s="450"/>
      <c r="AB490" s="67"/>
      <c r="AC490" s="67"/>
      <c r="AD490" s="450"/>
      <c r="AE490" s="67"/>
      <c r="AF490" s="457"/>
      <c r="AG490" s="35">
        <f t="shared" si="44"/>
        <v>0</v>
      </c>
      <c r="AH490" s="35" t="str">
        <f t="shared" si="45"/>
        <v>7200</v>
      </c>
      <c r="AI490" s="445" t="str">
        <f t="shared" si="42"/>
        <v>Producto</v>
      </c>
      <c r="AJ490" s="35">
        <f>+X490</f>
        <v>50</v>
      </c>
      <c r="AK490" s="35">
        <f t="shared" si="46"/>
        <v>0</v>
      </c>
      <c r="AL490" s="445">
        <f t="shared" si="43"/>
        <v>0</v>
      </c>
    </row>
    <row r="491" spans="1:38" ht="32.25" customHeight="1" x14ac:dyDescent="0.25">
      <c r="A491" s="456" t="s">
        <v>1941</v>
      </c>
      <c r="B491" s="67" t="s">
        <v>2167</v>
      </c>
      <c r="C491" s="67" t="s">
        <v>1900</v>
      </c>
      <c r="D491" s="67" t="s">
        <v>2168</v>
      </c>
      <c r="E491" s="67">
        <v>0</v>
      </c>
      <c r="F491" s="67" t="s">
        <v>517</v>
      </c>
      <c r="G491" s="67" t="s">
        <v>981</v>
      </c>
      <c r="H491" s="67" t="s">
        <v>19</v>
      </c>
      <c r="I491" s="67" t="s">
        <v>19</v>
      </c>
      <c r="J491" s="67" t="s">
        <v>19</v>
      </c>
      <c r="K491" s="67" t="s">
        <v>19</v>
      </c>
      <c r="L491" s="67" t="s">
        <v>19</v>
      </c>
      <c r="M491" s="67" t="s">
        <v>19</v>
      </c>
      <c r="N491" s="67" t="s">
        <v>19</v>
      </c>
      <c r="O491" s="67" t="s">
        <v>19</v>
      </c>
      <c r="P491" s="67" t="s">
        <v>305</v>
      </c>
      <c r="Q491" s="67">
        <v>20</v>
      </c>
      <c r="R491" s="67">
        <v>2</v>
      </c>
      <c r="S491" s="67" t="s">
        <v>515</v>
      </c>
      <c r="T491" s="67" t="s">
        <v>982</v>
      </c>
      <c r="U491" s="155">
        <v>45691</v>
      </c>
      <c r="V491" s="155">
        <v>45842</v>
      </c>
      <c r="W491" s="67" t="s">
        <v>970</v>
      </c>
      <c r="X491" s="67">
        <v>10</v>
      </c>
      <c r="Y491" s="67">
        <v>50</v>
      </c>
      <c r="Z491" s="67" t="s">
        <v>2395</v>
      </c>
      <c r="AA491" s="450"/>
      <c r="AB491" s="67">
        <v>50</v>
      </c>
      <c r="AC491" s="67" t="s">
        <v>2385</v>
      </c>
      <c r="AD491" s="450"/>
      <c r="AE491" s="67"/>
      <c r="AF491" s="457">
        <v>5</v>
      </c>
      <c r="AG491" s="35">
        <f t="shared" si="44"/>
        <v>0</v>
      </c>
      <c r="AH491" s="35" t="str">
        <f t="shared" si="45"/>
        <v>7200</v>
      </c>
      <c r="AI491" s="445" t="str">
        <f t="shared" si="42"/>
        <v>Actividad propia</v>
      </c>
      <c r="AJ491" s="35">
        <f>+X491</f>
        <v>10</v>
      </c>
      <c r="AK491" s="35">
        <f t="shared" si="46"/>
        <v>5</v>
      </c>
      <c r="AL491" s="445">
        <f t="shared" si="43"/>
        <v>0</v>
      </c>
    </row>
    <row r="492" spans="1:38" ht="32.25" customHeight="1" x14ac:dyDescent="0.25">
      <c r="A492" s="456" t="s">
        <v>1961</v>
      </c>
      <c r="B492" s="67" t="s">
        <v>2167</v>
      </c>
      <c r="C492" s="67" t="s">
        <v>1900</v>
      </c>
      <c r="D492" s="67" t="s">
        <v>2168</v>
      </c>
      <c r="E492" s="67">
        <v>0</v>
      </c>
      <c r="F492" s="67" t="s">
        <v>517</v>
      </c>
      <c r="G492" s="67" t="s">
        <v>983</v>
      </c>
      <c r="H492" s="67" t="s">
        <v>19</v>
      </c>
      <c r="I492" s="67" t="s">
        <v>19</v>
      </c>
      <c r="J492" s="67" t="s">
        <v>19</v>
      </c>
      <c r="K492" s="67" t="s">
        <v>19</v>
      </c>
      <c r="L492" s="67" t="s">
        <v>19</v>
      </c>
      <c r="M492" s="67" t="s">
        <v>19</v>
      </c>
      <c r="N492" s="67" t="s">
        <v>19</v>
      </c>
      <c r="O492" s="67" t="s">
        <v>19</v>
      </c>
      <c r="P492" s="67" t="s">
        <v>306</v>
      </c>
      <c r="Q492" s="67">
        <v>40</v>
      </c>
      <c r="R492" s="67">
        <v>1</v>
      </c>
      <c r="S492" s="67" t="s">
        <v>515</v>
      </c>
      <c r="T492" s="67" t="s">
        <v>984</v>
      </c>
      <c r="U492" s="155">
        <v>45720</v>
      </c>
      <c r="V492" s="155">
        <v>45835</v>
      </c>
      <c r="W492" s="67" t="s">
        <v>970</v>
      </c>
      <c r="X492" s="67">
        <v>20</v>
      </c>
      <c r="Y492" s="67"/>
      <c r="Z492" s="67"/>
      <c r="AA492" s="450"/>
      <c r="AB492" s="67"/>
      <c r="AC492" s="67"/>
      <c r="AD492" s="450"/>
      <c r="AE492" s="67"/>
      <c r="AF492" s="457"/>
      <c r="AG492" s="35">
        <f t="shared" si="44"/>
        <v>0</v>
      </c>
      <c r="AH492" s="35" t="str">
        <f t="shared" si="45"/>
        <v>7200</v>
      </c>
      <c r="AI492" s="445" t="str">
        <f t="shared" si="42"/>
        <v>Actividad propia</v>
      </c>
      <c r="AJ492" s="35">
        <f>+X492</f>
        <v>20</v>
      </c>
      <c r="AK492" s="35">
        <f t="shared" si="46"/>
        <v>0</v>
      </c>
      <c r="AL492" s="445">
        <f t="shared" si="43"/>
        <v>0</v>
      </c>
    </row>
    <row r="493" spans="1:38" ht="32.25" customHeight="1" thickBot="1" x14ac:dyDescent="0.3">
      <c r="A493" s="458" t="s">
        <v>1916</v>
      </c>
      <c r="B493" s="459" t="s">
        <v>2167</v>
      </c>
      <c r="C493" s="459" t="s">
        <v>1905</v>
      </c>
      <c r="D493" s="459" t="s">
        <v>2168</v>
      </c>
      <c r="E493" s="459">
        <v>0</v>
      </c>
      <c r="F493" s="459" t="s">
        <v>517</v>
      </c>
      <c r="G493" s="459" t="s">
        <v>985</v>
      </c>
      <c r="H493" s="459" t="s">
        <v>19</v>
      </c>
      <c r="I493" s="459" t="s">
        <v>19</v>
      </c>
      <c r="J493" s="459" t="s">
        <v>19</v>
      </c>
      <c r="K493" s="459" t="s">
        <v>19</v>
      </c>
      <c r="L493" s="459" t="s">
        <v>19</v>
      </c>
      <c r="M493" s="459" t="s">
        <v>19</v>
      </c>
      <c r="N493" s="459" t="s">
        <v>19</v>
      </c>
      <c r="O493" s="459" t="s">
        <v>19</v>
      </c>
      <c r="P493" s="459" t="s">
        <v>307</v>
      </c>
      <c r="Q493" s="459">
        <v>40</v>
      </c>
      <c r="R493" s="459">
        <v>1</v>
      </c>
      <c r="S493" s="459" t="s">
        <v>515</v>
      </c>
      <c r="T493" s="459" t="s">
        <v>984</v>
      </c>
      <c r="U493" s="460">
        <v>45839</v>
      </c>
      <c r="V493" s="460">
        <v>45989</v>
      </c>
      <c r="W493" s="459" t="s">
        <v>970</v>
      </c>
      <c r="X493" s="459">
        <v>20</v>
      </c>
      <c r="Y493" s="459"/>
      <c r="Z493" s="459"/>
      <c r="AA493" s="461"/>
      <c r="AB493" s="459"/>
      <c r="AC493" s="459"/>
      <c r="AD493" s="461"/>
      <c r="AE493" s="459"/>
      <c r="AF493" s="462"/>
      <c r="AG493" s="35">
        <f t="shared" si="44"/>
        <v>0</v>
      </c>
      <c r="AH493" s="35" t="str">
        <f t="shared" si="45"/>
        <v>7200</v>
      </c>
      <c r="AI493" s="445" t="str">
        <f t="shared" si="42"/>
        <v>Actividad propia</v>
      </c>
      <c r="AJ493" s="35">
        <f>+X493</f>
        <v>20</v>
      </c>
      <c r="AK493" s="35">
        <f t="shared" si="46"/>
        <v>0</v>
      </c>
      <c r="AL493" s="445">
        <f t="shared" si="43"/>
        <v>0</v>
      </c>
    </row>
    <row r="494" spans="1:38" ht="32.25" customHeight="1" x14ac:dyDescent="0.25">
      <c r="X494" s="35">
        <f>+X36+X33+X24+X23+X19+X18</f>
        <v>25</v>
      </c>
      <c r="AH494" s="463"/>
      <c r="AI494" s="445">
        <f t="shared" si="42"/>
        <v>0</v>
      </c>
      <c r="AL494" s="445">
        <f t="shared" si="43"/>
        <v>0</v>
      </c>
    </row>
    <row r="495" spans="1:38" ht="32.25" customHeight="1" x14ac:dyDescent="0.25">
      <c r="X495" s="35">
        <f>+X36+X33+X24+X23+X19+X18</f>
        <v>25</v>
      </c>
      <c r="AK495" s="35">
        <f>+AK33+AK36</f>
        <v>8</v>
      </c>
      <c r="AL495" s="463">
        <f>+(AK495/X495)</f>
        <v>0.32</v>
      </c>
    </row>
  </sheetData>
  <autoFilter ref="A6:AL6" xr:uid="{B08DAE68-2572-4831-9BBA-4B1451F8C5AC}"/>
  <mergeCells count="2">
    <mergeCell ref="Y5:AA5"/>
    <mergeCell ref="AB5:AF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74" zoomScaleNormal="100" zoomScaleSheetLayoutView="86" workbookViewId="0">
      <selection sqref="A1:B1"/>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310"/>
      <c r="B1" s="310"/>
      <c r="C1" s="311"/>
      <c r="D1" s="311"/>
      <c r="E1" s="311"/>
      <c r="F1" s="311"/>
      <c r="G1" s="311"/>
      <c r="H1" s="311"/>
      <c r="I1" s="311"/>
    </row>
    <row r="6" spans="1:9" ht="25.5" customHeight="1" x14ac:dyDescent="0.25"/>
    <row r="7" spans="1:9" ht="21.75" customHeight="1" x14ac:dyDescent="0.25"/>
    <row r="10" spans="1:9" x14ac:dyDescent="0.25">
      <c r="A10" s="312"/>
      <c r="B10" s="312"/>
      <c r="C10" s="2"/>
      <c r="D10" s="2"/>
    </row>
    <row r="11" spans="1:9" ht="79.5" customHeight="1" x14ac:dyDescent="0.25">
      <c r="A11" s="313"/>
      <c r="B11" s="313"/>
      <c r="C11" s="3"/>
    </row>
    <row r="12" spans="1:9" x14ac:dyDescent="0.25">
      <c r="B12" s="45"/>
      <c r="C12" s="46"/>
      <c r="D12" s="47"/>
      <c r="F12" s="60"/>
      <c r="G12" s="44"/>
      <c r="H12" s="43"/>
      <c r="I12" s="42"/>
    </row>
    <row r="14" spans="1:9" x14ac:dyDescent="0.25">
      <c r="D14" s="61"/>
      <c r="E14" s="61"/>
      <c r="F14" s="61"/>
      <c r="G14" s="61"/>
      <c r="H14" s="61"/>
      <c r="I14" s="61"/>
    </row>
    <row r="15" spans="1:9" x14ac:dyDescent="0.25">
      <c r="D15" s="61"/>
      <c r="E15" s="61"/>
      <c r="F15" s="61"/>
      <c r="G15" s="61"/>
      <c r="H15" s="61"/>
      <c r="I15" s="61"/>
    </row>
    <row r="16" spans="1:9" x14ac:dyDescent="0.25">
      <c r="D16" s="61"/>
      <c r="E16" s="61"/>
      <c r="F16" s="61"/>
      <c r="G16" s="61"/>
      <c r="H16" s="61"/>
      <c r="I16" s="61"/>
    </row>
    <row r="17" spans="2:9" x14ac:dyDescent="0.25">
      <c r="D17" s="61"/>
      <c r="E17" s="61"/>
      <c r="F17" s="61"/>
      <c r="G17" s="61"/>
      <c r="H17" s="61"/>
      <c r="I17" s="61"/>
    </row>
    <row r="18" spans="2:9" x14ac:dyDescent="0.25">
      <c r="D18" s="61"/>
      <c r="E18" s="61"/>
      <c r="F18" s="61"/>
      <c r="G18" s="61"/>
      <c r="H18" s="61"/>
      <c r="I18" s="61"/>
    </row>
    <row r="19" spans="2:9" x14ac:dyDescent="0.25">
      <c r="D19" s="61"/>
      <c r="E19" s="61"/>
      <c r="F19" s="61"/>
      <c r="G19" s="61"/>
      <c r="H19" s="61"/>
      <c r="I19" s="61"/>
    </row>
    <row r="20" spans="2:9" x14ac:dyDescent="0.25">
      <c r="D20" s="61"/>
      <c r="E20" s="61"/>
      <c r="F20" s="61"/>
      <c r="G20" s="61"/>
      <c r="H20" s="61"/>
      <c r="I20" s="61"/>
    </row>
    <row r="21" spans="2:9" x14ac:dyDescent="0.25">
      <c r="D21" s="61"/>
      <c r="E21" s="61"/>
      <c r="F21" s="61"/>
      <c r="G21" s="61"/>
      <c r="H21" s="61"/>
      <c r="I21" s="61"/>
    </row>
    <row r="22" spans="2:9" ht="3.75" customHeight="1" thickBot="1" x14ac:dyDescent="0.3">
      <c r="D22" s="61"/>
      <c r="E22" s="61"/>
      <c r="F22" s="61"/>
      <c r="G22" s="61"/>
      <c r="H22" s="61"/>
      <c r="I22" s="61"/>
    </row>
    <row r="23" spans="2:9" ht="60.75" customHeight="1" thickBot="1" x14ac:dyDescent="0.3">
      <c r="B23" s="314" t="s">
        <v>1639</v>
      </c>
      <c r="C23" s="315"/>
      <c r="D23" s="315"/>
      <c r="E23" s="315"/>
      <c r="F23" s="315"/>
      <c r="G23" s="315"/>
      <c r="H23" s="315"/>
      <c r="I23" s="316"/>
    </row>
    <row r="25" spans="2:9" ht="57.75" customHeight="1" x14ac:dyDescent="0.25"/>
    <row r="26" spans="2:9" ht="15.75" thickBot="1" x14ac:dyDescent="0.3"/>
    <row r="27" spans="2:9" ht="41.25" customHeight="1" thickBot="1" x14ac:dyDescent="0.3">
      <c r="B27" s="73" t="s">
        <v>1636</v>
      </c>
      <c r="C27" s="5"/>
      <c r="D27" s="307" t="s">
        <v>1620</v>
      </c>
      <c r="E27" s="308"/>
      <c r="F27" s="308"/>
      <c r="G27" s="308"/>
      <c r="H27" s="308"/>
      <c r="I27" s="309"/>
    </row>
    <row r="28" spans="2:9" ht="7.5" customHeight="1" thickBot="1" x14ac:dyDescent="0.4">
      <c r="B28" s="74"/>
      <c r="D28" s="72"/>
      <c r="E28" s="72"/>
      <c r="F28" s="72"/>
      <c r="G28" s="72"/>
      <c r="H28" s="72"/>
      <c r="I28" s="72"/>
    </row>
    <row r="29" spans="2:9" ht="43.5" customHeight="1" thickBot="1" x14ac:dyDescent="0.3">
      <c r="B29" s="73" t="s">
        <v>1637</v>
      </c>
      <c r="D29" s="307" t="s">
        <v>1638</v>
      </c>
      <c r="E29" s="308"/>
      <c r="F29" s="308"/>
      <c r="G29" s="308"/>
      <c r="H29" s="308"/>
      <c r="I29" s="309"/>
    </row>
    <row r="30" spans="2:9" ht="7.5" customHeight="1" thickBot="1" x14ac:dyDescent="0.4">
      <c r="B30" s="74"/>
      <c r="D30" s="72"/>
      <c r="E30" s="72"/>
      <c r="F30" s="72"/>
      <c r="G30" s="72"/>
      <c r="H30" s="72"/>
      <c r="I30" s="72"/>
    </row>
    <row r="31" spans="2:9" ht="41.25" customHeight="1" thickBot="1" x14ac:dyDescent="0.3">
      <c r="B31" s="73" t="s">
        <v>1614</v>
      </c>
      <c r="C31" s="5"/>
      <c r="D31" s="307" t="s">
        <v>1621</v>
      </c>
      <c r="E31" s="308"/>
      <c r="F31" s="308"/>
      <c r="G31" s="308"/>
      <c r="H31" s="308"/>
      <c r="I31" s="309"/>
    </row>
    <row r="32" spans="2:9" ht="5.25" customHeight="1" thickBot="1" x14ac:dyDescent="0.4">
      <c r="B32" s="74"/>
      <c r="D32" s="72"/>
      <c r="E32" s="72"/>
      <c r="F32" s="72"/>
      <c r="G32" s="72"/>
      <c r="H32" s="72"/>
      <c r="I32" s="72"/>
    </row>
    <row r="33" spans="2:9" ht="41.25" customHeight="1" thickBot="1" x14ac:dyDescent="0.3">
      <c r="B33" s="73" t="s">
        <v>1622</v>
      </c>
      <c r="C33" s="5"/>
      <c r="D33" s="307" t="s">
        <v>1623</v>
      </c>
      <c r="E33" s="308"/>
      <c r="F33" s="308"/>
      <c r="G33" s="308"/>
      <c r="H33" s="308"/>
      <c r="I33" s="309"/>
    </row>
    <row r="34" spans="2:9" ht="7.5" customHeight="1" thickBot="1" x14ac:dyDescent="0.4">
      <c r="B34" s="74"/>
      <c r="D34" s="72"/>
      <c r="E34" s="72"/>
      <c r="F34" s="72"/>
      <c r="G34" s="72"/>
      <c r="H34" s="72"/>
      <c r="I34" s="72"/>
    </row>
    <row r="35" spans="2:9" ht="41.25" customHeight="1" thickBot="1" x14ac:dyDescent="0.3">
      <c r="B35" s="73" t="s">
        <v>1624</v>
      </c>
      <c r="C35" s="5"/>
      <c r="D35" s="307" t="s">
        <v>1625</v>
      </c>
      <c r="E35" s="308"/>
      <c r="F35" s="308"/>
      <c r="G35" s="308"/>
      <c r="H35" s="308"/>
      <c r="I35" s="309"/>
    </row>
    <row r="36" spans="2:9" ht="5.25" customHeight="1" thickBot="1" x14ac:dyDescent="0.4">
      <c r="B36" s="74"/>
      <c r="D36" s="72"/>
      <c r="E36" s="72"/>
      <c r="F36" s="72"/>
      <c r="G36" s="72"/>
      <c r="H36" s="72"/>
      <c r="I36" s="72"/>
    </row>
    <row r="37" spans="2:9" ht="54.75" customHeight="1" thickBot="1" x14ac:dyDescent="0.3">
      <c r="B37" s="73" t="s">
        <v>1626</v>
      </c>
      <c r="C37" s="5"/>
      <c r="D37" s="307" t="s">
        <v>1627</v>
      </c>
      <c r="E37" s="308"/>
      <c r="F37" s="308"/>
      <c r="G37" s="308"/>
      <c r="H37" s="308"/>
      <c r="I37" s="309"/>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Q48"/>
  <sheetViews>
    <sheetView showGridLines="0" view="pageBreakPreview" topLeftCell="B1" zoomScale="61" zoomScaleNormal="110" zoomScaleSheetLayoutView="100" workbookViewId="0">
      <selection activeCell="B6" sqref="B6:N6"/>
    </sheetView>
  </sheetViews>
  <sheetFormatPr baseColWidth="10" defaultRowHeight="22.5" customHeight="1" x14ac:dyDescent="0.25"/>
  <cols>
    <col min="1" max="1" width="7.285156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5" width="12.5703125" style="176" customWidth="1"/>
    <col min="16" max="16" width="12.5703125" style="168" customWidth="1"/>
    <col min="17" max="17" width="59" style="178" customWidth="1"/>
    <col min="18" max="16384" width="11.42578125" style="5"/>
  </cols>
  <sheetData>
    <row r="1" spans="1:17" ht="21" customHeight="1" x14ac:dyDescent="0.25">
      <c r="H1" s="124"/>
      <c r="I1" s="124"/>
      <c r="J1" s="124"/>
      <c r="K1" s="156"/>
      <c r="L1" s="156"/>
      <c r="M1" s="124"/>
      <c r="N1" s="124"/>
    </row>
    <row r="2" spans="1:17" ht="21" customHeight="1" x14ac:dyDescent="0.25">
      <c r="D2" s="134" t="s">
        <v>14</v>
      </c>
      <c r="G2" s="124"/>
      <c r="H2" s="124"/>
      <c r="I2" s="124"/>
      <c r="J2" s="124"/>
      <c r="K2" s="156"/>
      <c r="L2" s="156"/>
      <c r="M2" s="124"/>
      <c r="N2" s="124"/>
    </row>
    <row r="3" spans="1:17" ht="21" customHeight="1" thickBot="1" x14ac:dyDescent="0.3">
      <c r="B3" s="38"/>
      <c r="C3" s="38"/>
      <c r="D3" s="38"/>
      <c r="E3" s="38"/>
      <c r="F3" s="181" t="s">
        <v>1643</v>
      </c>
      <c r="G3" s="126"/>
      <c r="H3" s="126"/>
      <c r="I3" s="126"/>
      <c r="J3" s="126"/>
      <c r="K3" s="157"/>
      <c r="L3" s="157"/>
      <c r="M3" s="126"/>
      <c r="N3" s="126"/>
    </row>
    <row r="4" spans="1:17" ht="22.5" customHeight="1" thickBot="1" x14ac:dyDescent="0.3">
      <c r="B4" s="335" t="s">
        <v>1564</v>
      </c>
      <c r="C4" s="335"/>
      <c r="D4" s="335"/>
      <c r="E4" s="335"/>
      <c r="F4" s="335"/>
      <c r="G4" s="335"/>
      <c r="H4" s="335"/>
      <c r="I4" s="335"/>
      <c r="J4" s="335"/>
      <c r="K4" s="335"/>
      <c r="L4" s="335"/>
      <c r="M4" s="335"/>
      <c r="N4" s="336"/>
      <c r="O4" s="317" t="str">
        <f>+CONCATENATE("Avance porcentual ponderada de la gestión  ",P7)</f>
        <v xml:space="preserve">Avance porcentual ponderada de la gestión  </v>
      </c>
      <c r="P4" s="318"/>
      <c r="Q4" s="319"/>
    </row>
    <row r="5" spans="1:17" ht="72" customHeight="1" x14ac:dyDescent="0.25">
      <c r="B5" s="9"/>
      <c r="C5" s="9"/>
      <c r="D5" s="347" t="s">
        <v>1565</v>
      </c>
      <c r="E5" s="347"/>
      <c r="F5" s="347"/>
      <c r="G5" s="347"/>
      <c r="H5" s="347"/>
      <c r="I5" s="347"/>
      <c r="J5" s="347"/>
      <c r="K5" s="347"/>
      <c r="L5" s="347"/>
      <c r="M5" s="41"/>
      <c r="N5" s="37"/>
      <c r="O5" s="320" t="s">
        <v>509</v>
      </c>
      <c r="P5" s="321"/>
      <c r="Q5" s="182">
        <f>VLOOKUP(F3,'Plantilla publicacion'!$AC$4:$AG$10,3,0)</f>
        <v>0.22694222222222224</v>
      </c>
    </row>
    <row r="6" spans="1:17" s="36" customFormat="1" ht="24.75" customHeight="1" thickBot="1" x14ac:dyDescent="0.3">
      <c r="B6" s="337" t="str">
        <f>CONCATENATE(COUNTIF(A10:A48,"producto")," PRODUCTOS")</f>
        <v>9 PRODUCTOS</v>
      </c>
      <c r="C6" s="337"/>
      <c r="D6" s="337"/>
      <c r="E6" s="337"/>
      <c r="F6" s="337"/>
      <c r="G6" s="337"/>
      <c r="H6" s="337"/>
      <c r="I6" s="337"/>
      <c r="J6" s="337"/>
      <c r="K6" s="337"/>
      <c r="L6" s="337"/>
      <c r="M6" s="337"/>
      <c r="N6" s="337"/>
      <c r="O6" s="322" t="s">
        <v>1884</v>
      </c>
      <c r="P6" s="323"/>
      <c r="Q6" s="183">
        <f>VLOOKUP(F3,'Plantilla publicacion'!$AC$4:$AG$10,2,0)</f>
        <v>0.71311111111111136</v>
      </c>
    </row>
    <row r="7" spans="1:17" ht="22.5" customHeight="1" thickBot="1" x14ac:dyDescent="0.3">
      <c r="B7" s="338" t="s">
        <v>15</v>
      </c>
      <c r="C7" s="339"/>
      <c r="D7" s="339"/>
      <c r="E7" s="339"/>
      <c r="F7" s="339"/>
      <c r="G7" s="339"/>
      <c r="H7" s="339"/>
      <c r="I7" s="339"/>
      <c r="J7" s="339"/>
      <c r="K7" s="339"/>
      <c r="L7" s="339"/>
      <c r="M7" s="339"/>
      <c r="N7" s="340"/>
      <c r="O7" s="324" t="s">
        <v>1880</v>
      </c>
      <c r="P7" s="325"/>
      <c r="Q7" s="179" t="s">
        <v>1881</v>
      </c>
    </row>
    <row r="8" spans="1:17" ht="22.5" hidden="1" customHeight="1" thickBot="1" x14ac:dyDescent="0.3">
      <c r="B8" s="341" t="s">
        <v>8</v>
      </c>
      <c r="C8" s="342"/>
      <c r="D8" s="343"/>
      <c r="E8" s="53"/>
      <c r="F8" s="53"/>
      <c r="G8" s="344" t="s">
        <v>1613</v>
      </c>
      <c r="H8" s="345"/>
      <c r="I8" s="345"/>
      <c r="J8" s="345"/>
      <c r="K8" s="345"/>
      <c r="L8" s="345"/>
      <c r="M8" s="345"/>
      <c r="N8" s="346"/>
    </row>
    <row r="9" spans="1:17" ht="48" customHeight="1" thickBot="1" x14ac:dyDescent="0.3">
      <c r="B9" s="22" t="s">
        <v>501</v>
      </c>
      <c r="C9" s="23" t="s">
        <v>1611</v>
      </c>
      <c r="D9" s="23" t="s">
        <v>0</v>
      </c>
      <c r="E9" s="23" t="s">
        <v>1558</v>
      </c>
      <c r="F9" s="23" t="s">
        <v>1614</v>
      </c>
      <c r="G9" s="23" t="s">
        <v>1</v>
      </c>
      <c r="H9" s="23" t="s">
        <v>2</v>
      </c>
      <c r="I9" s="23" t="s">
        <v>3</v>
      </c>
      <c r="J9" s="23" t="s">
        <v>4</v>
      </c>
      <c r="K9" s="24" t="s">
        <v>5</v>
      </c>
      <c r="L9" s="24" t="s">
        <v>6</v>
      </c>
      <c r="M9" s="57" t="s">
        <v>1612</v>
      </c>
      <c r="N9" s="25" t="s">
        <v>7</v>
      </c>
      <c r="O9" s="193" t="s">
        <v>1882</v>
      </c>
      <c r="P9" s="194" t="s">
        <v>1883</v>
      </c>
      <c r="Q9" s="79" t="s">
        <v>2178</v>
      </c>
    </row>
    <row r="10" spans="1:17" s="12" customFormat="1" ht="62.25" customHeight="1" x14ac:dyDescent="0.25">
      <c r="A10" s="5" t="str">
        <f>VLOOKUP(B10,'Plantilla publicacion'!$A$3:$B$504,2,0)</f>
        <v>Producto</v>
      </c>
      <c r="B10" s="15" t="s">
        <v>510</v>
      </c>
      <c r="C10" s="348" t="str">
        <f>VLOOKUP(B10,'Plantilla publicacion'!$A$3:$R$504,17,0)</f>
        <v>PND - 5-31-5-b- Convergencia regional - Entidades públicas territoriales y nacionales fortalecidas / PES - Transformación Institucional</v>
      </c>
      <c r="D10" s="348" t="str">
        <f>VLOOKUP(B10,'Plantilla publicacion'!$A$3:$M$504,6,0)</f>
        <v>60-Fortalecer el Sistema Integral de Gestión Institucional en el marco del Modelo Integrado de Planeación y gestión para mejorar la prestación del servicio.</v>
      </c>
      <c r="E10" s="348" t="str">
        <f>VLOOKUP(B10,'Plantilla publicacion'!$A$3:$O$504,14,0)</f>
        <v>106-Cumplimiento de productos del PAI asociados a Fortalecer el Sistema Integral de Gestión Institucional para mejorar la prestación del servicio.</v>
      </c>
      <c r="F10" s="348" t="str">
        <f>VLOOKUP(B10,'Plantilla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348" t="str">
        <f>VLOOKUP(B10,'Plantilla publicacion'!$A$3:$M$504,7,0)</f>
        <v>N/A</v>
      </c>
      <c r="H10" s="15" t="str">
        <f>VLOOKUP(B10,'Plantilla publicacion'!$A$3:$M$504,8,0)</f>
        <v>Plan anual de Previsión de Recursos Humanos, Elaborado y publicado en la página web de la SIC e Intrasic (Documento del Plan anual de Previsión de Recursos Humanos)</v>
      </c>
      <c r="I10" s="15">
        <f>VLOOKUP(B10,'Plantilla publicacion'!$A$3:$M$504,9,0)</f>
        <v>1</v>
      </c>
      <c r="J10" s="15" t="str">
        <f>VLOOKUP(B10,'Plantilla publicacion'!$A$3:$M$504,10,0)</f>
        <v>Númerica</v>
      </c>
      <c r="K10" s="158" t="str">
        <f>VLOOKUP(B10,'Plantilla publicacion'!$A$3:$M$504,11,0)</f>
        <v>2025-01-15</v>
      </c>
      <c r="L10" s="158" t="str">
        <f>VLOOKUP(B10,'Plantilla publicacion'!$A$3:$M$504,12,0)</f>
        <v>2025-01-31</v>
      </c>
      <c r="M10" s="15" t="str">
        <f>IF(ISERROR(VLOOKUP(B10,'Plantilla publicacion'!$A$3:$P$501,16,0)),"NA",VLOOKUP(B10,'Plantilla publicacion'!$A$3:$P$501,16,0))</f>
        <v>DECRETO 612</v>
      </c>
      <c r="N10" s="189" t="str">
        <f>VLOOKUP(B10,'Plantilla publicacion'!$A$3:$M$504,13,0)</f>
        <v>111-GRUPO DE TRABAJO DE ADMINISTRACIÓN DE PERSONAL</v>
      </c>
      <c r="O10" s="195">
        <f>VLOOKUP($B10,'Plantilla publicacion'!$T$3:$Z$504,6,0)</f>
        <v>100</v>
      </c>
      <c r="P10" s="196">
        <f>VLOOKUP($B10,'Plantilla publicacion'!$T$3:$Z$504,7,0)</f>
        <v>2.2222222222222223E-2</v>
      </c>
      <c r="Q10" s="197" t="str">
        <f>VLOOKUP($B10,'Plantilla publicacion'!$T$3:$AA$504,8,0)</f>
        <v>Se reenvía nuevamente conforme a las instrucciones de la OAP, dando cumplimiento al producto y a las actividades propuestas dentro de los plazos establecidos.</v>
      </c>
    </row>
    <row r="11" spans="1:17" ht="46.5" customHeight="1" x14ac:dyDescent="0.25">
      <c r="A11" s="5" t="str">
        <f>VLOOKUP(B11,'Plantilla publicacion'!$A$3:$B$504,2,0)</f>
        <v>Actividad propia</v>
      </c>
      <c r="B11" s="18" t="s">
        <v>518</v>
      </c>
      <c r="C11" s="349"/>
      <c r="D11" s="349">
        <f>VLOOKUP(B11,'Plantilla publicacion'!$A$3:$M$502,6,0)</f>
        <v>0</v>
      </c>
      <c r="E11" s="349"/>
      <c r="F11" s="349"/>
      <c r="G11" s="349">
        <f>VLOOKUP(B11,'Plantilla publicacion'!$A$3:$M$502,7,0)</f>
        <v>0</v>
      </c>
      <c r="H11" s="6" t="str">
        <f>VLOOKUP(B11,'Plantilla publicacion'!$A$3:$M$504,8,0)</f>
        <v>Elaborar el Plan anual de Previsión de Recursos Humanos (Único entregable) (Documento del Plan anual de Previsión de Recursos Humanos)</v>
      </c>
      <c r="I11" s="6">
        <f>VLOOKUP(B11,'Plantilla publicacion'!$A$3:$M$504,9,0)</f>
        <v>1</v>
      </c>
      <c r="J11" s="6" t="str">
        <f>VLOOKUP(B11,'Plantilla publicacion'!$A$3:$M$504,10,0)</f>
        <v>Númerica</v>
      </c>
      <c r="K11" s="7" t="str">
        <f>VLOOKUP(B11,'Plantilla publicacion'!$A$3:$M$504,11,0)</f>
        <v>2025-01-15</v>
      </c>
      <c r="L11" s="7" t="str">
        <f>VLOOKUP(B11,'Plantilla publicacion'!$A$3:$M$504,12,0)</f>
        <v>2025-01-31</v>
      </c>
      <c r="M11" s="58"/>
      <c r="N11" s="39" t="str">
        <f>VLOOKUP(B11,'Plantilla publicacion'!$A$3:$M$504,13,0)</f>
        <v>111-GRUPO DE TRABAJO DE ADMINISTRACIÓN DE PERSONAL</v>
      </c>
      <c r="O11" s="198">
        <f>VLOOKUP($B11,'Plantilla publicacion'!$T$3:$Z$504,6,0)</f>
        <v>100</v>
      </c>
      <c r="P11" s="187">
        <f>VLOOKUP($B11,'Plantilla publicacion'!$T$3:$Z$504,7,0)</f>
        <v>5.5555555555555552E-2</v>
      </c>
      <c r="Q11" s="199" t="str">
        <f>VLOOKUP($B11,'Plantilla publicacion'!$T$3:$AA$504,8,0)</f>
        <v>Se da cumplimento al producto y a las actividades propuestas en las fechas establecidas</v>
      </c>
    </row>
    <row r="12" spans="1:17" ht="42" customHeight="1" thickBot="1" x14ac:dyDescent="0.3">
      <c r="A12" s="5" t="str">
        <f>VLOOKUP(B12,'Plantilla publicacion'!$A$3:$B$504,2,0)</f>
        <v>Actividad propia</v>
      </c>
      <c r="B12" s="71" t="s">
        <v>520</v>
      </c>
      <c r="C12" s="349"/>
      <c r="D12" s="349">
        <f>VLOOKUP(B12,'Plantilla publicacion'!$A$3:$M$502,6,0)</f>
        <v>0</v>
      </c>
      <c r="E12" s="349"/>
      <c r="F12" s="349"/>
      <c r="G12" s="349">
        <f>VLOOKUP(B12,'Plantilla publicacion'!$A$3:$M$502,7,0)</f>
        <v>0</v>
      </c>
      <c r="H12" s="11" t="str">
        <f>VLOOKUP(B12,'Plantilla publicacion'!$A$3:$M$504,8,0)</f>
        <v>Publicar el Plan anual de Previsión de Recursos Humanos (Único entregable) (Captura de pantalla de la publicación en la página web de la SIC e Intrasic)</v>
      </c>
      <c r="I12" s="11">
        <f>VLOOKUP(B12,'Plantilla publicacion'!$A$3:$M$504,9,0)</f>
        <v>1</v>
      </c>
      <c r="J12" s="11" t="str">
        <f>VLOOKUP(B12,'Plantilla publicacion'!$A$3:$M$504,10,0)</f>
        <v>Númerica</v>
      </c>
      <c r="K12" s="111" t="str">
        <f>VLOOKUP(B12,'Plantilla publicacion'!$A$3:$M$504,11,0)</f>
        <v>2025-01-15</v>
      </c>
      <c r="L12" s="111" t="str">
        <f>VLOOKUP(B12,'Plantilla publicacion'!$A$3:$M$504,12,0)</f>
        <v>2025-01-31</v>
      </c>
      <c r="M12" s="109"/>
      <c r="N12" s="190" t="str">
        <f>VLOOKUP(B12,'Plantilla publicacion'!$A$3:$M$504,13,0)</f>
        <v>111-GRUPO DE TRABAJO DE ADMINISTRACIÓN DE PERSONAL</v>
      </c>
      <c r="O12" s="200">
        <f>VLOOKUP($B12,'Plantilla publicacion'!$T$3:$Z$504,6,0)</f>
        <v>100</v>
      </c>
      <c r="P12" s="188">
        <f>VLOOKUP($B12,'Plantilla publicacion'!$T$3:$Z$504,7,0)</f>
        <v>5.5555555555555552E-2</v>
      </c>
      <c r="Q12" s="201" t="str">
        <f>VLOOKUP($B12,'Plantilla publicacion'!$T$3:$AA$504,8,0)</f>
        <v>Se da cumplimento al producto y a las actividades propuestas en las fechas establecidas</v>
      </c>
    </row>
    <row r="13" spans="1:17" s="12" customFormat="1" ht="38.25" x14ac:dyDescent="0.25">
      <c r="A13" s="5" t="str">
        <f>VLOOKUP(B13,'Plantilla publicacion'!$A$3:$B$504,2,0)</f>
        <v>Producto</v>
      </c>
      <c r="B13" s="99" t="s">
        <v>522</v>
      </c>
      <c r="C13" s="350" t="str">
        <f>VLOOKUP(B13,'Plantilla publicacion'!$A$3:$R$504,17,0)</f>
        <v>PND - 5-31-5-b- Convergencia regional - Entidades públicas territoriales y nacionales fortalecidas / PES - Transformación Institucional</v>
      </c>
      <c r="D13" s="350" t="str">
        <f>VLOOKUP(B13,'Plantilla publicacion'!$A$3:$M$504,6,0)</f>
        <v>60-Fortalecer el Sistema Integral de Gestión Institucional en el marco del Modelo Integrado de Planeación y gestión para mejorar la prestación del servicio.</v>
      </c>
      <c r="E13" s="350" t="str">
        <f>VLOOKUP(B13,'Plantilla publicacion'!$A$3:$O$504,14,0)</f>
        <v>106-Cumplimiento de productos del PAI asociados a Fortalecer el Sistema Integral de Gestión Institucional para mejorar la prestación del servicio.</v>
      </c>
      <c r="F13" s="350" t="str">
        <f>VLOOKUP(B13,'Plantilla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350" t="str">
        <f>VLOOKUP(B13,'Plantilla publicacion'!$A$3:$M$504,7,0)</f>
        <v>N/A</v>
      </c>
      <c r="H13" s="101" t="str">
        <f>VLOOKUP(B13,'Plantilla publicacion'!$A$3:$M$504,8,0)</f>
        <v>Plan anual de Vacantes, Elaborado y publicado en la página web de la SIC e Intrasic (Documento del Plan anual de Vacantes)</v>
      </c>
      <c r="I13" s="101">
        <f>VLOOKUP(B13,'Plantilla publicacion'!$A$3:$M$504,9,0)</f>
        <v>1</v>
      </c>
      <c r="J13" s="101" t="str">
        <f>VLOOKUP(B13,'Plantilla publicacion'!$A$3:$M$504,10,0)</f>
        <v>Númerica</v>
      </c>
      <c r="K13" s="159" t="str">
        <f>VLOOKUP(B13,'Plantilla publicacion'!$A$3:$M$504,11,0)</f>
        <v>2025-01-15</v>
      </c>
      <c r="L13" s="159" t="str">
        <f>VLOOKUP(B13,'Plantilla publicacion'!$A$3:$M$504,12,0)</f>
        <v>2025-01-31</v>
      </c>
      <c r="M13" s="15" t="str">
        <f>IF(ISERROR(VLOOKUP(B13,'Plantilla publicacion'!$A$3:$P$501,16,0)),"NA",VLOOKUP(B13,'Plantilla publicacion'!$A$3:$P$501,16,0))</f>
        <v>DECRETO 612</v>
      </c>
      <c r="N13" s="191" t="str">
        <f>VLOOKUP(B13,'Plantilla publicacion'!$A$3:$M$504,13,0)</f>
        <v>111-GRUPO DE TRABAJO DE ADMINISTRACIÓN DE PERSONAL</v>
      </c>
      <c r="O13" s="202">
        <f>VLOOKUP($B13,'Plantilla publicacion'!$T$3:$Z$504,6,0)</f>
        <v>100</v>
      </c>
      <c r="P13" s="186">
        <f>VLOOKUP($B13,'Plantilla publicacion'!$T$3:$Z$504,7,0)</f>
        <v>0.1</v>
      </c>
      <c r="Q13" s="203" t="str">
        <f>VLOOKUP($B13,'Plantilla publicacion'!$T$3:$AA$504,8,0)</f>
        <v>Se reenvía nuevamente conforme a las instrucciones de la OAP, dando cumplimiento al producto y a las actividades propuestas dentro de los plazos establecidos.</v>
      </c>
    </row>
    <row r="14" spans="1:17" ht="25.5" x14ac:dyDescent="0.25">
      <c r="A14" s="5" t="str">
        <f>VLOOKUP(B14,'Plantilla publicacion'!$A$3:$B$504,2,0)</f>
        <v>Actividad propia</v>
      </c>
      <c r="B14" s="137" t="s">
        <v>525</v>
      </c>
      <c r="C14" s="349"/>
      <c r="D14" s="349">
        <f>VLOOKUP(B14,'Plantilla publicacion'!$A$3:$M$502,6,0)</f>
        <v>0</v>
      </c>
      <c r="E14" s="349"/>
      <c r="F14" s="349"/>
      <c r="G14" s="349">
        <f>VLOOKUP(B14,'Plantilla publicacion'!$A$3:$M$502,7,0)</f>
        <v>0</v>
      </c>
      <c r="H14" s="6" t="str">
        <f>VLOOKUP(B14,'Plantilla publicacion'!$A$3:$M$504,8,0)</f>
        <v>Elaborar el Plan anual de Vacantes (Único entregable) (Documento del Plan anual de Vacantes)</v>
      </c>
      <c r="I14" s="6">
        <f>VLOOKUP(B14,'Plantilla publicacion'!$A$3:$M$504,9,0)</f>
        <v>1</v>
      </c>
      <c r="J14" s="6" t="str">
        <f>VLOOKUP(B14,'Plantilla publicacion'!$A$3:$M$504,10,0)</f>
        <v>Númerica</v>
      </c>
      <c r="K14" s="7" t="str">
        <f>VLOOKUP(B14,'Plantilla publicacion'!$A$3:$M$504,11,0)</f>
        <v>2025-01-15</v>
      </c>
      <c r="L14" s="7" t="str">
        <f>VLOOKUP(B14,'Plantilla publicacion'!$A$3:$M$504,12,0)</f>
        <v>2025-01-31</v>
      </c>
      <c r="M14" s="58"/>
      <c r="N14" s="39" t="str">
        <f>VLOOKUP(B14,'Plantilla publicacion'!$A$3:$M$504,13,0)</f>
        <v>111-GRUPO DE TRABAJO DE ADMINISTRACIÓN DE PERSONAL</v>
      </c>
      <c r="O14" s="198">
        <f>VLOOKUP($B14,'Plantilla publicacion'!$T$3:$Z$504,6,0)</f>
        <v>100</v>
      </c>
      <c r="P14" s="187">
        <f>VLOOKUP($B14,'Plantilla publicacion'!$T$3:$Z$504,7,0)</f>
        <v>5.5555555555555552E-2</v>
      </c>
      <c r="Q14" s="199" t="str">
        <f>VLOOKUP($B14,'Plantilla publicacion'!$T$3:$AA$504,8,0)</f>
        <v>Se da cumplimento al producto y a las actividades propuestas en las fechas establecidas</v>
      </c>
    </row>
    <row r="15" spans="1:17" ht="26.25" thickBot="1" x14ac:dyDescent="0.3">
      <c r="A15" s="5" t="str">
        <f>VLOOKUP(B15,'Plantilla publicacion'!$A$3:$B$504,2,0)</f>
        <v>Actividad propia</v>
      </c>
      <c r="B15" s="138" t="s">
        <v>527</v>
      </c>
      <c r="C15" s="351"/>
      <c r="D15" s="351">
        <f>VLOOKUP(B15,'Plantilla publicacion'!$A$3:$M$502,6,0)</f>
        <v>0</v>
      </c>
      <c r="E15" s="351"/>
      <c r="F15" s="351"/>
      <c r="G15" s="351">
        <f>VLOOKUP(B15,'Plantilla publicacion'!$A$3:$M$502,7,0)</f>
        <v>0</v>
      </c>
      <c r="H15" s="107" t="str">
        <f>VLOOKUP(B15,'Plantilla publicacion'!$A$3:$M$504,8,0)</f>
        <v>Publicar el Plan anual de Vacantes (Único entregable) (Captura de pantalla de la publicación en la página web de la SIC e Intrasic)</v>
      </c>
      <c r="I15" s="107">
        <f>VLOOKUP(B15,'Plantilla publicacion'!$A$3:$M$504,9,0)</f>
        <v>1</v>
      </c>
      <c r="J15" s="107" t="str">
        <f>VLOOKUP(B15,'Plantilla publicacion'!$A$3:$M$504,10,0)</f>
        <v>Númerica</v>
      </c>
      <c r="K15" s="108" t="str">
        <f>VLOOKUP(B15,'Plantilla publicacion'!$A$3:$M$504,11,0)</f>
        <v>2025-01-15</v>
      </c>
      <c r="L15" s="108" t="str">
        <f>VLOOKUP(B15,'Plantilla publicacion'!$A$3:$M$504,12,0)</f>
        <v>2025-01-31</v>
      </c>
      <c r="M15" s="109"/>
      <c r="N15" s="192" t="str">
        <f>VLOOKUP(B15,'Plantilla publicacion'!$A$3:$M$504,13,0)</f>
        <v>111-GRUPO DE TRABAJO DE ADMINISTRACIÓN DE PERSONAL</v>
      </c>
      <c r="O15" s="200">
        <f>VLOOKUP($B15,'Plantilla publicacion'!$T$3:$Z$504,6,0)</f>
        <v>100</v>
      </c>
      <c r="P15" s="188">
        <f>VLOOKUP($B15,'Plantilla publicacion'!$T$3:$Z$504,7,0)</f>
        <v>5.5555555555555552E-2</v>
      </c>
      <c r="Q15" s="201" t="str">
        <f>VLOOKUP($B15,'Plantilla publicacion'!$T$3:$AA$504,8,0)</f>
        <v>Se da cumplimento al producto y a las actividades propuestas en las fechas establecidas</v>
      </c>
    </row>
    <row r="16" spans="1:17" s="12" customFormat="1" ht="51" x14ac:dyDescent="0.25">
      <c r="A16" s="5" t="str">
        <f>VLOOKUP(B16,'Plantilla publicacion'!$A$3:$B$504,2,0)</f>
        <v>Producto</v>
      </c>
      <c r="B16" s="15" t="s">
        <v>529</v>
      </c>
      <c r="C16" s="349" t="str">
        <f>VLOOKUP(B16,'Plantilla publicacion'!$A$3:$R$504,17,0)</f>
        <v>PND - 5-31-5-b- Convergencia regional - Entidades públicas territoriales y nacionales fortalecidas / PES - Transformación Institucional</v>
      </c>
      <c r="D16" s="349" t="str">
        <f>VLOOKUP(B16,'Plantilla publicacion'!$A$3:$M$504,6,0)</f>
        <v>56-Fortalecer la gestión de la información, el conocimiento y la innovación para optimizar la capacidad institucional</v>
      </c>
      <c r="E16" s="349" t="str">
        <f>VLOOKUP(B16,'Plantilla publicacion'!$A$3:$O$504,14,0)</f>
        <v>102-Cumplimiento de productos del PAI asociados a Fortalecer la gestión de la información, el conocimiento y la innovación para optimizar la capacidad institucional</v>
      </c>
      <c r="F16" s="349" t="str">
        <f>VLOOKUP(B16,'Plantilla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349" t="str">
        <f>VLOOKUP(B16,'Plantilla publicacion'!$A$3:$M$504,7,0)</f>
        <v>C-3599-0200-0005-53105b</v>
      </c>
      <c r="H16" s="15" t="str">
        <f>VLOOKUP(B16,'Plantilla publicacion'!$A$3:$M$504,8,0)</f>
        <v>Estrategia que permita la continuidad en la prestación de servicio,  la garantía del bienestar integral y la adecuada gestión del conocimiento, implementada  (Herramienta tecnológica para retención del conocimiento)</v>
      </c>
      <c r="I16" s="15">
        <f>VLOOKUP(B16,'Plantilla publicacion'!$A$3:$M$504,9,0)</f>
        <v>1</v>
      </c>
      <c r="J16" s="15" t="str">
        <f>VLOOKUP(B16,'Plantilla publicacion'!$A$3:$M$504,10,0)</f>
        <v>Númerica</v>
      </c>
      <c r="K16" s="158" t="str">
        <f>VLOOKUP(B16,'Plantilla publicacion'!$A$3:$M$504,11,0)</f>
        <v>2025-01-02</v>
      </c>
      <c r="L16" s="158" t="str">
        <f>VLOOKUP(B16,'Plantilla publicacion'!$A$3:$M$504,12,0)</f>
        <v>2025-12-19</v>
      </c>
      <c r="M16" s="15">
        <f>IF(ISERROR(VLOOKUP(B16,'Plantilla publicacion'!$A$3:$P$501,16,0)),"NA",VLOOKUP(B16,'Plantilla publicacion'!$A$3:$P$501,16,0))</f>
        <v>0</v>
      </c>
      <c r="N16" s="189" t="str">
        <f>VLOOKUP(B16,'Plantilla publicacion'!$A$3:$M$504,13,0)</f>
        <v>111-GRUPO DE TRABAJO DE ADMINISTRACIÓN DE PERSONAL;
20-OFICINA DE TECNOLOGÍA E INFORMÁTICA;
73-GRUPO DE TRABAJO DE COMUNICACION</v>
      </c>
      <c r="O16" s="202">
        <f>VLOOKUP($B16,'Plantilla publicacion'!$T$3:$Z$504,6,0)</f>
        <v>0</v>
      </c>
      <c r="P16" s="186">
        <f>VLOOKUP($B16,'Plantilla publicacion'!$T$3:$Z$504,7,0)</f>
        <v>0</v>
      </c>
      <c r="Q16" s="203">
        <f>VLOOKUP($B16,'Plantilla publicacion'!$T$3:$AA$504,8,0)</f>
        <v>0</v>
      </c>
    </row>
    <row r="17" spans="1:17" ht="38.25" x14ac:dyDescent="0.25">
      <c r="A17" s="5" t="str">
        <f>VLOOKUP(B17,'Plantilla publicacion'!$A$3:$B$504,2,0)</f>
        <v>Actividad propia</v>
      </c>
      <c r="B17" s="18" t="s">
        <v>535</v>
      </c>
      <c r="C17" s="349"/>
      <c r="D17" s="349">
        <f>VLOOKUP(B17,'Plantilla publicacion'!$A$3:$M$502,6,0)</f>
        <v>0</v>
      </c>
      <c r="E17" s="349"/>
      <c r="F17" s="349"/>
      <c r="G17" s="349">
        <f>VLOOKUP(B17,'Plantilla publicacion'!$A$3:$M$502,7,0)</f>
        <v>0</v>
      </c>
      <c r="H17" s="6" t="str">
        <f>VLOOKUP(B17,'Plantilla publicacion'!$A$3:$M$504,8,0)</f>
        <v>Implementar una herramienta tecnológica para retención del conocimiento de los servidores públicos  de la entidad por retiro.  (Manual de usuario y acta de entrega de la herramienta)</v>
      </c>
      <c r="I17" s="6">
        <f>VLOOKUP(B17,'Plantilla publicacion'!$A$3:$M$504,9,0)</f>
        <v>2</v>
      </c>
      <c r="J17" s="6" t="str">
        <f>VLOOKUP(B17,'Plantilla publicacion'!$A$3:$M$504,10,0)</f>
        <v>Númerica</v>
      </c>
      <c r="K17" s="7" t="str">
        <f>VLOOKUP(B17,'Plantilla publicacion'!$A$3:$M$504,11,0)</f>
        <v>2025-01-02</v>
      </c>
      <c r="L17" s="7" t="str">
        <f>VLOOKUP(B17,'Plantilla publicacion'!$A$3:$M$504,12,0)</f>
        <v>2025-02-28</v>
      </c>
      <c r="M17" s="58"/>
      <c r="N17" s="39" t="str">
        <f>VLOOKUP(B17,'Plantilla publicacion'!$A$3:$M$504,13,0)</f>
        <v>111-GRUPO DE TRABAJO DE ADMINISTRACIÓN DE PERSONAL;
20-OFICINA DE TECNOLOGÍA E INFORMÁTICA</v>
      </c>
      <c r="O17" s="198">
        <f>VLOOKUP($B17,'Plantilla publicacion'!$T$3:$Z$504,6,0)</f>
        <v>100</v>
      </c>
      <c r="P17" s="187">
        <f>VLOOKUP($B17,'Plantilla publicacion'!$T$3:$Z$504,7,0)</f>
        <v>5.5555555555555552E-2</v>
      </c>
      <c r="Q17" s="199" t="str">
        <f>VLOOKUP($B17,'Plantilla publicacion'!$T$3:$AA$504,8,0)</f>
        <v>se realiza el Manual de usuario y acta de entrega final elaborados</v>
      </c>
    </row>
    <row r="18" spans="1:17" ht="51" x14ac:dyDescent="0.25">
      <c r="A18" s="5" t="str">
        <f>VLOOKUP(B18,'Plantilla publicacion'!$A$3:$B$504,2,0)</f>
        <v>Actividad propia</v>
      </c>
      <c r="B18" s="18" t="s">
        <v>538</v>
      </c>
      <c r="C18" s="349"/>
      <c r="D18" s="349">
        <f>VLOOKUP(B18,'Plantilla publicacion'!$A$3:$M$502,6,0)</f>
        <v>0</v>
      </c>
      <c r="E18" s="349"/>
      <c r="F18" s="349"/>
      <c r="G18" s="349">
        <f>VLOOKUP(B18,'Plantilla publicacion'!$A$3:$M$502,7,0)</f>
        <v>0</v>
      </c>
      <c r="H18" s="6" t="str">
        <f>VLOOKUP(B18,'Plantilla publicacion'!$A$3:$M$504,8,0)</f>
        <v>Fomentar la apropiación de la herramienta a través de un recurso pedagógico y la encuesta de satisfacción   (Video didáctico para el diligenciamiento de la herramienta y resultados  de la encuesta de satisfacción)</v>
      </c>
      <c r="I18" s="6">
        <f>VLOOKUP(B18,'Plantilla publicacion'!$A$3:$M$504,9,0)</f>
        <v>2</v>
      </c>
      <c r="J18" s="6" t="str">
        <f>VLOOKUP(B18,'Plantilla publicacion'!$A$3:$M$504,10,0)</f>
        <v>Númerica</v>
      </c>
      <c r="K18" s="7" t="str">
        <f>VLOOKUP(B18,'Plantilla publicacion'!$A$3:$M$504,11,0)</f>
        <v>2025-02-03</v>
      </c>
      <c r="L18" s="7" t="str">
        <f>VLOOKUP(B18,'Plantilla publicacion'!$A$3:$M$504,12,0)</f>
        <v>2025-08-29</v>
      </c>
      <c r="M18" s="58"/>
      <c r="N18" s="39" t="str">
        <f>VLOOKUP(B18,'Plantilla publicacion'!$A$3:$M$504,13,0)</f>
        <v>111-GRUPO DE TRABAJO DE ADMINISTRACIÓN DE PERSONAL;
20-OFICINA DE TECNOLOGÍA E INFORMÁTICA;
73-GRUPO DE TRABAJO DE COMUNICACION</v>
      </c>
      <c r="O18" s="198">
        <f>VLOOKUP($B18,'Plantilla publicacion'!$T$3:$Z$504,6,0)</f>
        <v>50</v>
      </c>
      <c r="P18" s="187">
        <f>VLOOKUP($B18,'Plantilla publicacion'!$T$3:$Z$504,7,0)</f>
        <v>1.3888888888888888E-2</v>
      </c>
      <c r="Q18" s="199" t="str">
        <f>VLOOKUP($B18,'Plantilla publicacion'!$T$3:$AA$504,8,0)</f>
        <v xml:space="preserve">se da cumplimiento en un 50 % en esta actividad ya que se crea y se publica  el video didáctico de la herramienta </v>
      </c>
    </row>
    <row r="19" spans="1:17" ht="39" thickBot="1" x14ac:dyDescent="0.3">
      <c r="A19" s="5" t="str">
        <f>VLOOKUP(B19,'Plantilla publicacion'!$A$3:$B$504,2,0)</f>
        <v>Actividad propia</v>
      </c>
      <c r="B19" s="71" t="s">
        <v>540</v>
      </c>
      <c r="C19" s="351"/>
      <c r="D19" s="351">
        <f>VLOOKUP(B19,'Plantilla publicacion'!$A$3:$M$502,6,0)</f>
        <v>0</v>
      </c>
      <c r="E19" s="351"/>
      <c r="F19" s="351"/>
      <c r="G19" s="351">
        <f>VLOOKUP(B19,'Plantilla publicacion'!$A$3:$M$502,7,0)</f>
        <v>0</v>
      </c>
      <c r="H19" s="11" t="str">
        <f>VLOOKUP(B19,'Plantilla publicacion'!$A$3:$M$504,8,0)</f>
        <v>Realizar seguimiento trimestral  al diligenciamiento de la herramienta por parte de los servidores que se retiran y  apropiación por parte de los funcionarios que ingresan  y presentarlo al CIGD     (Informes (trimestrales)</v>
      </c>
      <c r="I19" s="11">
        <f>VLOOKUP(B19,'Plantilla publicacion'!$A$3:$M$504,9,0)</f>
        <v>2</v>
      </c>
      <c r="J19" s="11" t="str">
        <f>VLOOKUP(B19,'Plantilla publicacion'!$A$3:$M$504,10,0)</f>
        <v>Númerica</v>
      </c>
      <c r="K19" s="111" t="str">
        <f>VLOOKUP(B19,'Plantilla publicacion'!$A$3:$M$504,11,0)</f>
        <v>2025-06-03</v>
      </c>
      <c r="L19" s="111" t="str">
        <f>VLOOKUP(B19,'Plantilla publicacion'!$A$3:$M$504,12,0)</f>
        <v>2025-12-19</v>
      </c>
      <c r="M19" s="109"/>
      <c r="N19" s="190" t="str">
        <f>VLOOKUP(B19,'Plantilla publicacion'!$A$3:$M$504,13,0)</f>
        <v>111-GRUPO DE TRABAJO DE ADMINISTRACIÓN DE PERSONAL</v>
      </c>
      <c r="O19" s="200">
        <f>VLOOKUP($B19,'Plantilla publicacion'!$T$3:$Z$504,6,0)</f>
        <v>0</v>
      </c>
      <c r="P19" s="188">
        <f>VLOOKUP($B19,'Plantilla publicacion'!$T$3:$Z$504,7,0)</f>
        <v>0</v>
      </c>
      <c r="Q19" s="201">
        <f>VLOOKUP($B19,'Plantilla publicacion'!$T$3:$AA$504,8,0)</f>
        <v>0</v>
      </c>
    </row>
    <row r="20" spans="1:17" s="12" customFormat="1" ht="38.25" x14ac:dyDescent="0.25">
      <c r="A20" s="5" t="str">
        <f>VLOOKUP(B20,'Plantilla publicacion'!$A$3:$B$504,2,0)</f>
        <v>Producto</v>
      </c>
      <c r="B20" s="99" t="s">
        <v>591</v>
      </c>
      <c r="C20" s="350" t="str">
        <f>VLOOKUP(B20,'Plantilla publicacion'!$A$3:$R$504,17,0)</f>
        <v>PND - 5-31-5-b- Convergencia regional - Entidades públicas territoriales y nacionales fortalecidas / PES - Transformación Institucional</v>
      </c>
      <c r="D20" s="350" t="str">
        <f>VLOOKUP(B20,'Plantilla publicacion'!$A$3:$M$504,6,0)</f>
        <v>56-Fortalecer la gestión de la información, el conocimiento y la innovación para optimizar la capacidad institucional</v>
      </c>
      <c r="E20" s="350" t="str">
        <f>VLOOKUP(B20,'Plantilla publicacion'!$A$3:$O$504,14,0)</f>
        <v>102-Cumplimiento de productos del PAI asociados a Fortalecer la gestión de la información, el conocimiento y la innovación para optimizar la capacidad institucional</v>
      </c>
      <c r="F20" s="350" t="str">
        <f>VLOOKUP(B20,'Plantilla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350" t="str">
        <f>VLOOKUP(B20,'Plantilla publicacion'!$A$3:$M$504,7,0)</f>
        <v>N/A</v>
      </c>
      <c r="H20" s="101" t="str">
        <f>VLOOKUP(B20,'Plantilla publicacion'!$A$3:$M$504,8,0)</f>
        <v>Estrategia de ingreso efectivo de nuevos funcionarios que conduzca a la garantía del bienestar integral implementada. (Informe final de la implementación de la estrategia)</v>
      </c>
      <c r="I20" s="101">
        <f>VLOOKUP(B20,'Plantilla publicacion'!$A$3:$M$504,9,0)</f>
        <v>100</v>
      </c>
      <c r="J20" s="101" t="str">
        <f>VLOOKUP(B20,'Plantilla publicacion'!$A$3:$M$504,10,0)</f>
        <v>Porcentual</v>
      </c>
      <c r="K20" s="159" t="str">
        <f>VLOOKUP(B20,'Plantilla publicacion'!$A$3:$M$504,11,0)</f>
        <v>2025-02-03</v>
      </c>
      <c r="L20" s="159" t="str">
        <f>VLOOKUP(B20,'Plantilla publicacion'!$A$3:$M$504,12,0)</f>
        <v>2025-11-28</v>
      </c>
      <c r="M20" s="15">
        <f>IF(ISERROR(VLOOKUP(B20,'Plantilla publicacion'!$A$3:$P$501,16,0)),"NA",VLOOKUP(B20,'Plantilla publicacion'!$A$3:$P$501,16,0))</f>
        <v>0</v>
      </c>
      <c r="N20" s="191" t="str">
        <f>VLOOKUP(B20,'Plantilla publicacion'!$A$3:$M$504,13,0)</f>
        <v>117-GRUPO DE TRABAJO DE DESARROLLO DE TALENTO HUMANO</v>
      </c>
      <c r="O20" s="202">
        <f>VLOOKUP($B20,'Plantilla publicacion'!$T$3:$Z$504,6,0)</f>
        <v>0</v>
      </c>
      <c r="P20" s="186">
        <f>VLOOKUP($B20,'Plantilla publicacion'!$T$3:$Z$504,7,0)</f>
        <v>0</v>
      </c>
      <c r="Q20" s="203">
        <f>VLOOKUP($B20,'Plantilla publicacion'!$T$3:$AA$504,8,0)</f>
        <v>0</v>
      </c>
    </row>
    <row r="21" spans="1:17" ht="51" x14ac:dyDescent="0.25">
      <c r="A21" s="5" t="str">
        <f>VLOOKUP(B21,'Plantilla publicacion'!$A$3:$B$504,2,0)</f>
        <v>Actividad propia</v>
      </c>
      <c r="B21" s="137" t="s">
        <v>593</v>
      </c>
      <c r="C21" s="349"/>
      <c r="D21" s="349">
        <f>VLOOKUP(B21,'Plantilla publicacion'!$A$3:$M$502,6,0)</f>
        <v>0</v>
      </c>
      <c r="E21" s="349"/>
      <c r="F21" s="349"/>
      <c r="G21" s="349">
        <f>VLOOKUP(B21,'Plantilla publicacion'!$A$3:$M$502,7,0)</f>
        <v>0</v>
      </c>
      <c r="H21" s="6" t="str">
        <f>VLOOKUP(B21,'Plantilla publicacion'!$A$3:$M$504,8,0)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publicacion'!$A$3:$M$504,9,0)</f>
        <v>100</v>
      </c>
      <c r="J21" s="6" t="str">
        <f>VLOOKUP(B21,'Plantilla publicacion'!$A$3:$M$504,10,0)</f>
        <v>Porcentual</v>
      </c>
      <c r="K21" s="7" t="str">
        <f>VLOOKUP(B21,'Plantilla publicacion'!$A$3:$M$504,11,0)</f>
        <v>2025-02-03</v>
      </c>
      <c r="L21" s="7" t="str">
        <f>VLOOKUP(B21,'Plantilla publicacion'!$A$3:$M$504,12,0)</f>
        <v>2025-11-28</v>
      </c>
      <c r="M21" s="58"/>
      <c r="N21" s="39" t="str">
        <f>VLOOKUP(B21,'Plantilla publicacion'!$A$3:$M$504,13,0)</f>
        <v>117-GRUPO DE TRABAJO DE DESARROLLO DE TALENTO HUMANO</v>
      </c>
      <c r="O21" s="198">
        <f>VLOOKUP($B21,'Plantilla publicacion'!$T$3:$Z$504,6,0)</f>
        <v>0</v>
      </c>
      <c r="P21" s="187">
        <f>VLOOKUP($B21,'Plantilla publicacion'!$T$3:$Z$504,7,0)</f>
        <v>0</v>
      </c>
      <c r="Q21" s="199">
        <f>VLOOKUP($B21,'Plantilla publicacion'!$T$3:$AA$504,8,0)</f>
        <v>0</v>
      </c>
    </row>
    <row r="22" spans="1:17" ht="25.5" x14ac:dyDescent="0.25">
      <c r="A22" s="5" t="str">
        <f>VLOOKUP(B22,'Plantilla publicacion'!$A$3:$B$504,2,0)</f>
        <v>Actividad propia</v>
      </c>
      <c r="B22" s="137" t="s">
        <v>595</v>
      </c>
      <c r="C22" s="349"/>
      <c r="D22" s="349">
        <f>VLOOKUP(B22,'Plantilla publicacion'!$A$3:$M$502,6,0)</f>
        <v>0</v>
      </c>
      <c r="E22" s="349"/>
      <c r="F22" s="349"/>
      <c r="G22" s="349">
        <f>VLOOKUP(B22,'Plantilla publicacion'!$A$3:$M$502,7,0)</f>
        <v>0</v>
      </c>
      <c r="H22" s="6" t="str">
        <f>VLOOKUP(B22,'Plantilla publicacion'!$A$3:$M$504,8,0)</f>
        <v>Realizar un Taller de adaptación al cambio dirigido a los líderes de las área (Listado de asistencia del taller)</v>
      </c>
      <c r="I22" s="6">
        <f>VLOOKUP(B22,'Plantilla publicacion'!$A$3:$M$504,9,0)</f>
        <v>1</v>
      </c>
      <c r="J22" s="6" t="str">
        <f>VLOOKUP(B22,'Plantilla publicacion'!$A$3:$M$504,10,0)</f>
        <v>Númerica</v>
      </c>
      <c r="K22" s="7" t="str">
        <f>VLOOKUP(B22,'Plantilla publicacion'!$A$3:$M$504,11,0)</f>
        <v>2025-04-01</v>
      </c>
      <c r="L22" s="7" t="str">
        <f>VLOOKUP(B22,'Plantilla publicacion'!$A$3:$M$504,12,0)</f>
        <v>2025-04-30</v>
      </c>
      <c r="M22" s="58"/>
      <c r="N22" s="39" t="str">
        <f>VLOOKUP(B22,'Plantilla publicacion'!$A$3:$M$504,13,0)</f>
        <v>117-GRUPO DE TRABAJO DE DESARROLLO DE TALENTO HUMANO</v>
      </c>
      <c r="O22" s="198">
        <f>VLOOKUP($B22,'Plantilla publicacion'!$T$3:$Z$504,6,0)</f>
        <v>100</v>
      </c>
      <c r="P22" s="187">
        <f>VLOOKUP($B22,'Plantilla publicacion'!$T$3:$Z$504,7,0)</f>
        <v>2.7777777777777776E-2</v>
      </c>
      <c r="Q22" s="199" t="str">
        <f>VLOOKUP($B22,'Plantilla publicacion'!$T$3:$AA$504,8,0)</f>
        <v xml:space="preserve">Se realizó el taller de adaptación al cambio dirigido a los líderes del área </v>
      </c>
    </row>
    <row r="23" spans="1:17" ht="51" x14ac:dyDescent="0.25">
      <c r="A23" s="5" t="str">
        <f>VLOOKUP(B23,'Plantilla publicacion'!$A$3:$B$504,2,0)</f>
        <v>Actividad propia</v>
      </c>
      <c r="B23" s="137" t="s">
        <v>597</v>
      </c>
      <c r="C23" s="349"/>
      <c r="D23" s="349">
        <f>VLOOKUP(B23,'Plantilla publicacion'!$A$3:$M$502,6,0)</f>
        <v>0</v>
      </c>
      <c r="E23" s="349"/>
      <c r="F23" s="349"/>
      <c r="G23" s="349">
        <f>VLOOKUP(B23,'Plantilla publicacion'!$A$3:$M$502,7,0)</f>
        <v>0</v>
      </c>
      <c r="H23" s="6" t="str">
        <f>VLOOKUP(B23,'Plantilla publicacion'!$A$3:$M$504,8,0)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publicacion'!$A$3:$M$504,9,0)</f>
        <v>1</v>
      </c>
      <c r="J23" s="6" t="str">
        <f>VLOOKUP(B23,'Plantilla publicacion'!$A$3:$M$504,10,0)</f>
        <v>Númerica</v>
      </c>
      <c r="K23" s="7" t="str">
        <f>VLOOKUP(B23,'Plantilla publicacion'!$A$3:$M$504,11,0)</f>
        <v>2025-06-03</v>
      </c>
      <c r="L23" s="7" t="str">
        <f>VLOOKUP(B23,'Plantilla publicacion'!$A$3:$M$504,12,0)</f>
        <v>2025-07-01</v>
      </c>
      <c r="M23" s="58"/>
      <c r="N23" s="39" t="str">
        <f>VLOOKUP(B23,'Plantilla publicacion'!$A$3:$M$504,13,0)</f>
        <v>117-GRUPO DE TRABAJO DE DESARROLLO DE TALENTO HUMANO</v>
      </c>
      <c r="O23" s="198">
        <f>VLOOKUP($B23,'Plantilla publicacion'!$T$3:$Z$504,6,0)</f>
        <v>0</v>
      </c>
      <c r="P23" s="187">
        <f>VLOOKUP($B23,'Plantilla publicacion'!$T$3:$Z$504,7,0)</f>
        <v>0</v>
      </c>
      <c r="Q23" s="199">
        <f>VLOOKUP($B23,'Plantilla publicacion'!$T$3:$AA$504,8,0)</f>
        <v>0</v>
      </c>
    </row>
    <row r="24" spans="1:17" ht="26.25" thickBot="1" x14ac:dyDescent="0.3">
      <c r="A24" s="5" t="str">
        <f>VLOOKUP(B24,'Plantilla publicacion'!$A$3:$B$504,2,0)</f>
        <v>Actividad propia</v>
      </c>
      <c r="B24" s="138" t="s">
        <v>599</v>
      </c>
      <c r="C24" s="351"/>
      <c r="D24" s="351">
        <f>VLOOKUP(B24,'Plantilla publicacion'!$A$3:$M$502,6,0)</f>
        <v>0</v>
      </c>
      <c r="E24" s="351"/>
      <c r="F24" s="351"/>
      <c r="G24" s="351">
        <f>VLOOKUP(B24,'Plantilla publicacion'!$A$3:$M$502,7,0)</f>
        <v>0</v>
      </c>
      <c r="H24" s="107" t="str">
        <f>VLOOKUP(B24,'Plantilla publicacion'!$A$3:$M$504,8,0)</f>
        <v>Realizar campañas "escuchando tus emociones" (Informe con estadísticas de las personas que participaron de la campaña)</v>
      </c>
      <c r="I24" s="107">
        <f>VLOOKUP(B24,'Plantilla publicacion'!$A$3:$M$504,9,0)</f>
        <v>6</v>
      </c>
      <c r="J24" s="107" t="str">
        <f>VLOOKUP(B24,'Plantilla publicacion'!$A$3:$M$504,10,0)</f>
        <v>Númerica</v>
      </c>
      <c r="K24" s="108" t="str">
        <f>VLOOKUP(B24,'Plantilla publicacion'!$A$3:$M$504,11,0)</f>
        <v>2025-06-03</v>
      </c>
      <c r="L24" s="108" t="str">
        <f>VLOOKUP(B24,'Plantilla publicacion'!$A$3:$M$504,12,0)</f>
        <v>2025-11-28</v>
      </c>
      <c r="M24" s="109"/>
      <c r="N24" s="192" t="str">
        <f>VLOOKUP(B24,'Plantilla publicacion'!$A$3:$M$504,13,0)</f>
        <v>117-GRUPO DE TRABAJO DE DESARROLLO DE TALENTO HUMANO</v>
      </c>
      <c r="O24" s="200">
        <f>VLOOKUP($B24,'Plantilla publicacion'!$T$3:$Z$504,6,0)</f>
        <v>0</v>
      </c>
      <c r="P24" s="188">
        <f>VLOOKUP($B24,'Plantilla publicacion'!$T$3:$Z$504,7,0)</f>
        <v>0</v>
      </c>
      <c r="Q24" s="201">
        <f>VLOOKUP($B24,'Plantilla publicacion'!$T$3:$AA$504,8,0)</f>
        <v>0</v>
      </c>
    </row>
    <row r="25" spans="1:17" s="12" customFormat="1" ht="38.25" x14ac:dyDescent="0.25">
      <c r="A25" s="5" t="str">
        <f>VLOOKUP(B25,'Plantilla publicacion'!$A$3:$B$504,2,0)</f>
        <v>Producto</v>
      </c>
      <c r="B25" s="15" t="s">
        <v>601</v>
      </c>
      <c r="C25" s="350" t="str">
        <f>VLOOKUP(B25,'Plantilla publicacion'!$A$3:$R$504,17,0)</f>
        <v>PND - 5-31-5-b- Convergencia regional - Entidades públicas territoriales y nacionales fortalecidas / PES - Transformación Institucional</v>
      </c>
      <c r="D25" s="350" t="str">
        <f>VLOOKUP(B25,'Plantilla publicacion'!$A$3:$M$504,6,0)</f>
        <v>60-Fortalecer el Sistema Integral de Gestión Institucional en el marco del Modelo Integrado de Planeación y gestión para mejorar la prestación del servicio.</v>
      </c>
      <c r="E25" s="350" t="str">
        <f>VLOOKUP(B25,'Plantilla publicacion'!$A$3:$O$504,14,0)</f>
        <v>106-Cumplimiento de productos del PAI asociados a Fortalecer el Sistema Integral de Gestión Institucional para mejorar la prestación del servicio.</v>
      </c>
      <c r="F25" s="350" t="str">
        <f>VLOOKUP(B25,'Plantilla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350" t="str">
        <f>VLOOKUP(B25,'Plantilla publicacion'!$A$3:$M$504,7,0)</f>
        <v>N/A</v>
      </c>
      <c r="H25" s="15" t="str">
        <f>VLOOKUP(B25,'Plantilla publicacion'!$A$3:$M$504,8,0)</f>
        <v>Documento del Plan Estratégico de Talento Humano, elaborado y publicado  (Plan elaborado y captura de pantalla de la publicación en página web de la SIC e Intrasic)</v>
      </c>
      <c r="I25" s="15">
        <f>VLOOKUP(B25,'Plantilla publicacion'!$A$3:$M$504,9,0)</f>
        <v>1</v>
      </c>
      <c r="J25" s="15" t="str">
        <f>VLOOKUP(B25,'Plantilla publicacion'!$A$3:$M$504,10,0)</f>
        <v>Númerica</v>
      </c>
      <c r="K25" s="158" t="str">
        <f>VLOOKUP(B25,'Plantilla publicacion'!$A$3:$M$504,11,0)</f>
        <v>2025-01-20</v>
      </c>
      <c r="L25" s="158" t="str">
        <f>VLOOKUP(B25,'Plantilla publicacion'!$A$3:$M$504,12,0)</f>
        <v>2025-02-28</v>
      </c>
      <c r="M25" s="15" t="str">
        <f>IF(ISERROR(VLOOKUP(B25,'Plantilla publicacion'!$A$3:$P$501,16,0)),"NA",VLOOKUP(B25,'Plantilla publicacion'!$A$3:$P$501,16,0))</f>
        <v>PES_20240073 / DECRETO 612</v>
      </c>
      <c r="N25" s="189" t="str">
        <f>VLOOKUP(B25,'Plantilla publicacion'!$A$3:$M$504,13,0)</f>
        <v>117-GRUPO DE TRABAJO DE DESARROLLO DE TALENTO HUMANO</v>
      </c>
      <c r="O25" s="202">
        <f>VLOOKUP($B25,'Plantilla publicacion'!$T$3:$Z$504,6,0)</f>
        <v>100</v>
      </c>
      <c r="P25" s="186">
        <f>VLOOKUP($B25,'Plantilla publicacion'!$T$3:$Z$504,7,0)</f>
        <v>8.5000000000000006E-2</v>
      </c>
      <c r="Q25" s="203" t="str">
        <f>VLOOKUP($B25,'Plantilla publicacion'!$T$3:$AA$504,8,0)</f>
        <v>Se elaboró el Plan Estratégico de Talento Humano y se realizó la publicación en página web de la SIC e Intrasic.</v>
      </c>
    </row>
    <row r="26" spans="1:17" ht="25.5" x14ac:dyDescent="0.25">
      <c r="A26" s="5" t="str">
        <f>VLOOKUP(B26,'Plantilla publicacion'!$A$3:$B$504,2,0)</f>
        <v>Actividad propia</v>
      </c>
      <c r="B26" s="18" t="s">
        <v>604</v>
      </c>
      <c r="C26" s="349"/>
      <c r="D26" s="349">
        <f>VLOOKUP(B26,'Plantilla publicacion'!$A$3:$M$502,6,0)</f>
        <v>0</v>
      </c>
      <c r="E26" s="349"/>
      <c r="F26" s="349"/>
      <c r="G26" s="349">
        <f>VLOOKUP(B26,'Plantilla publicacion'!$A$3:$M$502,7,0)</f>
        <v>0</v>
      </c>
      <c r="H26" s="6" t="str">
        <f>VLOOKUP(B26,'Plantilla publicacion'!$A$3:$M$504,8,0)</f>
        <v>Elaborar el documento del Plan Estratégico de Talento Humano (Documento del plan/único entregable)</v>
      </c>
      <c r="I26" s="6">
        <f>VLOOKUP(B26,'Plantilla publicacion'!$A$3:$M$504,9,0)</f>
        <v>1</v>
      </c>
      <c r="J26" s="6" t="str">
        <f>VLOOKUP(B26,'Plantilla publicacion'!$A$3:$M$504,10,0)</f>
        <v>Númerica</v>
      </c>
      <c r="K26" s="7" t="str">
        <f>VLOOKUP(B26,'Plantilla publicacion'!$A$3:$M$504,11,0)</f>
        <v>2025-01-20</v>
      </c>
      <c r="L26" s="7" t="str">
        <f>VLOOKUP(B26,'Plantilla publicacion'!$A$3:$M$504,12,0)</f>
        <v>2025-01-31</v>
      </c>
      <c r="M26" s="58"/>
      <c r="N26" s="39" t="str">
        <f>VLOOKUP(B26,'Plantilla publicacion'!$A$3:$M$504,13,0)</f>
        <v>117-GRUPO DE TRABAJO DE DESARROLLO DE TALENTO HUMANO</v>
      </c>
      <c r="O26" s="198">
        <f>VLOOKUP($B26,'Plantilla publicacion'!$T$3:$Z$504,6,0)</f>
        <v>100</v>
      </c>
      <c r="P26" s="187">
        <f>VLOOKUP($B26,'Plantilla publicacion'!$T$3:$Z$504,7,0)</f>
        <v>6.666666666666668E-2</v>
      </c>
      <c r="Q26" s="199" t="str">
        <f>VLOOKUP($B26,'Plantilla publicacion'!$T$3:$AA$504,8,0)</f>
        <v>Se elaboró el documento del Plan Estratégico de Talento Humano para la vigencia 2025.</v>
      </c>
    </row>
    <row r="27" spans="1:17" ht="26.25" thickBot="1" x14ac:dyDescent="0.3">
      <c r="A27" s="5" t="str">
        <f>VLOOKUP(B27,'Plantilla publicacion'!$A$3:$B$504,2,0)</f>
        <v>Actividad propia</v>
      </c>
      <c r="B27" s="71" t="s">
        <v>606</v>
      </c>
      <c r="C27" s="351"/>
      <c r="D27" s="351">
        <f>VLOOKUP(B27,'Plantilla publicacion'!$A$3:$M$502,6,0)</f>
        <v>0</v>
      </c>
      <c r="E27" s="351"/>
      <c r="F27" s="351"/>
      <c r="G27" s="351">
        <f>VLOOKUP(B27,'Plantilla publicacion'!$A$3:$M$502,7,0)</f>
        <v>0</v>
      </c>
      <c r="H27" s="11" t="str">
        <f>VLOOKUP(B27,'Plantilla publicacion'!$A$3:$M$504,8,0)</f>
        <v>Publicar el Plan Estratégico de Talento Humano  (Captura de pantalla de la publicación en página web de la SIC e Intrasic)</v>
      </c>
      <c r="I27" s="11">
        <f>VLOOKUP(B27,'Plantilla publicacion'!$A$3:$M$504,9,0)</f>
        <v>1</v>
      </c>
      <c r="J27" s="11" t="str">
        <f>VLOOKUP(B27,'Plantilla publicacion'!$A$3:$M$504,10,0)</f>
        <v>Númerica</v>
      </c>
      <c r="K27" s="111" t="str">
        <f>VLOOKUP(B27,'Plantilla publicacion'!$A$3:$M$504,11,0)</f>
        <v>2025-02-03</v>
      </c>
      <c r="L27" s="111" t="str">
        <f>VLOOKUP(B27,'Plantilla publicacion'!$A$3:$M$504,12,0)</f>
        <v>2025-02-28</v>
      </c>
      <c r="M27" s="109"/>
      <c r="N27" s="190" t="str">
        <f>VLOOKUP(B27,'Plantilla publicacion'!$A$3:$M$504,13,0)</f>
        <v>117-GRUPO DE TRABAJO DE DESARROLLO DE TALENTO HUMANO</v>
      </c>
      <c r="O27" s="200">
        <f>VLOOKUP($B27,'Plantilla publicacion'!$T$3:$Z$504,6,0)</f>
        <v>100</v>
      </c>
      <c r="P27" s="188">
        <f>VLOOKUP($B27,'Plantilla publicacion'!$T$3:$Z$504,7,0)</f>
        <v>4.4444444444444446E-2</v>
      </c>
      <c r="Q27" s="201" t="str">
        <f>VLOOKUP($B27,'Plantilla publicacion'!$T$3:$AA$504,8,0)</f>
        <v>Se realizó la publicación del Plan Estratégico de Talento Humano tanto en la página web de la entidad como en la Intrasic.</v>
      </c>
    </row>
    <row r="28" spans="1:17" s="12" customFormat="1" ht="25.5" x14ac:dyDescent="0.25">
      <c r="A28" s="5" t="str">
        <f>VLOOKUP(B28,'Plantilla publicacion'!$A$3:$B$504,2,0)</f>
        <v>Producto</v>
      </c>
      <c r="B28" s="99" t="s">
        <v>608</v>
      </c>
      <c r="C28" s="350" t="str">
        <f>VLOOKUP(B28,'Plantilla publicacion'!$A$3:$R$504,17,0)</f>
        <v>PND - 5-31-5-b- Convergencia regional - Entidades públicas territoriales y nacionales fortalecidas / PES - Transformación Institucional</v>
      </c>
      <c r="D28" s="350" t="str">
        <f>VLOOKUP(B28,'Plantilla publicacion'!$A$3:$M$504,6,0)</f>
        <v>60-Fortalecer el Sistema Integral de Gestión Institucional en el marco del Modelo Integrado de Planeación y gestión para mejorar la prestación del servicio.</v>
      </c>
      <c r="E28" s="350" t="str">
        <f>VLOOKUP(B28,'Plantilla publicacion'!$A$3:$O$504,14,0)</f>
        <v>106-Cumplimiento de productos del PAI asociados a Fortalecer el Sistema Integral de Gestión Institucional para mejorar la prestación del servicio.</v>
      </c>
      <c r="F28" s="350" t="str">
        <f>VLOOKUP(B28,'Plantilla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350" t="str">
        <f>VLOOKUP(B28,'Plantilla publicacion'!$A$3:$M$504,7,0)</f>
        <v>N/A</v>
      </c>
      <c r="H28" s="101" t="str">
        <f>VLOOKUP(B28,'Plantilla publicacion'!$A$3:$M$504,8,0)</f>
        <v>Objetivo de mejora Empresas Familiarmente responsables efr, cumplidos (Informe consolidado de cumplimiento de objetivos de mejora, único entregable)</v>
      </c>
      <c r="I28" s="101">
        <f>VLOOKUP(B28,'Plantilla publicacion'!$A$3:$M$504,9,0)</f>
        <v>1</v>
      </c>
      <c r="J28" s="101" t="str">
        <f>VLOOKUP(B28,'Plantilla publicacion'!$A$3:$M$504,10,0)</f>
        <v>Númerica</v>
      </c>
      <c r="K28" s="159" t="str">
        <f>VLOOKUP(B28,'Plantilla publicacion'!$A$3:$M$504,11,0)</f>
        <v>2025-01-20</v>
      </c>
      <c r="L28" s="159" t="str">
        <f>VLOOKUP(B28,'Plantilla publicacion'!$A$3:$M$504,12,0)</f>
        <v>2025-12-22</v>
      </c>
      <c r="M28" s="15">
        <f>IF(ISERROR(VLOOKUP(B28,'Plantilla publicacion'!$A$3:$P$501,16,0)),"NA",VLOOKUP(B28,'Plantilla publicacion'!$A$3:$P$501,16,0))</f>
        <v>0</v>
      </c>
      <c r="N28" s="191" t="str">
        <f>VLOOKUP(B28,'Plantilla publicacion'!$A$3:$M$504,13,0)</f>
        <v>117-GRUPO DE TRABAJO DE DESARROLLO DE TALENTO HUMANO</v>
      </c>
      <c r="O28" s="202">
        <f>VLOOKUP($B28,'Plantilla publicacion'!$T$3:$Z$504,6,0)</f>
        <v>0</v>
      </c>
      <c r="P28" s="186">
        <f>VLOOKUP($B28,'Plantilla publicacion'!$T$3:$Z$504,7,0)</f>
        <v>0</v>
      </c>
      <c r="Q28" s="203">
        <f>VLOOKUP($B28,'Plantilla publicacion'!$T$3:$AA$504,8,0)</f>
        <v>0</v>
      </c>
    </row>
    <row r="29" spans="1:17" ht="38.25" x14ac:dyDescent="0.25">
      <c r="A29" s="5" t="str">
        <f>VLOOKUP(B29,'Plantilla publicacion'!$A$3:$B$504,2,0)</f>
        <v>Actividad propia</v>
      </c>
      <c r="B29" s="137" t="s">
        <v>610</v>
      </c>
      <c r="C29" s="349"/>
      <c r="D29" s="349">
        <f>VLOOKUP(B29,'Plantilla publicacion'!$A$3:$M$502,6,0)</f>
        <v>0</v>
      </c>
      <c r="E29" s="349"/>
      <c r="F29" s="349"/>
      <c r="G29" s="349">
        <f>VLOOKUP(B29,'Plantilla publicacion'!$A$3:$M$502,7,0)</f>
        <v>0</v>
      </c>
      <c r="H29" s="6" t="str">
        <f>VLOOKUP(B29,'Plantilla publicacion'!$A$3:$M$504,8,0)</f>
        <v>Establecer plan de trabajo con acciones, fechas y responsables, para el cumplimiento de los objetivos de mejora efr   (Plan de trabajo / único entregable)</v>
      </c>
      <c r="I29" s="6">
        <f>VLOOKUP(B29,'Plantilla publicacion'!$A$3:$M$504,9,0)</f>
        <v>1</v>
      </c>
      <c r="J29" s="6" t="str">
        <f>VLOOKUP(B29,'Plantilla publicacion'!$A$3:$M$504,10,0)</f>
        <v>Númerica</v>
      </c>
      <c r="K29" s="7" t="str">
        <f>VLOOKUP(B29,'Plantilla publicacion'!$A$3:$M$504,11,0)</f>
        <v>2025-01-20</v>
      </c>
      <c r="L29" s="7" t="str">
        <f>VLOOKUP(B29,'Plantilla publicacion'!$A$3:$M$504,12,0)</f>
        <v>2025-01-31</v>
      </c>
      <c r="M29" s="58"/>
      <c r="N29" s="39" t="str">
        <f>VLOOKUP(B29,'Plantilla publicacion'!$A$3:$M$504,13,0)</f>
        <v>117-GRUPO DE TRABAJO DE DESARROLLO DE TALENTO HUMANO</v>
      </c>
      <c r="O29" s="198">
        <f>VLOOKUP($B29,'Plantilla publicacion'!$T$3:$Z$504,6,0)</f>
        <v>100</v>
      </c>
      <c r="P29" s="187">
        <f>VLOOKUP($B29,'Plantilla publicacion'!$T$3:$Z$504,7,0)</f>
        <v>8.8888888888888892E-2</v>
      </c>
      <c r="Q29" s="199" t="str">
        <f>VLOOKUP($B29,'Plantilla publicacion'!$T$3:$AA$504,8,0)</f>
        <v>Se estableció el plan de trabajo con acciones, fechas y responsables, para el cumplimiento de los objetivos de mejora efr.</v>
      </c>
    </row>
    <row r="30" spans="1:17" ht="51.75" thickBot="1" x14ac:dyDescent="0.3">
      <c r="A30" s="5" t="str">
        <f>VLOOKUP(B30,'Plantilla publicacion'!$A$3:$B$504,2,0)</f>
        <v>Actividad propia</v>
      </c>
      <c r="B30" s="138" t="s">
        <v>611</v>
      </c>
      <c r="C30" s="351"/>
      <c r="D30" s="351">
        <f>VLOOKUP(B30,'Plantilla publicacion'!$A$3:$M$502,6,0)</f>
        <v>0</v>
      </c>
      <c r="E30" s="351"/>
      <c r="F30" s="351"/>
      <c r="G30" s="351">
        <f>VLOOKUP(B30,'Plantilla publicacion'!$A$3:$M$502,7,0)</f>
        <v>0</v>
      </c>
      <c r="H30" s="107" t="str">
        <f>VLOOKUP(B30,'Plantilla publicacion'!$A$3:$M$504,8,0)</f>
        <v>Ejecutar el plan de trabajo para el cumplimiento de los objetivos de mejora efr  (Informes trimestrales (4) de seguimiento y soportes documentales de cumplimiento)</v>
      </c>
      <c r="I30" s="107">
        <f>VLOOKUP(B30,'Plantilla publicacion'!$A$3:$M$504,9,0)</f>
        <v>100</v>
      </c>
      <c r="J30" s="107" t="str">
        <f>VLOOKUP(B30,'Plantilla publicacion'!$A$3:$M$504,10,0)</f>
        <v>Porcentual</v>
      </c>
      <c r="K30" s="108" t="str">
        <f>VLOOKUP(B30,'Plantilla publicacion'!$A$3:$M$504,11,0)</f>
        <v>2025-02-03</v>
      </c>
      <c r="L30" s="108" t="str">
        <f>VLOOKUP(B30,'Plantilla publicacion'!$A$3:$M$504,12,0)</f>
        <v>2025-12-22</v>
      </c>
      <c r="M30" s="109"/>
      <c r="N30" s="192" t="str">
        <f>VLOOKUP(B30,'Plantilla publicacion'!$A$3:$M$504,13,0)</f>
        <v>117-GRUPO DE TRABAJO DE DESARROLLO DE TALENTO HUMANO</v>
      </c>
      <c r="O30" s="200">
        <f>VLOOKUP($B30,'Plantilla publicacion'!$T$3:$Z$504,6,0)</f>
        <v>47</v>
      </c>
      <c r="P30" s="188">
        <f>VLOOKUP($B30,'Plantilla publicacion'!$T$3:$Z$504,7,0)</f>
        <v>1.0444444444444444E-2</v>
      </c>
      <c r="Q30" s="201" t="str">
        <f>VLOOKUP($B30,'Plantilla publicacion'!$T$3:$AA$504,8,0)</f>
        <v>Durante el mes de MAYO se realizaron las siguientes actividades: Documentar conceptos, metodologías y buenas prácticas de otras organizaciones relacionadas con la construcción de marca empleador y realizar intervenciones directas a los altos y medios mandos de la entidad, especialmente, a aquellos involucrados directamente en la correcta gestión del modelo efr</v>
      </c>
    </row>
    <row r="31" spans="1:17" s="12" customFormat="1" ht="165.75" x14ac:dyDescent="0.25">
      <c r="A31" s="5" t="str">
        <f>VLOOKUP(B31,'Plantilla publicacion'!$A$3:$B$504,2,0)</f>
        <v>Producto</v>
      </c>
      <c r="B31" s="15" t="s">
        <v>613</v>
      </c>
      <c r="C31" s="350" t="str">
        <f>VLOOKUP(B31,'Plantilla publicacion'!$A$3:$R$504,17,0)</f>
        <v>PND - 5-31-5-b- Convergencia regional - Entidades públicas territoriales y nacionales fortalecidas / PES - Transformación Institucional</v>
      </c>
      <c r="D31" s="350" t="str">
        <f>VLOOKUP(B31,'Plantilla publicacion'!$A$3:$M$504,6,0)</f>
        <v>60-Fortalecer el Sistema Integral de Gestión Institucional en el marco del Modelo Integrado de Planeación y gestión para mejorar la prestación del servicio.</v>
      </c>
      <c r="E31" s="350" t="str">
        <f>VLOOKUP(B31,'Plantilla publicacion'!$A$3:$O$504,14,0)</f>
        <v>106-Cumplimiento de productos del PAI asociados a Fortalecer el Sistema Integral de Gestión Institucional para mejorar la prestación del servicio.</v>
      </c>
      <c r="F31" s="350" t="str">
        <f>VLOOKUP(B31,'Plantilla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350" t="str">
        <f>VLOOKUP(B31,'Plantilla publicacion'!$A$3:$M$504,7,0)</f>
        <v>FUNCIONAMIENTO</v>
      </c>
      <c r="H31" s="15" t="str">
        <f>VLOOKUP(B31,'Plantilla publicacion'!$A$3:$M$504,8,0)</f>
        <v>Plan de Bienestar Social y Estímulos, elaborado y ejecutado (Informe semestral de la ejecución del plan / único entregable)</v>
      </c>
      <c r="I31" s="15">
        <f>VLOOKUP(B31,'Plantilla publicacion'!$A$3:$M$504,9,0)</f>
        <v>100</v>
      </c>
      <c r="J31" s="15" t="str">
        <f>VLOOKUP(B31,'Plantilla publicacion'!$A$3:$M$504,10,0)</f>
        <v>Porcentual</v>
      </c>
      <c r="K31" s="158" t="str">
        <f>VLOOKUP(B31,'Plantilla publicacion'!$A$3:$M$504,11,0)</f>
        <v>2025-01-13</v>
      </c>
      <c r="L31" s="158" t="str">
        <f>VLOOKUP(B31,'Plantilla publicacion'!$A$3:$M$504,12,0)</f>
        <v>2025-12-22</v>
      </c>
      <c r="M31" s="15" t="str">
        <f>IF(ISERROR(VLOOKUP(B31,'Plantilla publicacion'!$A$3:$P$501,16,0)),"NA",VLOOKUP(B31,'Plantilla publicacion'!$A$3:$P$501,16,0))</f>
        <v>DECRETO 612</v>
      </c>
      <c r="N31" s="189" t="str">
        <f>VLOOKUP(B31,'Plantilla publicacion'!$A$3:$M$504,13,0)</f>
        <v>117-GRUPO DE TRABAJO DE DESARROLLO DE TALENTO HUMANO</v>
      </c>
      <c r="O31" s="202">
        <f>VLOOKUP($B31,'Plantilla publicacion'!$T$3:$Z$504,6,0)</f>
        <v>23.2</v>
      </c>
      <c r="P31" s="186">
        <f>VLOOKUP($B31,'Plantilla publicacion'!$T$3:$Z$504,7,0)</f>
        <v>1.9719999999999998E-2</v>
      </c>
      <c r="Q31" s="203" t="str">
        <f>VLOOKUP($B31,'Plantilla publicacion'!$T$3:$AA$504,8,0)</f>
        <v>Durante el mes de abril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días de la secretarias, bienvenida bebe, turnos de semana santa, Higiene mental, emprender con propósito, Café del conocimiento, Escuela de liderazgo, La SIC te acompaña, Ejercicio es salud, Gimnasia cerebral, Reconocimiento pensionados, Fondo Nacional del Ahorro, Reconocimiento a la Antigüedad Laboral, Reconocimiento a los servidores públicos según su profesión.</v>
      </c>
    </row>
    <row r="32" spans="1:17" ht="51" x14ac:dyDescent="0.25">
      <c r="A32" s="5" t="str">
        <f>VLOOKUP(B32,'Plantilla publicacion'!$A$3:$B$504,2,0)</f>
        <v>Actividad propia</v>
      </c>
      <c r="B32" s="18" t="s">
        <v>616</v>
      </c>
      <c r="C32" s="349"/>
      <c r="D32" s="349">
        <f>VLOOKUP(B32,'Plantilla publicacion'!$A$3:$M$502,6,0)</f>
        <v>0</v>
      </c>
      <c r="E32" s="349"/>
      <c r="F32" s="349"/>
      <c r="G32" s="349">
        <f>VLOOKUP(B32,'Plantilla publicacion'!$A$3:$M$502,7,0)</f>
        <v>0</v>
      </c>
      <c r="H32" s="6" t="str">
        <f>VLOOKUP(B32,'Plantilla publicacion'!$A$3:$M$504,8,0)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publicacion'!$A$3:$M$504,9,0)</f>
        <v>1</v>
      </c>
      <c r="J32" s="6" t="str">
        <f>VLOOKUP(B32,'Plantilla publicacion'!$A$3:$M$504,10,0)</f>
        <v>Númerica</v>
      </c>
      <c r="K32" s="7" t="str">
        <f>VLOOKUP(B32,'Plantilla publicacion'!$A$3:$M$504,11,0)</f>
        <v>2025-01-13</v>
      </c>
      <c r="L32" s="7" t="str">
        <f>VLOOKUP(B32,'Plantilla publicacion'!$A$3:$M$504,12,0)</f>
        <v>2025-01-31</v>
      </c>
      <c r="M32" s="58"/>
      <c r="N32" s="39" t="str">
        <f>VLOOKUP(B32,'Plantilla publicacion'!$A$3:$M$504,13,0)</f>
        <v>117-GRUPO DE TRABAJO DE DESARROLLO DE TALENTO HUMANO</v>
      </c>
      <c r="O32" s="198">
        <f>VLOOKUP($B32,'Plantilla publicacion'!$T$3:$Z$504,6,0)</f>
        <v>100</v>
      </c>
      <c r="P32" s="187">
        <f>VLOOKUP($B32,'Plantilla publicacion'!$T$3:$Z$504,7,0)</f>
        <v>1.666666666666667E-2</v>
      </c>
      <c r="Q32" s="199" t="str">
        <f>VLOOKUP($B32,'Plantilla publicacion'!$T$3:$AA$504,8,0)</f>
        <v>Se elaboró el plan de bienestar social y estímulos y fue aprobado  por el Comité Institucional de Gestión y Desempeño en reunión celebrada el 29 de enero de 2025.</v>
      </c>
    </row>
    <row r="33" spans="1:17" ht="38.25" x14ac:dyDescent="0.25">
      <c r="A33" s="5" t="str">
        <f>VLOOKUP(B33,'Plantilla publicacion'!$A$3:$B$504,2,0)</f>
        <v>Actividad propia</v>
      </c>
      <c r="B33" s="18" t="s">
        <v>618</v>
      </c>
      <c r="C33" s="349"/>
      <c r="D33" s="349">
        <f>VLOOKUP(B33,'Plantilla publicacion'!$A$3:$M$502,6,0)</f>
        <v>0</v>
      </c>
      <c r="E33" s="349"/>
      <c r="F33" s="349"/>
      <c r="G33" s="349">
        <f>VLOOKUP(B33,'Plantilla publicacion'!$A$3:$M$502,7,0)</f>
        <v>0</v>
      </c>
      <c r="H33" s="6" t="str">
        <f>VLOOKUP(B33,'Plantilla publicacion'!$A$3:$M$504,8,0)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publicacion'!$A$3:$M$504,9,0)</f>
        <v>1</v>
      </c>
      <c r="J33" s="6" t="str">
        <f>VLOOKUP(B33,'Plantilla publicacion'!$A$3:$M$504,10,0)</f>
        <v>Númerica</v>
      </c>
      <c r="K33" s="7" t="str">
        <f>VLOOKUP(B33,'Plantilla publicacion'!$A$3:$M$504,11,0)</f>
        <v>2025-01-13</v>
      </c>
      <c r="L33" s="7" t="str">
        <f>VLOOKUP(B33,'Plantilla publicacion'!$A$3:$M$504,12,0)</f>
        <v>2025-01-31</v>
      </c>
      <c r="M33" s="58"/>
      <c r="N33" s="39" t="str">
        <f>VLOOKUP(B33,'Plantilla publicacion'!$A$3:$M$504,13,0)</f>
        <v>117-GRUPO DE TRABAJO DE DESARROLLO DE TALENTO HUMANO</v>
      </c>
      <c r="O33" s="198">
        <f>VLOOKUP($B33,'Plantilla publicacion'!$T$3:$Z$504,6,0)</f>
        <v>100</v>
      </c>
      <c r="P33" s="187">
        <f>VLOOKUP($B33,'Plantilla publicacion'!$T$3:$Z$504,7,0)</f>
        <v>1.666666666666667E-2</v>
      </c>
      <c r="Q33" s="199" t="str">
        <f>VLOOKUP($B33,'Plantilla publicacion'!$T$3:$AA$504,8,0)</f>
        <v>Mediante Resolución 2240 de 2025 se adoptó el Plan de Bienestar Social y Estímulos y se publicó el la resolución en la página web e intrasic.</v>
      </c>
    </row>
    <row r="34" spans="1:17" ht="128.25" thickBot="1" x14ac:dyDescent="0.3">
      <c r="A34" s="5" t="str">
        <f>VLOOKUP(B34,'Plantilla publicacion'!$A$3:$B$504,2,0)</f>
        <v>Actividad propia</v>
      </c>
      <c r="B34" s="71" t="s">
        <v>620</v>
      </c>
      <c r="C34" s="351"/>
      <c r="D34" s="351">
        <f>VLOOKUP(B34,'Plantilla publicacion'!$A$3:$M$502,6,0)</f>
        <v>0</v>
      </c>
      <c r="E34" s="351"/>
      <c r="F34" s="351"/>
      <c r="G34" s="351">
        <f>VLOOKUP(B34,'Plantilla publicacion'!$A$3:$M$502,7,0)</f>
        <v>0</v>
      </c>
      <c r="H34" s="11" t="str">
        <f>VLOOKUP(B34,'Plantilla publicacion'!$A$3:$M$504,8,0)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publicacion'!$A$3:$M$504,9,0)</f>
        <v>100</v>
      </c>
      <c r="J34" s="11" t="str">
        <f>VLOOKUP(B34,'Plantilla publicacion'!$A$3:$M$504,10,0)</f>
        <v>Porcentual</v>
      </c>
      <c r="K34" s="111" t="str">
        <f>VLOOKUP(B34,'Plantilla publicacion'!$A$3:$M$504,11,0)</f>
        <v>2025-02-03</v>
      </c>
      <c r="L34" s="111" t="str">
        <f>VLOOKUP(B34,'Plantilla publicacion'!$A$3:$M$504,12,0)</f>
        <v>2025-12-22</v>
      </c>
      <c r="M34" s="109"/>
      <c r="N34" s="190" t="str">
        <f>VLOOKUP(B34,'Plantilla publicacion'!$A$3:$M$504,13,0)</f>
        <v>117-GRUPO DE TRABAJO DE DESARROLLO DE TALENTO HUMANO</v>
      </c>
      <c r="O34" s="200">
        <f>VLOOKUP($B34,'Plantilla publicacion'!$T$3:$Z$504,6,0)</f>
        <v>32</v>
      </c>
      <c r="P34" s="188">
        <f>VLOOKUP($B34,'Plantilla publicacion'!$T$3:$Z$504,7,0)</f>
        <v>2.4888888888888887E-2</v>
      </c>
      <c r="Q34" s="201" t="str">
        <f>VLOOKUP($B34,'Plantilla publicacion'!$T$3:$AA$504,8,0)</f>
        <v xml:space="preserve">Durante los meses de abril y mayo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días de la secretarias, día de la madre, día de la familia,  bienvenida bebe, turnos de semana santa, Higiene mental, emprender con propósito, Café del conocimiento, Escuela de liderazgo, La SIC te acompaña, Ejercicio es salud, Gimnasia cerebral, bienestar a la carta, Reconocimiento pensionados, Fondo Nacional del Ahorro, SIC con sentido TIC, Reconocimiento a la Antigüedad Laboral, Reconocimiento a los servidores públicos según su profesión.
</v>
      </c>
    </row>
    <row r="35" spans="1:17" s="12" customFormat="1" ht="25.5" x14ac:dyDescent="0.25">
      <c r="A35" s="5" t="str">
        <f>VLOOKUP(B35,'Plantilla publicacion'!$A$3:$B$504,2,0)</f>
        <v>Producto</v>
      </c>
      <c r="B35" s="99" t="s">
        <v>621</v>
      </c>
      <c r="C35" s="350" t="str">
        <f>VLOOKUP(B35,'Plantilla publicacion'!$A$3:$R$504,17,0)</f>
        <v>PND - 5-31-5-b- Convergencia regional - Entidades públicas territoriales y nacionales fortalecidas / PES - Transformación Institucional</v>
      </c>
      <c r="D35" s="350" t="str">
        <f>VLOOKUP(B35,'Plantilla publicacion'!$A$3:$M$504,6,0)</f>
        <v>60-Fortalecer el Sistema Integral de Gestión Institucional en el marco del Modelo Integrado de Planeación y gestión para mejorar la prestación del servicio.</v>
      </c>
      <c r="E35" s="350" t="str">
        <f>VLOOKUP(B35,'Plantilla publicacion'!$A$3:$O$504,14,0)</f>
        <v>106-Cumplimiento de productos del PAI asociados a Fortalecer el Sistema Integral de Gestión Institucional para mejorar la prestación del servicio.</v>
      </c>
      <c r="F35" s="350" t="str">
        <f>VLOOKUP(B35,'Plantilla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350" t="str">
        <f>VLOOKUP(B35,'Plantilla publicacion'!$A$3:$M$504,7,0)</f>
        <v>FUNCIONAMIENTO</v>
      </c>
      <c r="H35" s="101" t="str">
        <f>VLOOKUP(B35,'Plantilla publicacion'!$A$3:$M$504,8,0)</f>
        <v>Plan de Capacitación, elaborado y ejecutado  (Informe semestral de la ejecución del plan)</v>
      </c>
      <c r="I35" s="101">
        <f>VLOOKUP(B35,'Plantilla publicacion'!$A$3:$M$504,9,0)</f>
        <v>100</v>
      </c>
      <c r="J35" s="101" t="str">
        <f>VLOOKUP(B35,'Plantilla publicacion'!$A$3:$M$504,10,0)</f>
        <v>Porcentual</v>
      </c>
      <c r="K35" s="159" t="str">
        <f>VLOOKUP(B35,'Plantilla publicacion'!$A$3:$M$504,11,0)</f>
        <v>2025-01-13</v>
      </c>
      <c r="L35" s="159" t="str">
        <f>VLOOKUP(B35,'Plantilla publicacion'!$A$3:$M$504,12,0)</f>
        <v>2025-12-22</v>
      </c>
      <c r="M35" s="15" t="str">
        <f>IF(ISERROR(VLOOKUP(B35,'Plantilla publicacion'!$A$3:$P$501,16,0)),"NA",VLOOKUP(B35,'Plantilla publicacion'!$A$3:$P$501,16,0))</f>
        <v>DECRETO 612</v>
      </c>
      <c r="N35" s="191" t="str">
        <f>VLOOKUP(B35,'Plantilla publicacion'!$A$3:$M$504,13,0)</f>
        <v>117-GRUPO DE TRABAJO DE DESARROLLO DE TALENTO HUMANO</v>
      </c>
      <c r="O35" s="202">
        <f>VLOOKUP($B35,'Plantilla publicacion'!$T$3:$Z$504,6,0)</f>
        <v>0</v>
      </c>
      <c r="P35" s="186">
        <f>VLOOKUP($B35,'Plantilla publicacion'!$T$3:$Z$504,7,0)</f>
        <v>0</v>
      </c>
      <c r="Q35" s="203">
        <f>VLOOKUP($B35,'Plantilla publicacion'!$T$3:$AA$504,8,0)</f>
        <v>0</v>
      </c>
    </row>
    <row r="36" spans="1:17" ht="38.25" x14ac:dyDescent="0.25">
      <c r="A36" s="5" t="str">
        <f>VLOOKUP(B36,'Plantilla publicacion'!$A$3:$B$504,2,0)</f>
        <v>Actividad propia</v>
      </c>
      <c r="B36" s="137" t="s">
        <v>624</v>
      </c>
      <c r="C36" s="349"/>
      <c r="D36" s="349">
        <f>VLOOKUP(B36,'Plantilla publicacion'!$A$3:$M$502,6,0)</f>
        <v>0</v>
      </c>
      <c r="E36" s="349"/>
      <c r="F36" s="349"/>
      <c r="G36" s="349">
        <f>VLOOKUP(B36,'Plantilla publicacion'!$A$3:$M$502,7,0)</f>
        <v>0</v>
      </c>
      <c r="H36" s="6" t="str">
        <f>VLOOKUP(B36,'Plantilla publicacion'!$A$3:$M$504,8,0)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publicacion'!$A$3:$M$504,9,0)</f>
        <v>1</v>
      </c>
      <c r="J36" s="6" t="str">
        <f>VLOOKUP(B36,'Plantilla publicacion'!$A$3:$M$504,10,0)</f>
        <v>Númerica</v>
      </c>
      <c r="K36" s="7" t="str">
        <f>VLOOKUP(B36,'Plantilla publicacion'!$A$3:$M$504,11,0)</f>
        <v>2025-01-13</v>
      </c>
      <c r="L36" s="7" t="str">
        <f>VLOOKUP(B36,'Plantilla publicacion'!$A$3:$M$504,12,0)</f>
        <v>2025-01-31</v>
      </c>
      <c r="M36" s="58"/>
      <c r="N36" s="39" t="str">
        <f>VLOOKUP(B36,'Plantilla publicacion'!$A$3:$M$504,13,0)</f>
        <v>117-GRUPO DE TRABAJO DE DESARROLLO DE TALENTO HUMANO</v>
      </c>
      <c r="O36" s="198">
        <f>VLOOKUP($B36,'Plantilla publicacion'!$T$3:$Z$504,6,0)</f>
        <v>100</v>
      </c>
      <c r="P36" s="187">
        <f>VLOOKUP($B36,'Plantilla publicacion'!$T$3:$Z$504,7,0)</f>
        <v>1.666666666666667E-2</v>
      </c>
      <c r="Q36" s="199" t="str">
        <f>VLOOKUP($B36,'Plantilla publicacion'!$T$3:$AA$504,8,0)</f>
        <v>Se elaboró el Plan Institucional de Capacitación 2025 y fue aprobado  por el Comité Institucional de Gestión y Desempeño en reunión celebrada el 29 de enero de 2025.</v>
      </c>
    </row>
    <row r="37" spans="1:17" ht="38.25" x14ac:dyDescent="0.25">
      <c r="A37" s="5" t="str">
        <f>VLOOKUP(B37,'Plantilla publicacion'!$A$3:$B$504,2,0)</f>
        <v>Actividad propia</v>
      </c>
      <c r="B37" s="137" t="s">
        <v>626</v>
      </c>
      <c r="C37" s="349"/>
      <c r="D37" s="349">
        <f>VLOOKUP(B37,'Plantilla publicacion'!$A$3:$M$502,6,0)</f>
        <v>0</v>
      </c>
      <c r="E37" s="349"/>
      <c r="F37" s="349"/>
      <c r="G37" s="349">
        <f>VLOOKUP(B37,'Plantilla publicacion'!$A$3:$M$502,7,0)</f>
        <v>0</v>
      </c>
      <c r="H37" s="6" t="str">
        <f>VLOOKUP(B37,'Plantilla publicacion'!$A$3:$M$504,8,0)</f>
        <v>Realizar la Resolución de adopción del plan de capacitación y publicar el plan aprobado en la página web e intrasic (Resolución adoptando el Plan de Capacitación-único entregable)</v>
      </c>
      <c r="I37" s="6">
        <f>VLOOKUP(B37,'Plantilla publicacion'!$A$3:$M$504,9,0)</f>
        <v>1</v>
      </c>
      <c r="J37" s="6" t="str">
        <f>VLOOKUP(B37,'Plantilla publicacion'!$A$3:$M$504,10,0)</f>
        <v>Númerica</v>
      </c>
      <c r="K37" s="7" t="str">
        <f>VLOOKUP(B37,'Plantilla publicacion'!$A$3:$M$504,11,0)</f>
        <v>2025-01-13</v>
      </c>
      <c r="L37" s="7" t="str">
        <f>VLOOKUP(B37,'Plantilla publicacion'!$A$3:$M$504,12,0)</f>
        <v>2025-01-31</v>
      </c>
      <c r="M37" s="58"/>
      <c r="N37" s="39" t="str">
        <f>VLOOKUP(B37,'Plantilla publicacion'!$A$3:$M$504,13,0)</f>
        <v>117-GRUPO DE TRABAJO DE DESARROLLO DE TALENTO HUMANO</v>
      </c>
      <c r="O37" s="198">
        <f>VLOOKUP($B37,'Plantilla publicacion'!$T$3:$Z$504,6,0)</f>
        <v>100</v>
      </c>
      <c r="P37" s="187">
        <f>VLOOKUP($B37,'Plantilla publicacion'!$T$3:$Z$504,7,0)</f>
        <v>1.666666666666667E-2</v>
      </c>
      <c r="Q37" s="199" t="str">
        <f>VLOOKUP($B37,'Plantilla publicacion'!$T$3:$AA$504,8,0)</f>
        <v>Mediante Resolución 2241 de 2025 se adoptó el plan de capacitación y se publicó en la página web e intrasic.</v>
      </c>
    </row>
    <row r="38" spans="1:17" ht="64.5" thickBot="1" x14ac:dyDescent="0.3">
      <c r="A38" s="5" t="str">
        <f>VLOOKUP(B38,'Plantilla publicacion'!$A$3:$B$504,2,0)</f>
        <v>Actividad propia</v>
      </c>
      <c r="B38" s="138" t="s">
        <v>628</v>
      </c>
      <c r="C38" s="351"/>
      <c r="D38" s="351">
        <f>VLOOKUP(B38,'Plantilla publicacion'!$A$3:$M$502,6,0)</f>
        <v>0</v>
      </c>
      <c r="E38" s="351"/>
      <c r="F38" s="351"/>
      <c r="G38" s="351">
        <f>VLOOKUP(B38,'Plantilla publicacion'!$A$3:$M$502,7,0)</f>
        <v>0</v>
      </c>
      <c r="H38" s="107" t="str">
        <f>VLOOKUP(B38,'Plantilla publicacion'!$A$3:$M$504,8,0)</f>
        <v>Ejecutar el  plan de Capacitación (Listas de asistencia cuando aplique, captura de pantalla de la reunión de capacitaciones cuando aplique e informe semestral de las actividades realizadas)</v>
      </c>
      <c r="I38" s="107">
        <f>VLOOKUP(B38,'Plantilla publicacion'!$A$3:$M$504,9,0)</f>
        <v>100</v>
      </c>
      <c r="J38" s="107" t="str">
        <f>VLOOKUP(B38,'Plantilla publicacion'!$A$3:$M$504,10,0)</f>
        <v>Porcentual</v>
      </c>
      <c r="K38" s="108" t="str">
        <f>VLOOKUP(B38,'Plantilla publicacion'!$A$3:$M$504,11,0)</f>
        <v>2025-02-03</v>
      </c>
      <c r="L38" s="108" t="str">
        <f>VLOOKUP(B38,'Plantilla publicacion'!$A$3:$M$504,12,0)</f>
        <v>2025-12-22</v>
      </c>
      <c r="M38" s="109"/>
      <c r="N38" s="192" t="str">
        <f>VLOOKUP(B38,'Plantilla publicacion'!$A$3:$M$504,13,0)</f>
        <v>117-GRUPO DE TRABAJO DE DESARROLLO DE TALENTO HUMANO</v>
      </c>
      <c r="O38" s="200">
        <f>VLOOKUP($B38,'Plantilla publicacion'!$T$3:$Z$504,6,0)</f>
        <v>4.5</v>
      </c>
      <c r="P38" s="188">
        <f>VLOOKUP($B38,'Plantilla publicacion'!$T$3:$Z$504,7,0)</f>
        <v>3.5000000000000001E-3</v>
      </c>
      <c r="Q38" s="201" t="str">
        <f>VLOOKUP($B38,'Plantilla publicacion'!$T$3:$AA$504,8,0)</f>
        <v>Durante el mes de mayo se realizaron los eventos de capacitaciones de acuerdo al plan de SST: Primeros auxilios básicos, Investigación de accidente de trabajo, Movimiento Inteligente y Técnicas de estiramiento, Normatividad Ley 1010 de 2006 y Ley 2365 de 2024 y Trabajo en equipo.</v>
      </c>
    </row>
    <row r="39" spans="1:17" s="12" customFormat="1" ht="25.5" x14ac:dyDescent="0.25">
      <c r="A39" s="5" t="str">
        <f>VLOOKUP(B39,'Plantilla publicacion'!$A$3:$B$504,2,0)</f>
        <v>Producto</v>
      </c>
      <c r="B39" s="99" t="s">
        <v>629</v>
      </c>
      <c r="C39" s="350" t="str">
        <f>VLOOKUP(B39,'Plantilla publicacion'!$A$3:$R$504,17,0)</f>
        <v>PND - 5-31-5-b- Convergencia regional - Entidades públicas territoriales y nacionales fortalecidas / PES - Transformación Institucional</v>
      </c>
      <c r="D39" s="350" t="str">
        <f>VLOOKUP(B39,'Plantilla publicacion'!$A$3:$M$504,6,0)</f>
        <v>60-Fortalecer el Sistema Integral de Gestión Institucional en el marco del Modelo Integrado de Planeación y gestión para mejorar la prestación del servicio.</v>
      </c>
      <c r="E39" s="350" t="str">
        <f>VLOOKUP(B39,'Plantilla publicacion'!$A$3:$O$504,14,0)</f>
        <v>106-Cumplimiento de productos del PAI asociados a Fortalecer el Sistema Integral de Gestión Institucional para mejorar la prestación del servicio.</v>
      </c>
      <c r="F39" s="350" t="str">
        <f>VLOOKUP(B39,'Plantilla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350" t="str">
        <f>VLOOKUP(B39,'Plantilla publicacion'!$A$3:$M$504,7,0)</f>
        <v>FUNCIONAMIENTO</v>
      </c>
      <c r="H39" s="101" t="str">
        <f>VLOOKUP(B39,'Plantilla publicacion'!$A$3:$M$504,8,0)</f>
        <v>Plan de Seguridad y salud en el Trabajo SST, elaborado y ejecutado  (Informe semestral de la ejecución del plan)</v>
      </c>
      <c r="I39" s="101">
        <f>VLOOKUP(B39,'Plantilla publicacion'!$A$3:$M$504,9,0)</f>
        <v>100</v>
      </c>
      <c r="J39" s="101" t="str">
        <f>VLOOKUP(B39,'Plantilla publicacion'!$A$3:$M$504,10,0)</f>
        <v>Porcentual</v>
      </c>
      <c r="K39" s="159" t="str">
        <f>VLOOKUP(B39,'Plantilla publicacion'!$A$3:$M$504,11,0)</f>
        <v>2025-01-13</v>
      </c>
      <c r="L39" s="159" t="str">
        <f>VLOOKUP(B39,'Plantilla publicacion'!$A$3:$M$504,12,0)</f>
        <v>2025-12-22</v>
      </c>
      <c r="M39" s="15" t="str">
        <f>IF(ISERROR(VLOOKUP(B39,'Plantilla publicacion'!$A$3:$P$501,16,0)),"NA",VLOOKUP(B39,'Plantilla publicacion'!$A$3:$P$501,16,0))</f>
        <v>DECRETO 612</v>
      </c>
      <c r="N39" s="191" t="str">
        <f>VLOOKUP(B39,'Plantilla publicacion'!$A$3:$M$504,13,0)</f>
        <v>117-GRUPO DE TRABAJO DE DESARROLLO DE TALENTO HUMANO</v>
      </c>
      <c r="O39" s="202">
        <f>VLOOKUP($B39,'Plantilla publicacion'!$T$3:$Z$504,6,0)</f>
        <v>0</v>
      </c>
      <c r="P39" s="186">
        <f>VLOOKUP($B39,'Plantilla publicacion'!$T$3:$Z$504,7,0)</f>
        <v>0</v>
      </c>
      <c r="Q39" s="203">
        <f>VLOOKUP($B39,'Plantilla publicacion'!$T$3:$AA$504,8,0)</f>
        <v>0</v>
      </c>
    </row>
    <row r="40" spans="1:17" ht="51" x14ac:dyDescent="0.25">
      <c r="A40" s="5" t="str">
        <f>VLOOKUP(B40,'Plantilla publicacion'!$A$3:$B$504,2,0)</f>
        <v>Actividad propia</v>
      </c>
      <c r="B40" s="137" t="s">
        <v>632</v>
      </c>
      <c r="C40" s="349"/>
      <c r="D40" s="349">
        <f>VLOOKUP(B40,'Plantilla publicacion'!$A$3:$M$502,6,0)</f>
        <v>0</v>
      </c>
      <c r="E40" s="349"/>
      <c r="F40" s="349"/>
      <c r="G40" s="349">
        <f>VLOOKUP(B40,'Plantilla publicacion'!$A$3:$M$502,7,0)</f>
        <v>0</v>
      </c>
      <c r="H40" s="6" t="str">
        <f>VLOOKUP(B40,'Plantilla publicacion'!$A$3:$M$504,8,0)</f>
        <v>Realizar la resolución de adopción del Plan de SST  (Resolución adoptando el Plan de SST-único entregable)</v>
      </c>
      <c r="I40" s="6">
        <f>VLOOKUP(B40,'Plantilla publicacion'!$A$3:$M$504,9,0)</f>
        <v>1</v>
      </c>
      <c r="J40" s="6" t="str">
        <f>VLOOKUP(B40,'Plantilla publicacion'!$A$3:$M$504,10,0)</f>
        <v>Porcentual</v>
      </c>
      <c r="K40" s="7" t="str">
        <f>VLOOKUP(B40,'Plantilla publicacion'!$A$3:$M$504,11,0)</f>
        <v>2025-01-13</v>
      </c>
      <c r="L40" s="7" t="str">
        <f>VLOOKUP(B40,'Plantilla publicacion'!$A$3:$M$504,12,0)</f>
        <v>2025-01-31</v>
      </c>
      <c r="M40" s="58"/>
      <c r="N40" s="39" t="str">
        <f>VLOOKUP(B40,'Plantilla publicacion'!$A$3:$M$504,13,0)</f>
        <v>117-GRUPO DE TRABAJO DE DESARROLLO DE TALENTO HUMANO</v>
      </c>
      <c r="O40" s="198">
        <f>VLOOKUP($B40,'Plantilla publicacion'!$T$3:$Z$504,6,0)</f>
        <v>100</v>
      </c>
      <c r="P40" s="187">
        <f>VLOOKUP($B40,'Plantilla publicacion'!$T$3:$Z$504,7,0)</f>
        <v>3.333333333333334E-2</v>
      </c>
      <c r="Q40" s="199" t="str">
        <f>VLOOKUP($B40,'Plantilla publicacion'!$T$3:$AA$504,8,0)</f>
        <v>Mediante Resolución 2242 de 2025 se adoptó el Plan Anual de trabajo para el Sistema de Gestión de Seguridad y Salud en el Trabajo de la Superintendencia de Industria y Comercio para la vigencia 2025.
Se ajusta a las observaciones realizada por la OAP</v>
      </c>
    </row>
    <row r="41" spans="1:17" ht="51.75" thickBot="1" x14ac:dyDescent="0.3">
      <c r="A41" s="5" t="str">
        <f>VLOOKUP(B41,'Plantilla publicacion'!$A$3:$B$504,2,0)</f>
        <v>Actividad propia</v>
      </c>
      <c r="B41" s="138" t="s">
        <v>634</v>
      </c>
      <c r="C41" s="351"/>
      <c r="D41" s="351">
        <f>VLOOKUP(B41,'Plantilla publicacion'!$A$3:$M$502,6,0)</f>
        <v>0</v>
      </c>
      <c r="E41" s="351"/>
      <c r="F41" s="351"/>
      <c r="G41" s="351">
        <f>VLOOKUP(B41,'Plantilla publicacion'!$A$3:$M$502,7,0)</f>
        <v>0</v>
      </c>
      <c r="H41" s="107" t="str">
        <f>VLOOKUP(B41,'Plantilla publicacion'!$A$3:$M$504,8,0)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7">
        <f>VLOOKUP(B41,'Plantilla publicacion'!$A$3:$M$504,9,0)</f>
        <v>100</v>
      </c>
      <c r="J41" s="107" t="str">
        <f>VLOOKUP(B41,'Plantilla publicacion'!$A$3:$M$504,10,0)</f>
        <v>Porcentual</v>
      </c>
      <c r="K41" s="108" t="str">
        <f>VLOOKUP(B41,'Plantilla publicacion'!$A$3:$M$504,11,0)</f>
        <v>2025-02-03</v>
      </c>
      <c r="L41" s="108" t="str">
        <f>VLOOKUP(B41,'Plantilla publicacion'!$A$3:$M$504,12,0)</f>
        <v>2025-12-22</v>
      </c>
      <c r="M41" s="109"/>
      <c r="N41" s="192" t="str">
        <f>VLOOKUP(B41,'Plantilla publicacion'!$A$3:$M$504,13,0)</f>
        <v>117-GRUPO DE TRABAJO DE DESARROLLO DE TALENTO HUMANO</v>
      </c>
      <c r="O41" s="200">
        <f>VLOOKUP($B41,'Plantilla publicacion'!$T$3:$Z$504,6,0)</f>
        <v>30</v>
      </c>
      <c r="P41" s="188">
        <f>VLOOKUP($B41,'Plantilla publicacion'!$T$3:$Z$504,7,0)</f>
        <v>2.3333333333333334E-2</v>
      </c>
      <c r="Q41" s="201" t="str">
        <f>VLOOKUP($B41,'Plantilla publicacion'!$T$3:$AA$504,8,0)</f>
        <v xml:space="preserve">Durante el mes de mayo se realizaron las siguientes actividades de SST: Actas mensuales reunión copasst, Política del SIGI 2025, Objetivos 2025 del sistema de gestión seguridad y salud en el trabajo,  Registro y análisis del indicador (En la hoja de Excel se encuentran los 6) </v>
      </c>
    </row>
    <row r="42" spans="1:17" ht="22.5" customHeight="1" thickBot="1" x14ac:dyDescent="0.3">
      <c r="A42" s="5" t="e">
        <f>VLOOKUP(B42,'Plantilla publicacion'!$A$3:$B$504,2,0)</f>
        <v>#N/A</v>
      </c>
      <c r="B42" s="352" t="s">
        <v>50</v>
      </c>
      <c r="C42" s="353"/>
      <c r="D42" s="353"/>
      <c r="E42" s="353"/>
      <c r="F42" s="353"/>
      <c r="G42" s="353"/>
      <c r="H42" s="353"/>
      <c r="I42" s="353"/>
      <c r="J42" s="353"/>
      <c r="K42" s="353"/>
      <c r="L42" s="353"/>
      <c r="M42" s="353"/>
      <c r="N42" s="354"/>
      <c r="O42" s="326"/>
      <c r="P42" s="327"/>
      <c r="Q42" s="328"/>
    </row>
    <row r="43" spans="1:17" ht="22.5" hidden="1" customHeight="1" thickBot="1" x14ac:dyDescent="0.3">
      <c r="A43" s="5" t="e">
        <f>VLOOKUP(B43,'Plantilla publicacion'!$A$3:$B$504,2,0)</f>
        <v>#N/A</v>
      </c>
      <c r="B43" s="329" t="s">
        <v>8</v>
      </c>
      <c r="C43" s="330"/>
      <c r="D43" s="331"/>
      <c r="E43" s="54"/>
      <c r="F43" s="54"/>
      <c r="G43" s="332"/>
      <c r="H43" s="333"/>
      <c r="I43" s="333"/>
      <c r="J43" s="333"/>
      <c r="K43" s="333"/>
      <c r="L43" s="333"/>
      <c r="M43" s="333"/>
      <c r="N43" s="334"/>
      <c r="P43" s="170"/>
      <c r="Q43" s="180"/>
    </row>
    <row r="44" spans="1:17" ht="48" customHeight="1" thickBot="1" x14ac:dyDescent="0.3">
      <c r="B44" s="22" t="s">
        <v>501</v>
      </c>
      <c r="C44" s="23" t="s">
        <v>1611</v>
      </c>
      <c r="D44" s="23" t="s">
        <v>0</v>
      </c>
      <c r="E44" s="23" t="s">
        <v>1558</v>
      </c>
      <c r="F44" s="23" t="s">
        <v>1614</v>
      </c>
      <c r="G44" s="23" t="s">
        <v>1</v>
      </c>
      <c r="H44" s="23" t="s">
        <v>2</v>
      </c>
      <c r="I44" s="23" t="s">
        <v>3</v>
      </c>
      <c r="J44" s="23" t="s">
        <v>4</v>
      </c>
      <c r="K44" s="24" t="s">
        <v>5</v>
      </c>
      <c r="L44" s="24" t="s">
        <v>6</v>
      </c>
      <c r="M44" s="57" t="s">
        <v>1612</v>
      </c>
      <c r="N44" s="25" t="s">
        <v>7</v>
      </c>
      <c r="O44" s="25"/>
      <c r="P44" s="169"/>
      <c r="Q44" s="25"/>
    </row>
    <row r="45" spans="1:17" ht="22.5" customHeight="1" x14ac:dyDescent="0.25">
      <c r="B45" s="26"/>
      <c r="C45" s="55"/>
      <c r="D45" s="27"/>
      <c r="E45" s="27"/>
      <c r="F45" s="27"/>
      <c r="G45" s="27"/>
      <c r="H45" s="27"/>
      <c r="I45" s="27"/>
      <c r="J45" s="27"/>
      <c r="K45" s="28"/>
      <c r="L45" s="28"/>
      <c r="M45" s="28"/>
      <c r="N45" s="16"/>
      <c r="O45" s="16"/>
      <c r="P45" s="184"/>
      <c r="Q45" s="16"/>
    </row>
    <row r="46" spans="1:17" ht="22.5" customHeight="1" x14ac:dyDescent="0.25">
      <c r="B46" s="8"/>
      <c r="C46" s="56"/>
      <c r="D46" s="20"/>
      <c r="E46" s="20"/>
      <c r="F46" s="20"/>
      <c r="G46" s="20"/>
      <c r="H46" s="20"/>
      <c r="I46" s="20"/>
      <c r="J46" s="20"/>
      <c r="K46" s="21"/>
      <c r="L46" s="21"/>
      <c r="M46" s="21"/>
      <c r="N46" s="6"/>
      <c r="O46" s="6"/>
      <c r="P46" s="185"/>
      <c r="Q46" s="6"/>
    </row>
    <row r="47" spans="1:17" ht="22.5" customHeight="1" x14ac:dyDescent="0.25">
      <c r="B47" s="8"/>
      <c r="C47" s="56"/>
      <c r="D47" s="20"/>
      <c r="E47" s="20"/>
      <c r="F47" s="20"/>
      <c r="G47" s="20"/>
      <c r="H47" s="20"/>
      <c r="I47" s="20"/>
      <c r="J47" s="20"/>
      <c r="K47" s="21"/>
      <c r="L47" s="21"/>
      <c r="M47" s="21"/>
      <c r="N47" s="6"/>
      <c r="O47" s="6"/>
      <c r="P47" s="185"/>
      <c r="Q47" s="6"/>
    </row>
    <row r="48" spans="1:17" ht="22.5" customHeight="1" x14ac:dyDescent="0.25">
      <c r="B48" s="8"/>
      <c r="C48" s="56"/>
      <c r="D48" s="20"/>
      <c r="E48" s="20"/>
      <c r="F48" s="20"/>
      <c r="G48" s="20"/>
      <c r="H48" s="20"/>
      <c r="I48" s="20"/>
      <c r="J48" s="20"/>
      <c r="K48" s="21"/>
      <c r="L48" s="21"/>
      <c r="M48" s="21"/>
      <c r="N48" s="6"/>
      <c r="O48" s="6"/>
      <c r="P48" s="185"/>
      <c r="Q48" s="6"/>
    </row>
  </sheetData>
  <autoFilter ref="A9:N44" xr:uid="{9219754B-10FF-474F-854A-1FEB24BAF3C0}"/>
  <mergeCells count="59">
    <mergeCell ref="G35:G38"/>
    <mergeCell ref="C16:C19"/>
    <mergeCell ref="D16:D19"/>
    <mergeCell ref="E16:E19"/>
    <mergeCell ref="G16:G19"/>
    <mergeCell ref="F16:F19"/>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O4:Q4"/>
    <mergeCell ref="O5:P5"/>
    <mergeCell ref="O6:P6"/>
    <mergeCell ref="O7:P7"/>
    <mergeCell ref="O42:Q42"/>
  </mergeCells>
  <conditionalFormatting sqref="A13:B13 H13:L13 N13 R13:XFD13">
    <cfRule type="cellIs" dxfId="619" priority="77" operator="equal">
      <formula>0</formula>
    </cfRule>
  </conditionalFormatting>
  <conditionalFormatting sqref="A16:B16 H16:L16 N16 R16:XFD16">
    <cfRule type="cellIs" dxfId="618" priority="76" operator="equal">
      <formula>0</formula>
    </cfRule>
  </conditionalFormatting>
  <conditionalFormatting sqref="A20:B20 H20:L20 N20 R20:XFD20">
    <cfRule type="cellIs" dxfId="617" priority="75" operator="equal">
      <formula>0</formula>
    </cfRule>
  </conditionalFormatting>
  <conditionalFormatting sqref="A25:B25 H25:L25 N25 R25:XFD25">
    <cfRule type="cellIs" dxfId="616" priority="74" operator="equal">
      <formula>0</formula>
    </cfRule>
  </conditionalFormatting>
  <conditionalFormatting sqref="A28:B28 H28:L28 N28 R28:XFD28">
    <cfRule type="cellIs" dxfId="615" priority="73" operator="equal">
      <formula>0</formula>
    </cfRule>
  </conditionalFormatting>
  <conditionalFormatting sqref="A31:B31 H31:L31 N31 R31:XFD31">
    <cfRule type="cellIs" dxfId="614" priority="72" operator="equal">
      <formula>0</formula>
    </cfRule>
  </conditionalFormatting>
  <conditionalFormatting sqref="A35:B35 H35:L35 N35 R35:XFD35">
    <cfRule type="cellIs" dxfId="613" priority="71" operator="equal">
      <formula>0</formula>
    </cfRule>
  </conditionalFormatting>
  <conditionalFormatting sqref="A39:B39 H39:L39 N39 R39:XFD39">
    <cfRule type="cellIs" dxfId="612" priority="70" operator="equal">
      <formula>0</formula>
    </cfRule>
  </conditionalFormatting>
  <conditionalFormatting sqref="C20:G20">
    <cfRule type="cellIs" dxfId="611" priority="44" operator="equal">
      <formula>0</formula>
    </cfRule>
  </conditionalFormatting>
  <conditionalFormatting sqref="C25:G25">
    <cfRule type="cellIs" dxfId="610" priority="43" operator="equal">
      <formula>0</formula>
    </cfRule>
  </conditionalFormatting>
  <conditionalFormatting sqref="C31:G31">
    <cfRule type="cellIs" dxfId="609" priority="41" operator="equal">
      <formula>0</formula>
    </cfRule>
  </conditionalFormatting>
  <conditionalFormatting sqref="C13">
    <cfRule type="cellIs" dxfId="608" priority="38" operator="equal">
      <formula>0</formula>
    </cfRule>
  </conditionalFormatting>
  <conditionalFormatting sqref="D13">
    <cfRule type="cellIs" dxfId="607" priority="37" operator="equal">
      <formula>0</formula>
    </cfRule>
  </conditionalFormatting>
  <conditionalFormatting sqref="E13">
    <cfRule type="cellIs" dxfId="606" priority="36" operator="equal">
      <formula>0</formula>
    </cfRule>
  </conditionalFormatting>
  <conditionalFormatting sqref="F13:G13">
    <cfRule type="cellIs" dxfId="605" priority="35" operator="equal">
      <formula>0</formula>
    </cfRule>
  </conditionalFormatting>
  <conditionalFormatting sqref="C28">
    <cfRule type="cellIs" dxfId="604" priority="34" operator="equal">
      <formula>0</formula>
    </cfRule>
  </conditionalFormatting>
  <conditionalFormatting sqref="D28">
    <cfRule type="cellIs" dxfId="603" priority="33" operator="equal">
      <formula>0</formula>
    </cfRule>
  </conditionalFormatting>
  <conditionalFormatting sqref="E28">
    <cfRule type="cellIs" dxfId="602" priority="32" operator="equal">
      <formula>0</formula>
    </cfRule>
  </conditionalFormatting>
  <conditionalFormatting sqref="F28:G28">
    <cfRule type="cellIs" dxfId="601" priority="31" operator="equal">
      <formula>0</formula>
    </cfRule>
  </conditionalFormatting>
  <conditionalFormatting sqref="C39">
    <cfRule type="cellIs" dxfId="600" priority="30" operator="equal">
      <formula>0</formula>
    </cfRule>
  </conditionalFormatting>
  <conditionalFormatting sqref="D39">
    <cfRule type="cellIs" dxfId="599" priority="29" operator="equal">
      <formula>0</formula>
    </cfRule>
  </conditionalFormatting>
  <conditionalFormatting sqref="E39">
    <cfRule type="cellIs" dxfId="598" priority="28" operator="equal">
      <formula>0</formula>
    </cfRule>
  </conditionalFormatting>
  <conditionalFormatting sqref="F39">
    <cfRule type="cellIs" dxfId="597" priority="27" operator="equal">
      <formula>0</formula>
    </cfRule>
  </conditionalFormatting>
  <conditionalFormatting sqref="G39">
    <cfRule type="cellIs" dxfId="596" priority="26" operator="equal">
      <formula>0</formula>
    </cfRule>
  </conditionalFormatting>
  <conditionalFormatting sqref="C35">
    <cfRule type="cellIs" dxfId="595" priority="25" operator="equal">
      <formula>0</formula>
    </cfRule>
  </conditionalFormatting>
  <conditionalFormatting sqref="D35">
    <cfRule type="cellIs" dxfId="594" priority="24" operator="equal">
      <formula>0</formula>
    </cfRule>
  </conditionalFormatting>
  <conditionalFormatting sqref="E35">
    <cfRule type="cellIs" dxfId="593" priority="23" operator="equal">
      <formula>0</formula>
    </cfRule>
  </conditionalFormatting>
  <conditionalFormatting sqref="F35">
    <cfRule type="cellIs" dxfId="592" priority="22" operator="equal">
      <formula>0</formula>
    </cfRule>
  </conditionalFormatting>
  <conditionalFormatting sqref="G35">
    <cfRule type="cellIs" dxfId="591" priority="21" operator="equal">
      <formula>0</formula>
    </cfRule>
  </conditionalFormatting>
  <conditionalFormatting sqref="C16">
    <cfRule type="cellIs" dxfId="590" priority="20" operator="equal">
      <formula>0</formula>
    </cfRule>
  </conditionalFormatting>
  <conditionalFormatting sqref="D16">
    <cfRule type="cellIs" dxfId="589" priority="19" operator="equal">
      <formula>0</formula>
    </cfRule>
  </conditionalFormatting>
  <conditionalFormatting sqref="E16">
    <cfRule type="cellIs" dxfId="588" priority="18" operator="equal">
      <formula>0</formula>
    </cfRule>
  </conditionalFormatting>
  <conditionalFormatting sqref="G16">
    <cfRule type="cellIs" dxfId="587" priority="17" operator="equal">
      <formula>0</formula>
    </cfRule>
  </conditionalFormatting>
  <conditionalFormatting sqref="F16">
    <cfRule type="cellIs" dxfId="586" priority="16"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Q33"/>
  <sheetViews>
    <sheetView showGridLines="0" view="pageBreakPreview" topLeftCell="B1" zoomScale="57" zoomScaleNormal="110" zoomScaleSheetLayoutView="100" workbookViewId="0">
      <selection activeCell="B9" sqref="B9"/>
    </sheetView>
  </sheetViews>
  <sheetFormatPr baseColWidth="10" defaultRowHeight="15" x14ac:dyDescent="0.25"/>
  <cols>
    <col min="1" max="1" width="0"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 width="16.140625" style="5" customWidth="1"/>
    <col min="17" max="17" width="67.28515625" style="5" customWidth="1"/>
    <col min="18" max="16384" width="11.42578125" style="5"/>
  </cols>
  <sheetData>
    <row r="1" spans="1:17" ht="24" customHeight="1" x14ac:dyDescent="0.25">
      <c r="B1" s="362"/>
      <c r="C1" s="362"/>
      <c r="D1" s="363"/>
      <c r="E1" s="48"/>
      <c r="F1" s="48"/>
      <c r="H1" s="122"/>
      <c r="I1" s="122"/>
      <c r="J1" s="122"/>
      <c r="K1" s="229"/>
      <c r="L1" s="229"/>
      <c r="M1" s="122"/>
      <c r="N1" s="122"/>
    </row>
    <row r="2" spans="1:17" ht="24" customHeight="1" x14ac:dyDescent="0.25">
      <c r="B2" s="310"/>
      <c r="C2" s="310"/>
      <c r="D2" s="310"/>
      <c r="E2" s="134" t="s">
        <v>14</v>
      </c>
      <c r="F2" s="59"/>
      <c r="G2" s="135"/>
      <c r="H2" s="124"/>
      <c r="I2" s="124"/>
      <c r="J2" s="124"/>
      <c r="K2" s="156"/>
      <c r="L2" s="156"/>
      <c r="M2" s="124"/>
      <c r="N2" s="124"/>
    </row>
    <row r="3" spans="1:17" ht="24" customHeight="1" thickBot="1" x14ac:dyDescent="0.3">
      <c r="B3" s="364"/>
      <c r="C3" s="364"/>
      <c r="D3" s="365"/>
      <c r="E3" s="49"/>
      <c r="F3" s="204" t="s">
        <v>1654</v>
      </c>
      <c r="G3" s="136"/>
      <c r="H3" s="126"/>
      <c r="I3" s="126"/>
      <c r="J3" s="126"/>
      <c r="K3" s="157"/>
      <c r="L3" s="157"/>
      <c r="M3" s="126"/>
      <c r="N3" s="126"/>
    </row>
    <row r="4" spans="1:17" ht="21.75" customHeight="1" thickBot="1" x14ac:dyDescent="0.3">
      <c r="B4" s="335" t="s">
        <v>1566</v>
      </c>
      <c r="C4" s="335"/>
      <c r="D4" s="335"/>
      <c r="E4" s="335"/>
      <c r="F4" s="335"/>
      <c r="G4" s="335"/>
      <c r="H4" s="335"/>
      <c r="I4" s="335"/>
      <c r="J4" s="335"/>
      <c r="K4" s="335"/>
      <c r="L4" s="335"/>
      <c r="M4" s="335"/>
      <c r="N4" s="336"/>
      <c r="O4" s="317" t="str">
        <f>+CONCATENATE("Avance porcentual ponderada de la gestión  ",Q7)</f>
        <v>Avance porcentual ponderada de la gestión  Primer trimestre</v>
      </c>
      <c r="P4" s="318"/>
      <c r="Q4" s="319"/>
    </row>
    <row r="5" spans="1:17" ht="66.75" customHeight="1" x14ac:dyDescent="0.25">
      <c r="B5" s="9"/>
      <c r="C5" s="9"/>
      <c r="D5" s="347" t="s">
        <v>1567</v>
      </c>
      <c r="E5" s="347"/>
      <c r="F5" s="347"/>
      <c r="G5" s="347"/>
      <c r="H5" s="347"/>
      <c r="I5" s="347"/>
      <c r="J5" s="347"/>
      <c r="K5" s="347"/>
      <c r="L5" s="347"/>
      <c r="M5" s="41"/>
      <c r="N5" s="9"/>
      <c r="O5" s="355" t="s">
        <v>509</v>
      </c>
      <c r="P5" s="356"/>
      <c r="Q5" s="182">
        <f>VLOOKUP(F3,'Plantilla publicacion'!$AC$4:$AG$10,3,0)</f>
        <v>0</v>
      </c>
    </row>
    <row r="6" spans="1:17" ht="28.5" customHeight="1" thickBot="1" x14ac:dyDescent="0.3">
      <c r="B6" s="337" t="str">
        <f>CONCATENATE(COUNTIF(A10:A37,"producto")," PRODUCTOS")</f>
        <v>4 PRODUCTOS</v>
      </c>
      <c r="C6" s="337"/>
      <c r="D6" s="337"/>
      <c r="E6" s="337"/>
      <c r="F6" s="337"/>
      <c r="G6" s="337"/>
      <c r="H6" s="337"/>
      <c r="I6" s="337"/>
      <c r="J6" s="337"/>
      <c r="K6" s="337"/>
      <c r="L6" s="337"/>
      <c r="M6" s="337"/>
      <c r="N6" s="337"/>
      <c r="O6" s="322" t="s">
        <v>1884</v>
      </c>
      <c r="P6" s="323"/>
      <c r="Q6" s="183">
        <f>VLOOKUP(F3,'Plantilla publicacion'!$AC$4:$AG$10,2,0)</f>
        <v>0.1032</v>
      </c>
    </row>
    <row r="7" spans="1:17" ht="19.5" thickBot="1" x14ac:dyDescent="0.3">
      <c r="B7" s="359" t="s">
        <v>58</v>
      </c>
      <c r="C7" s="360"/>
      <c r="D7" s="360"/>
      <c r="E7" s="360"/>
      <c r="F7" s="360"/>
      <c r="G7" s="360"/>
      <c r="H7" s="360"/>
      <c r="I7" s="360"/>
      <c r="J7" s="360"/>
      <c r="K7" s="360"/>
      <c r="L7" s="360"/>
      <c r="M7" s="360"/>
      <c r="N7" s="361"/>
      <c r="O7" s="357" t="s">
        <v>1880</v>
      </c>
      <c r="P7" s="358"/>
      <c r="Q7" s="147" t="s">
        <v>1881</v>
      </c>
    </row>
    <row r="8" spans="1:17" ht="48" customHeight="1" thickBot="1" x14ac:dyDescent="0.3">
      <c r="B8" s="22" t="s">
        <v>501</v>
      </c>
      <c r="C8" s="23" t="s">
        <v>1611</v>
      </c>
      <c r="D8" s="23" t="s">
        <v>0</v>
      </c>
      <c r="E8" s="23" t="s">
        <v>1558</v>
      </c>
      <c r="F8" s="23" t="s">
        <v>1614</v>
      </c>
      <c r="G8" s="23" t="s">
        <v>1</v>
      </c>
      <c r="H8" s="23" t="s">
        <v>2</v>
      </c>
      <c r="I8" s="23" t="s">
        <v>3</v>
      </c>
      <c r="J8" s="23" t="s">
        <v>4</v>
      </c>
      <c r="K8" s="24" t="s">
        <v>5</v>
      </c>
      <c r="L8" s="24" t="s">
        <v>6</v>
      </c>
      <c r="M8" s="57" t="s">
        <v>1612</v>
      </c>
      <c r="N8" s="25" t="s">
        <v>7</v>
      </c>
      <c r="O8" s="79" t="s">
        <v>1882</v>
      </c>
      <c r="P8" s="79" t="s">
        <v>1883</v>
      </c>
      <c r="Q8" s="79" t="s">
        <v>2178</v>
      </c>
    </row>
    <row r="9" spans="1:17" s="12" customFormat="1" ht="25.5" x14ac:dyDescent="0.25">
      <c r="A9" s="5" t="str">
        <f>VLOOKUP(B9,'Plantilla publicacion'!$A$3:$B$504,2,0)</f>
        <v>Producto</v>
      </c>
      <c r="B9" s="15" t="s">
        <v>1190</v>
      </c>
      <c r="C9" s="348" t="str">
        <f>VLOOKUP(B9,'Plantilla publicacion'!$A$3:$R$504,17,0)</f>
        <v>PND - 5-31-5-b- Convergencia regional - Entidades públicas territoriales y nacionales fortalecidas / PES - Transformación Institucional</v>
      </c>
      <c r="D9" s="348" t="str">
        <f>VLOOKUP(B9,'Plantilla publicacion'!$A$3:$M$504,6,0)</f>
        <v>60-Fortalecer el Sistema Integral de Gestión Institucional en el marco del Modelo Integrado de Planeación y gestión para mejorar la prestación del servicio.</v>
      </c>
      <c r="E9" s="348" t="str">
        <f>VLOOKUP(B9,'Plantilla publicacion'!$A$3:$O$504,14,0)</f>
        <v>106-Cumplimiento de productos del PAI asociados a Fortalecer el Sistema Integral de Gestión Institucional para mejorar la prestación del servicio.</v>
      </c>
      <c r="F9" s="348" t="str">
        <f>VLOOKUP(B9,'Plantilla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348" t="str">
        <f>VLOOKUP(B9,'Plantilla publicacion'!$A$3:$M$504,7,0)</f>
        <v>N/A</v>
      </c>
      <c r="H9" s="15" t="str">
        <f>VLOOKUP(B9,'Plantilla publicacion'!$A$3:$M$504,8,0)</f>
        <v>Plan de Transparencia y Ética Publica, formulado y ejecutado</v>
      </c>
      <c r="I9" s="15">
        <f>VLOOKUP(B9,'Plantilla publicacion'!$A$3:$M$504,9,0)</f>
        <v>100</v>
      </c>
      <c r="J9" s="15" t="str">
        <f>VLOOKUP(B9,'Plantilla publicacion'!$A$3:$M$504,10,0)</f>
        <v>Porcentual</v>
      </c>
      <c r="K9" s="158" t="str">
        <f>VLOOKUP(B9,'Plantilla publicacion'!$A$3:$M$504,11,0)</f>
        <v>2025-01-15</v>
      </c>
      <c r="L9" s="158" t="str">
        <f>VLOOKUP(B9,'Plantilla publicacion'!$A$3:$M$504,12,0)</f>
        <v>2025-12-22</v>
      </c>
      <c r="M9" s="15" t="str">
        <f>IF(ISERROR(VLOOKUP(B9,'Plantilla publicacion'!$A$3:$P$501,16,0)),"NA",VLOOKUP(B9,'Plantilla publicacion'!$A$3:$P$501,16,0))</f>
        <v>DECRETO 612</v>
      </c>
      <c r="N9" s="189" t="str">
        <f>VLOOKUP(B9,'Plantilla publicacion'!$A$3:$M$504,13,0)</f>
        <v>100-SECRETARIA GENERAL;
30-OFICINA ASESORA DE PLANEACIÓN</v>
      </c>
      <c r="O9" s="275">
        <f>VLOOKUP($B9,'Plantilla publicacion'!$T$3:$Z$504,6,0)</f>
        <v>0</v>
      </c>
      <c r="P9" s="276">
        <f>VLOOKUP($B9,'Plantilla publicacion'!$T$3:$Z$504,7,0)</f>
        <v>0</v>
      </c>
      <c r="Q9" s="248">
        <f>VLOOKUP($B9,'Plantilla publicacion'!$T$3:$AA$504,8,0)</f>
        <v>0</v>
      </c>
    </row>
    <row r="10" spans="1:17" ht="38.25" x14ac:dyDescent="0.25">
      <c r="A10" s="5" t="str">
        <f>VLOOKUP(B10,'Plantilla publicacion'!$A$3:$B$504,2,0)</f>
        <v>Actividad propia</v>
      </c>
      <c r="B10" s="18" t="s">
        <v>1193</v>
      </c>
      <c r="C10" s="349"/>
      <c r="D10" s="349">
        <f>VLOOKUP(B10,'Plantilla publicacion'!$A$3:$M$502,6,0)</f>
        <v>0</v>
      </c>
      <c r="E10" s="349"/>
      <c r="F10" s="349"/>
      <c r="G10" s="349">
        <f>VLOOKUP(B10,'Plantilla publicacion'!$A$3:$M$502,7,0)</f>
        <v>0</v>
      </c>
      <c r="H10" s="6" t="str">
        <f>VLOOKUP(B10,'Plantilla publicacion'!$A$3:$M$504,8,0)</f>
        <v>Elaborar el plan de trabajo para formular el Programa de Transparencia y Ética Pública - PTEP, en el marco de la ley 2195 de 2022 y su decreto reglamentario 1122 de 2024</v>
      </c>
      <c r="I10" s="6">
        <f>VLOOKUP(B10,'Plantilla publicacion'!$A$3:$M$504,9,0)</f>
        <v>1</v>
      </c>
      <c r="J10" s="6" t="str">
        <f>VLOOKUP(B10,'Plantilla publicacion'!$A$3:$M$504,10,0)</f>
        <v>Númerica</v>
      </c>
      <c r="K10" s="7" t="str">
        <f>VLOOKUP(B10,'Plantilla publicacion'!$A$3:$M$504,11,0)</f>
        <v>2025-01-15</v>
      </c>
      <c r="L10" s="7" t="str">
        <f>VLOOKUP(B10,'Plantilla publicacion'!$A$3:$M$504,12,0)</f>
        <v>2025-02-15</v>
      </c>
      <c r="M10" s="58"/>
      <c r="N10" s="39" t="str">
        <f>VLOOKUP(B10,'Plantilla publicacion'!$A$3:$M$504,13,0)</f>
        <v>100-SECRETARIA GENERAL;
30-OFICINA ASESORA DE PLANEACIÓN</v>
      </c>
      <c r="O10" s="277">
        <f>VLOOKUP($B10,'Plantilla publicacion'!$T$3:$Z$504,6,0)</f>
        <v>100</v>
      </c>
      <c r="P10" s="274">
        <f>VLOOKUP($B10,'Plantilla publicacion'!$T$3:$Z$504,7,0)</f>
        <v>0.04</v>
      </c>
      <c r="Q10" s="250" t="str">
        <f>VLOOKUP($B10,'Plantilla publicacion'!$T$3:$AA$504,8,0)</f>
        <v xml:space="preserve">Se publica en la sede electrónica el plan de ejecución y monitoreo del PTEP, con énfasis en el cierre de brechas entre el PAAC y el estándar del Programa. </v>
      </c>
    </row>
    <row r="11" spans="1:17" ht="26.25" thickBot="1" x14ac:dyDescent="0.3">
      <c r="A11" s="5" t="str">
        <f>VLOOKUP(B11,'Plantilla publicacion'!$A$3:$B$504,2,0)</f>
        <v>Actividad propia</v>
      </c>
      <c r="B11" s="18" t="s">
        <v>1194</v>
      </c>
      <c r="C11" s="369"/>
      <c r="D11" s="369">
        <f>VLOOKUP(B11,'Plantilla publicacion'!$A$3:$M$502,6,0)</f>
        <v>0</v>
      </c>
      <c r="E11" s="369"/>
      <c r="F11" s="369"/>
      <c r="G11" s="369">
        <f>VLOOKUP(B11,'Plantilla publicacion'!$A$3:$M$502,7,0)</f>
        <v>0</v>
      </c>
      <c r="H11" s="6" t="str">
        <f>VLOOKUP(B11,'Plantilla publicacion'!$A$3:$M$504,8,0)</f>
        <v>Ejecutar el plan de trabajo del Programa de Transparencia y Ética Pública</v>
      </c>
      <c r="I11" s="6">
        <f>VLOOKUP(B11,'Plantilla publicacion'!$A$3:$M$504,9,0)</f>
        <v>100</v>
      </c>
      <c r="J11" s="6" t="str">
        <f>VLOOKUP(B11,'Plantilla publicacion'!$A$3:$M$504,10,0)</f>
        <v>Porcentual</v>
      </c>
      <c r="K11" s="7" t="str">
        <f>VLOOKUP(B11,'Plantilla publicacion'!$A$3:$M$504,11,0)</f>
        <v>2025-01-31</v>
      </c>
      <c r="L11" s="7" t="str">
        <f>VLOOKUP(B11,'Plantilla publicacion'!$A$3:$M$504,12,0)</f>
        <v>2025-12-22</v>
      </c>
      <c r="M11" s="58"/>
      <c r="N11" s="39" t="str">
        <f>VLOOKUP(B11,'Plantilla publicacion'!$A$3:$M$504,13,0)</f>
        <v>100-SECRETARIA GENERAL;
30-OFICINA ASESORA DE PLANEACIÓN</v>
      </c>
      <c r="O11" s="278">
        <f>VLOOKUP($B11,'Plantilla publicacion'!$T$3:$Z$504,6,0)</f>
        <v>0</v>
      </c>
      <c r="P11" s="279">
        <f>VLOOKUP($B11,'Plantilla publicacion'!$T$3:$Z$504,7,0)</f>
        <v>0</v>
      </c>
      <c r="Q11" s="253">
        <f>VLOOKUP($B11,'Plantilla publicacion'!$T$3:$AA$504,8,0)</f>
        <v>0</v>
      </c>
    </row>
    <row r="12" spans="1:17" ht="16.5" thickBot="1" x14ac:dyDescent="0.3">
      <c r="B12" s="366" t="s">
        <v>18</v>
      </c>
      <c r="C12" s="367"/>
      <c r="D12" s="367"/>
      <c r="E12" s="367"/>
      <c r="F12" s="367"/>
      <c r="G12" s="367"/>
      <c r="H12" s="367"/>
      <c r="I12" s="367"/>
      <c r="J12" s="367"/>
      <c r="K12" s="367"/>
      <c r="L12" s="367"/>
      <c r="M12" s="367"/>
      <c r="N12" s="368"/>
      <c r="O12" s="15"/>
      <c r="P12" s="170"/>
      <c r="Q12" s="15"/>
    </row>
    <row r="13" spans="1:17" ht="16.5" hidden="1" thickBot="1" x14ac:dyDescent="0.3">
      <c r="B13" s="371" t="s">
        <v>8</v>
      </c>
      <c r="C13" s="371"/>
      <c r="D13" s="371"/>
      <c r="E13" s="50"/>
      <c r="F13" s="50"/>
      <c r="G13" s="372"/>
      <c r="H13" s="372"/>
      <c r="I13" s="372"/>
      <c r="J13" s="372"/>
      <c r="K13" s="372"/>
      <c r="L13" s="372"/>
      <c r="M13" s="372"/>
      <c r="N13" s="372"/>
      <c r="O13" s="15"/>
      <c r="P13" s="170"/>
      <c r="Q13" s="15"/>
    </row>
    <row r="14" spans="1:17" ht="48" customHeight="1" thickBot="1" x14ac:dyDescent="0.3">
      <c r="B14" s="75" t="s">
        <v>501</v>
      </c>
      <c r="C14" s="77" t="s">
        <v>1611</v>
      </c>
      <c r="D14" s="77" t="s">
        <v>0</v>
      </c>
      <c r="E14" s="77" t="s">
        <v>1558</v>
      </c>
      <c r="F14" s="77" t="s">
        <v>1614</v>
      </c>
      <c r="G14" s="77" t="s">
        <v>1</v>
      </c>
      <c r="H14" s="77" t="s">
        <v>2</v>
      </c>
      <c r="I14" s="77" t="s">
        <v>3</v>
      </c>
      <c r="J14" s="77" t="s">
        <v>4</v>
      </c>
      <c r="K14" s="78" t="s">
        <v>5</v>
      </c>
      <c r="L14" s="78" t="s">
        <v>6</v>
      </c>
      <c r="M14" s="80" t="s">
        <v>1612</v>
      </c>
      <c r="N14" s="79" t="s">
        <v>7</v>
      </c>
      <c r="O14" s="98"/>
      <c r="P14" s="280"/>
      <c r="Q14" s="98"/>
    </row>
    <row r="15" spans="1:17" s="12" customFormat="1" ht="38.25" x14ac:dyDescent="0.25">
      <c r="A15" s="5" t="str">
        <f>VLOOKUP(B15,'Plantilla publicacion'!$A$3:$B$504,2,0)</f>
        <v>Producto</v>
      </c>
      <c r="B15" s="99" t="s">
        <v>1165</v>
      </c>
      <c r="C15" s="350" t="str">
        <f>VLOOKUP(B15,'Plantilla publicacion'!$A$3:$R$504,17,0)</f>
        <v>PND - 5-31-5-b- Convergencia regional - Entidades públicas territoriales y nacionales fortalecidas / PES - Transformación Institucional</v>
      </c>
      <c r="D15" s="350" t="str">
        <f>VLOOKUP(B15,'Plantilla publicacion'!$A$3:$M$504,6,0)</f>
        <v>60-Fortalecer el Sistema Integral de Gestión Institucional en el marco del Modelo Integrado de Planeación y gestión para mejorar la prestación del servicio.</v>
      </c>
      <c r="E15" s="350" t="str">
        <f>VLOOKUP(B15,'Plantilla publicacion'!$A$3:$O$504,14,0)</f>
        <v>106-Cumplimiento de productos del PAI asociados a Fortalecer el Sistema Integral de Gestión Institucional para mejorar la prestación del servicio.</v>
      </c>
      <c r="F15" s="350" t="str">
        <f>VLOOKUP(B15,'Plantilla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350" t="str">
        <f>VLOOKUP(B15,'Plantilla publicacion'!$A$3:$M$504,7,0)</f>
        <v>FUNCIONAMIENTO</v>
      </c>
      <c r="H15" s="101" t="str">
        <f>VLOOKUP(B15,'Plantilla publicacion'!$A$3:$M$504,8,0)</f>
        <v>Herramienta de análisis y optimización de la distribución del gasto de la Entidad, implementada (Informe con link a la herramineta y explicaciones de su implementación)</v>
      </c>
      <c r="I15" s="101">
        <f>VLOOKUP(B15,'Plantilla publicacion'!$A$3:$M$504,9,0)</f>
        <v>1</v>
      </c>
      <c r="J15" s="101" t="str">
        <f>VLOOKUP(B15,'Plantilla publicacion'!$A$3:$M$504,10,0)</f>
        <v>Númerica</v>
      </c>
      <c r="K15" s="159" t="str">
        <f>VLOOKUP(B15,'Plantilla publicacion'!$A$3:$M$504,11,0)</f>
        <v>2025-04-14</v>
      </c>
      <c r="L15" s="159" t="str">
        <f>VLOOKUP(B15,'Plantilla publicacion'!$A$3:$M$504,12,0)</f>
        <v>2025-12-19</v>
      </c>
      <c r="M15" s="101">
        <f>IF(ISERROR(VLOOKUP(B15,'Plantilla publicacion'!$A$3:$P$501,16,0)),"NA",VLOOKUP(B15,'Plantilla publicacion'!$A$3:$P$501,16,0))</f>
        <v>0</v>
      </c>
      <c r="N15" s="191" t="str">
        <f>VLOOKUP(B15,'Plantilla publicacion'!$A$3:$M$504,13,0)</f>
        <v>30-OFICINA ASESORA DE PLANEACIÓN</v>
      </c>
      <c r="O15" s="275"/>
      <c r="P15" s="276"/>
      <c r="Q15" s="248"/>
    </row>
    <row r="16" spans="1:17" ht="25.5" x14ac:dyDescent="0.25">
      <c r="A16" s="5" t="str">
        <f>VLOOKUP(B16,'Plantilla publicacion'!$A$3:$B$504,2,0)</f>
        <v>Actividad propia</v>
      </c>
      <c r="B16" s="137" t="s">
        <v>1168</v>
      </c>
      <c r="C16" s="349"/>
      <c r="D16" s="349">
        <f>VLOOKUP(B16,'Plantilla publicacion'!$A$3:$M$502,6,0)</f>
        <v>0</v>
      </c>
      <c r="E16" s="349"/>
      <c r="F16" s="349"/>
      <c r="G16" s="349">
        <f>VLOOKUP(B16,'Plantilla publicacion'!$A$3:$M$502,7,0)</f>
        <v>0</v>
      </c>
      <c r="H16" s="6" t="str">
        <f>VLOOKUP(B16,'Plantilla publicacion'!$A$3:$M$504,8,0)</f>
        <v>Elaborar el plan de trabajo para el diseño e implementación de la herramienta (Plan de trabajo diseñado)</v>
      </c>
      <c r="I16" s="6">
        <f>VLOOKUP(B16,'Plantilla publicacion'!$A$3:$M$504,9,0)</f>
        <v>1</v>
      </c>
      <c r="J16" s="6" t="str">
        <f>VLOOKUP(B16,'Plantilla publicacion'!$A$3:$M$504,10,0)</f>
        <v>Númerica</v>
      </c>
      <c r="K16" s="7" t="str">
        <f>VLOOKUP(B16,'Plantilla publicacion'!$A$3:$M$504,11,0)</f>
        <v>2025-04-14</v>
      </c>
      <c r="L16" s="7" t="str">
        <f>VLOOKUP(B16,'Plantilla publicacion'!$A$3:$M$504,12,0)</f>
        <v>2025-05-30</v>
      </c>
      <c r="M16" s="58"/>
      <c r="N16" s="39" t="str">
        <f>VLOOKUP(B16,'Plantilla publicacion'!$A$3:$M$504,13,0)</f>
        <v>30-OFICINA ASESORA DE PLANEACIÓN</v>
      </c>
      <c r="O16" s="277"/>
      <c r="P16" s="274"/>
      <c r="Q16" s="250"/>
    </row>
    <row r="17" spans="1:17" ht="26.25" thickBot="1" x14ac:dyDescent="0.3">
      <c r="A17" s="5" t="str">
        <f>VLOOKUP(B17,'Plantilla publicacion'!$A$3:$B$504,2,0)</f>
        <v>Actividad propia</v>
      </c>
      <c r="B17" s="138" t="s">
        <v>1170</v>
      </c>
      <c r="C17" s="351"/>
      <c r="D17" s="351">
        <f>VLOOKUP(B17,'Plantilla publicacion'!$A$3:$M$502,6,0)</f>
        <v>0</v>
      </c>
      <c r="E17" s="351"/>
      <c r="F17" s="351"/>
      <c r="G17" s="351">
        <f>VLOOKUP(B17,'Plantilla publicacion'!$A$3:$M$502,7,0)</f>
        <v>0</v>
      </c>
      <c r="H17" s="107" t="str">
        <f>VLOOKUP(B17,'Plantilla publicacion'!$A$3:$M$504,8,0)</f>
        <v>Ejecutar el plan de trabajo (Seguimiento al plan de trabajo y evidencias de su cumplimiento)</v>
      </c>
      <c r="I17" s="107">
        <f>VLOOKUP(B17,'Plantilla publicacion'!$A$3:$M$504,9,0)</f>
        <v>100</v>
      </c>
      <c r="J17" s="107" t="str">
        <f>VLOOKUP(B17,'Plantilla publicacion'!$A$3:$M$504,10,0)</f>
        <v>Porcentual</v>
      </c>
      <c r="K17" s="108" t="str">
        <f>VLOOKUP(B17,'Plantilla publicacion'!$A$3:$M$504,11,0)</f>
        <v>2025-06-02</v>
      </c>
      <c r="L17" s="108" t="str">
        <f>VLOOKUP(B17,'Plantilla publicacion'!$A$3:$M$504,12,0)</f>
        <v>2025-12-19</v>
      </c>
      <c r="M17" s="109"/>
      <c r="N17" s="192" t="str">
        <f>VLOOKUP(B17,'Plantilla publicacion'!$A$3:$M$504,13,0)</f>
        <v>30-OFICINA ASESORA DE PLANEACIÓN</v>
      </c>
      <c r="O17" s="278"/>
      <c r="P17" s="279"/>
      <c r="Q17" s="253"/>
    </row>
    <row r="18" spans="1:17" s="12" customFormat="1" ht="89.25" x14ac:dyDescent="0.25">
      <c r="A18" s="5" t="str">
        <f>VLOOKUP(B18,'Plantilla publicacion'!$A$3:$B$504,2,0)</f>
        <v>Producto</v>
      </c>
      <c r="B18" s="15" t="s">
        <v>1171</v>
      </c>
      <c r="C18" s="15" t="str">
        <f>VLOOKUP(B18,'Plantilla publicacion'!$A$3:$R$504,17,0)</f>
        <v>PND - 5-31-5-b- Convergencia regional - Entidades públicas territoriales y nacionales fortalecidas / PES - Transformación Institucional</v>
      </c>
      <c r="D18" s="15" t="str">
        <f>VLOOKUP(B18,'Plantilla publicacion'!$A$3:$M$504,6,0)</f>
        <v>60-Fortalecer el Sistema Integral de Gestión Institucional en el marco del Modelo Integrado de Planeación y gestión para mejorar la prestación del servicio.</v>
      </c>
      <c r="E18" s="15" t="str">
        <f>VLOOKUP(B18,'Plantilla publicacion'!$A$3:$O$504,14,0)</f>
        <v>106-Cumplimiento de productos del PAI asociados a Fortalecer el Sistema Integral de Gestión Institucional para mejorar la prestación del servicio.</v>
      </c>
      <c r="F18" s="15" t="str">
        <f>VLOOKUP(B18,'Plantilla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8" s="15" t="str">
        <f>VLOOKUP(B18,'Plantilla publicacion'!$A$3:$M$504,7,0)</f>
        <v>C-3503-0200-0016-40401c</v>
      </c>
      <c r="H18" s="15" t="str">
        <f>VLOOKUP(B18,'Plantilla publicacion'!$A$3:$M$504,8,0)</f>
        <v>Estudio de costos de los trámites priorizados, realizado (Estudio Realizado )</v>
      </c>
      <c r="I18" s="15">
        <f>VLOOKUP(B18,'Plantilla publicacion'!$A$3:$M$504,9,0)</f>
        <v>1</v>
      </c>
      <c r="J18" s="15" t="str">
        <f>VLOOKUP(B18,'Plantilla publicacion'!$A$3:$M$504,10,0)</f>
        <v>Númerica</v>
      </c>
      <c r="K18" s="158" t="str">
        <f>VLOOKUP(B18,'Plantilla publicacion'!$A$3:$M$504,11,0)</f>
        <v>2025-05-05</v>
      </c>
      <c r="L18" s="158" t="str">
        <f>VLOOKUP(B18,'Plantilla publicacion'!$A$3:$M$504,12,0)</f>
        <v>2025-11-20</v>
      </c>
      <c r="M18" s="15">
        <f>IF(ISERROR(VLOOKUP(B18,'Plantilla publicacion'!$A$3:$P$501,16,0)),"NA",VLOOKUP(B18,'Plantilla publicacion'!$A$3:$P$501,16,0))</f>
        <v>0</v>
      </c>
      <c r="N18" s="189" t="str">
        <f>VLOOKUP(B18,'Plantilla publicacion'!$A$3:$M$504,13,0)</f>
        <v>30-OFICINA ASESORA DE PLANEACIÓN;
37-GRUPO DE TRABAJO DE ESTUDIOS ECONÓMICOS</v>
      </c>
      <c r="O18" s="277">
        <f>VLOOKUP($B18,'Plantilla publicacion'!$T$3:$Z$504,6,0)</f>
        <v>0</v>
      </c>
      <c r="P18" s="274">
        <f>VLOOKUP($B18,'Plantilla publicacion'!$T$3:$Z$504,7,0)</f>
        <v>0</v>
      </c>
      <c r="Q18" s="250">
        <f>VLOOKUP($B18,'Plantilla publicacion'!$T$3:$AA$504,8,0)</f>
        <v>0</v>
      </c>
    </row>
    <row r="19" spans="1:17" ht="25.5" x14ac:dyDescent="0.25">
      <c r="A19" s="5" t="str">
        <f>VLOOKUP(B19,'Plantilla publicacion'!$A$3:$B$504,2,0)</f>
        <v>Actividad propia</v>
      </c>
      <c r="B19" s="18" t="s">
        <v>1174</v>
      </c>
      <c r="C19" s="18"/>
      <c r="D19" s="18">
        <f>VLOOKUP(B19,'Plantilla publicacion'!$A$3:$M$504,6,0)</f>
        <v>0</v>
      </c>
      <c r="E19" s="18"/>
      <c r="F19" s="18"/>
      <c r="G19" s="18">
        <f>VLOOKUP(B19,'Plantilla publicacion'!$A$3:$M$504,7,0)</f>
        <v>0</v>
      </c>
      <c r="H19" s="6" t="str">
        <f>VLOOKUP(B19,'Plantilla publicacion'!$A$3:$M$504,8,0)</f>
        <v>Priorizar los trámites objeto del estudio de costeo (Documento con la priorización de trámites)</v>
      </c>
      <c r="I19" s="6">
        <f>VLOOKUP(B19,'Plantilla publicacion'!$A$3:$M$504,9,0)</f>
        <v>1</v>
      </c>
      <c r="J19" s="6" t="str">
        <f>VLOOKUP(B19,'Plantilla publicacion'!$A$3:$M$504,10,0)</f>
        <v>Númerica</v>
      </c>
      <c r="K19" s="7" t="str">
        <f>VLOOKUP(B19,'Plantilla publicacion'!$A$3:$M$504,11,0)</f>
        <v>2025-05-05</v>
      </c>
      <c r="L19" s="7" t="str">
        <f>VLOOKUP(B19,'Plantilla publicacion'!$A$3:$M$504,12,0)</f>
        <v>2025-06-06</v>
      </c>
      <c r="M19" s="58"/>
      <c r="N19" s="39" t="str">
        <f>VLOOKUP(B19,'Plantilla publicacion'!$A$3:$M$504,13,0)</f>
        <v>30-OFICINA ASESORA DE PLANEACIÓN</v>
      </c>
      <c r="O19" s="277">
        <f>VLOOKUP($B19,'Plantilla publicacion'!$T$3:$Z$504,6,0)</f>
        <v>0</v>
      </c>
      <c r="P19" s="274">
        <f>VLOOKUP($B19,'Plantilla publicacion'!$T$3:$Z$504,7,0)</f>
        <v>0</v>
      </c>
      <c r="Q19" s="250">
        <f>VLOOKUP($B19,'Plantilla publicacion'!$T$3:$AA$504,8,0)</f>
        <v>0</v>
      </c>
    </row>
    <row r="20" spans="1:17" ht="25.5" x14ac:dyDescent="0.25">
      <c r="A20" s="5" t="str">
        <f>VLOOKUP(B20,'Plantilla publicacion'!$A$3:$B$504,2,0)</f>
        <v>Actividad propia</v>
      </c>
      <c r="B20" s="18" t="s">
        <v>1176</v>
      </c>
      <c r="C20" s="18"/>
      <c r="D20" s="18">
        <f>VLOOKUP(B20,'Plantilla publicacion'!$A$3:$M$504,6,0)</f>
        <v>0</v>
      </c>
      <c r="E20" s="18"/>
      <c r="F20" s="18"/>
      <c r="G20" s="18">
        <f>VLOOKUP(B20,'Plantilla publicacion'!$A$3:$M$504,7,0)</f>
        <v>0</v>
      </c>
      <c r="H20" s="6" t="str">
        <f>VLOOKUP(B20,'Plantilla publicacion'!$A$3:$M$504,8,0)</f>
        <v>Recopilar la información necesaria para realizar el estudio de costeo (Documento que relacione la documentación recopilada)</v>
      </c>
      <c r="I20" s="6">
        <f>VLOOKUP(B20,'Plantilla publicacion'!$A$3:$M$504,9,0)</f>
        <v>100</v>
      </c>
      <c r="J20" s="6" t="str">
        <f>VLOOKUP(B20,'Plantilla publicacion'!$A$3:$M$504,10,0)</f>
        <v>Porcentual</v>
      </c>
      <c r="K20" s="7" t="str">
        <f>VLOOKUP(B20,'Plantilla publicacion'!$A$3:$M$504,11,0)</f>
        <v>2025-06-09</v>
      </c>
      <c r="L20" s="7" t="str">
        <f>VLOOKUP(B20,'Plantilla publicacion'!$A$3:$M$504,12,0)</f>
        <v>2025-07-15</v>
      </c>
      <c r="M20" s="58"/>
      <c r="N20" s="39" t="str">
        <f>VLOOKUP(B20,'Plantilla publicacion'!$A$3:$M$504,13,0)</f>
        <v>30-OFICINA ASESORA DE PLANEACIÓN;
37-GRUPO DE TRABAJO DE ESTUDIOS ECONÓMICOS</v>
      </c>
      <c r="O20" s="277">
        <f>VLOOKUP($B20,'Plantilla publicacion'!$T$3:$Z$504,6,0)</f>
        <v>0</v>
      </c>
      <c r="P20" s="274">
        <f>VLOOKUP($B20,'Plantilla publicacion'!$T$3:$Z$504,7,0)</f>
        <v>0</v>
      </c>
      <c r="Q20" s="250">
        <f>VLOOKUP($B20,'Plantilla publicacion'!$T$3:$AA$504,8,0)</f>
        <v>0</v>
      </c>
    </row>
    <row r="21" spans="1:17" ht="25.5" x14ac:dyDescent="0.25">
      <c r="A21" s="5" t="str">
        <f>VLOOKUP(B21,'Plantilla publicacion'!$A$3:$B$504,2,0)</f>
        <v>Actividad propia</v>
      </c>
      <c r="B21" s="18" t="s">
        <v>1178</v>
      </c>
      <c r="C21" s="18"/>
      <c r="D21" s="18">
        <f>VLOOKUP(B21,'Plantilla publicacion'!$A$3:$M$504,6,0)</f>
        <v>0</v>
      </c>
      <c r="E21" s="18"/>
      <c r="F21" s="18"/>
      <c r="G21" s="18">
        <f>VLOOKUP(B21,'Plantilla publicacion'!$A$3:$M$504,7,0)</f>
        <v>0</v>
      </c>
      <c r="H21" s="6" t="str">
        <f>VLOOKUP(B21,'Plantilla publicacion'!$A$3:$M$504,8,0)</f>
        <v>Realizar estudio de costo de los trámites priorizados (Estudio Realizado)</v>
      </c>
      <c r="I21" s="6">
        <f>VLOOKUP(B21,'Plantilla publicacion'!$A$3:$M$504,9,0)</f>
        <v>1</v>
      </c>
      <c r="J21" s="6" t="str">
        <f>VLOOKUP(B21,'Plantilla publicacion'!$A$3:$M$504,10,0)</f>
        <v>Númerica</v>
      </c>
      <c r="K21" s="7" t="str">
        <f>VLOOKUP(B21,'Plantilla publicacion'!$A$3:$M$504,11,0)</f>
        <v>2025-07-16</v>
      </c>
      <c r="L21" s="7" t="str">
        <f>VLOOKUP(B21,'Plantilla publicacion'!$A$3:$M$504,12,0)</f>
        <v>2025-10-31</v>
      </c>
      <c r="M21" s="58"/>
      <c r="N21" s="39" t="str">
        <f>VLOOKUP(B21,'Plantilla publicacion'!$A$3:$M$504,13,0)</f>
        <v>30-OFICINA ASESORA DE PLANEACIÓN;
37-GRUPO DE TRABAJO DE ESTUDIOS ECONÓMICOS</v>
      </c>
      <c r="O21" s="277">
        <f>VLOOKUP($B21,'Plantilla publicacion'!$T$3:$Z$504,6,0)</f>
        <v>0</v>
      </c>
      <c r="P21" s="274">
        <f>VLOOKUP($B21,'Plantilla publicacion'!$T$3:$Z$504,7,0)</f>
        <v>0</v>
      </c>
      <c r="Q21" s="250">
        <f>VLOOKUP($B21,'Plantilla publicacion'!$T$3:$AA$504,8,0)</f>
        <v>0</v>
      </c>
    </row>
    <row r="22" spans="1:17" ht="39" thickBot="1" x14ac:dyDescent="0.3">
      <c r="A22" s="5" t="str">
        <f>VLOOKUP(B22,'Plantilla publicacion'!$A$3:$B$504,2,0)</f>
        <v>Actividad propia</v>
      </c>
      <c r="B22" s="71" t="s">
        <v>1180</v>
      </c>
      <c r="C22" s="71"/>
      <c r="D22" s="71">
        <f>VLOOKUP(B22,'Plantilla publicacion'!$A$3:$M$504,6,0)</f>
        <v>0</v>
      </c>
      <c r="E22" s="71"/>
      <c r="F22" s="71"/>
      <c r="G22" s="71">
        <f>VLOOKUP(B22,'Plantilla publicacion'!$A$3:$M$504,7,0)</f>
        <v>0</v>
      </c>
      <c r="H22" s="11" t="str">
        <f>VLOOKUP(B22,'Plantilla publicacion'!$A$3:$M$504,8,0)</f>
        <v>Socializar los resultados del estudio con los jefes de las áreas responsables de los trámites costeados (Correo electronico con el envío del estudio realizado  /  Listas de asistencia a reunion de socialización)</v>
      </c>
      <c r="I22" s="11">
        <f>VLOOKUP(B22,'Plantilla publicacion'!$A$3:$M$504,9,0)</f>
        <v>1</v>
      </c>
      <c r="J22" s="11" t="str">
        <f>VLOOKUP(B22,'Plantilla publicacion'!$A$3:$M$504,10,0)</f>
        <v>Númerica</v>
      </c>
      <c r="K22" s="111" t="str">
        <f>VLOOKUP(B22,'Plantilla publicacion'!$A$3:$M$504,11,0)</f>
        <v>2025-11-03</v>
      </c>
      <c r="L22" s="111" t="str">
        <f>VLOOKUP(B22,'Plantilla publicacion'!$A$3:$M$504,12,0)</f>
        <v>2025-11-20</v>
      </c>
      <c r="M22" s="112"/>
      <c r="N22" s="190" t="str">
        <f>VLOOKUP(B22,'Plantilla publicacion'!$A$3:$M$504,13,0)</f>
        <v>30-OFICINA ASESORA DE PLANEACIÓN;
37-GRUPO DE TRABAJO DE ESTUDIOS ECONÓMICOS</v>
      </c>
      <c r="O22" s="281">
        <f>VLOOKUP($B22,'Plantilla publicacion'!$T$3:$Z$504,6,0)</f>
        <v>0</v>
      </c>
      <c r="P22" s="282">
        <f>VLOOKUP($B22,'Plantilla publicacion'!$T$3:$Z$504,7,0)</f>
        <v>0</v>
      </c>
      <c r="Q22" s="256">
        <f>VLOOKUP($B22,'Plantilla publicacion'!$T$3:$AA$504,8,0)</f>
        <v>0</v>
      </c>
    </row>
    <row r="23" spans="1:17" s="12" customFormat="1" ht="216.75" x14ac:dyDescent="0.25">
      <c r="A23" s="142" t="str">
        <f>VLOOKUP(B23,'Plantilla publicacion'!$A$3:$B$504,2,0)</f>
        <v>Producto</v>
      </c>
      <c r="B23" s="101" t="s">
        <v>1272</v>
      </c>
      <c r="C23" s="101" t="str">
        <f>VLOOKUP(B23,'Plantilla publicacion'!$A$3:$R$504,17,0)</f>
        <v>PND - 5-31-5-b- Convergencia regional - Entidades públicas territoriales y nacionales fortalecidas / PES - Transformación Institucional</v>
      </c>
      <c r="D23" s="101" t="str">
        <f>VLOOKUP(B23,'Plantilla publicacion'!$A$3:$M$504,6,0)</f>
        <v>60-Fortalecer el Sistema Integral de Gestión Institucional en el marco del Modelo Integrado de Planeación y gestión para mejorar la prestación del servicio.</v>
      </c>
      <c r="E23" s="101" t="str">
        <f>VLOOKUP(B23,'Plantilla publicacion'!$A$3:$O$504,14,0)</f>
        <v>106-Cumplimiento de productos del PAI asociados a Fortalecer el Sistema Integral de Gestión Institucional para mejorar la prestación del servicio.</v>
      </c>
      <c r="F23" s="101" t="str">
        <f>VLOOKUP(B23,'Plantilla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101" t="str">
        <f>VLOOKUP(B23,'Plantilla publicacion'!$A$3:$M$504,7,0)</f>
        <v>N/A</v>
      </c>
      <c r="H23" s="101" t="str">
        <f>VLOOKUP(B23,'Plantilla publicacion'!$A$3:$M$504,8,0)</f>
        <v>Estrategia para incrementar los ingresos garantizando la sostenibilidad financiera de la Entidad, diseñada  (Documento de diseño de la estrategia para incrementar los ingresos)</v>
      </c>
      <c r="I23" s="101">
        <f>VLOOKUP(B23,'Plantilla publicacion'!$A$3:$M$504,9,0)</f>
        <v>1</v>
      </c>
      <c r="J23" s="101" t="str">
        <f>VLOOKUP(B23,'Plantilla publicacion'!$A$3:$M$504,10,0)</f>
        <v>Númerica</v>
      </c>
      <c r="K23" s="159" t="str">
        <f>VLOOKUP(B23,'Plantilla publicacion'!$A$3:$M$504,11,0)</f>
        <v>2025-02-17</v>
      </c>
      <c r="L23" s="159" t="str">
        <f>VLOOKUP(B23,'Plantilla publicacion'!$A$3:$M$504,12,0)</f>
        <v>2025-11-17</v>
      </c>
      <c r="M23" s="101">
        <f>IF(ISERROR(VLOOKUP(B23,'Plantilla publicacion'!$A$3:$P$501,16,0)),"NA",VLOOKUP(B23,'Plantilla publicacion'!$A$3:$P$501,16,0))</f>
        <v>0</v>
      </c>
      <c r="N23" s="191" t="str">
        <f>VLOOKUP(B23,'Plantilla publicacion'!$A$3:$M$504,13,0)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3" s="275">
        <f>VLOOKUP($B23,'Plantilla publicacion'!$T$3:$Z$504,6,0)</f>
        <v>0</v>
      </c>
      <c r="P23" s="276">
        <f>VLOOKUP($B23,'Plantilla publicacion'!$T$3:$Z$504,7,0)</f>
        <v>0</v>
      </c>
      <c r="Q23" s="248">
        <f>VLOOKUP($B23,'Plantilla publicacion'!$T$3:$AA$504,8,0)</f>
        <v>0</v>
      </c>
    </row>
    <row r="24" spans="1:17" ht="51" x14ac:dyDescent="0.25">
      <c r="A24" s="283" t="str">
        <f>VLOOKUP(B24,'Plantilla publicacion'!$A$3:$B$504,2,0)</f>
        <v>Actividad propia</v>
      </c>
      <c r="B24" s="18" t="s">
        <v>1275</v>
      </c>
      <c r="C24" s="18"/>
      <c r="D24" s="18">
        <f>VLOOKUP(B24,'Plantilla publicacion'!$A$3:$M$504,6,0)</f>
        <v>0</v>
      </c>
      <c r="E24" s="18"/>
      <c r="F24" s="18"/>
      <c r="G24" s="18">
        <f>VLOOKUP(B24,'Plantilla publicacion'!$A$3:$M$504,7,0)</f>
        <v>0</v>
      </c>
      <c r="H24" s="6" t="str">
        <f>VLOOKUP(B24,'Plantilla publicacion'!$A$3:$M$504,8,0)</f>
        <v>Monitorear el comportamiento del recaudo por Delegatura y presentar reportes periódicos a los Delegados y al Secretario General (Tablero de control con el seguimiento del recaudo por delegatura  y Correos electrónicos)</v>
      </c>
      <c r="I24" s="6">
        <f>VLOOKUP(B24,'Plantilla publicacion'!$A$3:$M$504,9,0)</f>
        <v>6</v>
      </c>
      <c r="J24" s="6" t="str">
        <f>VLOOKUP(B24,'Plantilla publicacion'!$A$3:$M$504,10,0)</f>
        <v>Númerica</v>
      </c>
      <c r="K24" s="7" t="str">
        <f>VLOOKUP(B24,'Plantilla publicacion'!$A$3:$M$504,11,0)</f>
        <v>2025-02-17</v>
      </c>
      <c r="L24" s="7" t="str">
        <f>VLOOKUP(B24,'Plantilla publicacion'!$A$3:$M$504,12,0)</f>
        <v>2025-11-17</v>
      </c>
      <c r="M24" s="58"/>
      <c r="N24" s="39" t="str">
        <f>VLOOKUP(B24,'Plantilla publicacion'!$A$3:$M$504,13,0)</f>
        <v>100-SECRETARIA GENERAL;
130-DIRECCIÓN FINANCIERA</v>
      </c>
      <c r="O24" s="277">
        <f>VLOOKUP($B24,'Plantilla publicacion'!$T$3:$Z$504,6,0)</f>
        <v>16</v>
      </c>
      <c r="P24" s="274">
        <f>VLOOKUP($B24,'Plantilla publicacion'!$T$3:$Z$504,7,0)</f>
        <v>3.2000000000000002E-3</v>
      </c>
      <c r="Q24" s="250" t="str">
        <f>VLOOKUP($B24,'Plantilla publicacion'!$T$3:$AA$504,8,0)</f>
        <v>Se generó tablero de control de ingresos con corte al mes de abril de 2025 y se efectuó el correspondiente envío de la información a las Delegaturas y a la Secretaría General, Por tanto se reporta un avance del 16% correspondiente a un (1) monitoreo efectuado de los seis (6) programados</v>
      </c>
    </row>
    <row r="25" spans="1:17" ht="153" x14ac:dyDescent="0.25">
      <c r="A25" s="283" t="str">
        <f>VLOOKUP(B25,'Plantilla publicacion'!$A$3:$B$504,2,0)</f>
        <v>Actividad propia</v>
      </c>
      <c r="B25" s="18" t="s">
        <v>1277</v>
      </c>
      <c r="C25" s="18"/>
      <c r="D25" s="18">
        <f>VLOOKUP(B25,'Plantilla publicacion'!$A$3:$M$504,6,0)</f>
        <v>0</v>
      </c>
      <c r="E25" s="18"/>
      <c r="F25" s="18"/>
      <c r="G25" s="18">
        <f>VLOOKUP(B25,'Plantilla publicacion'!$A$3:$M$504,7,0)</f>
        <v>0</v>
      </c>
      <c r="H25" s="6" t="str">
        <f>VLOOKUP(B25,'Plantilla publicacion'!$A$3:$M$504,8,0)</f>
        <v>Elaborar y presentar en comité directivo el estudio de análisis de nuevas fuentes de ingreso (Documento de estudio con identificación de nuevas fuentes de ingresos y Acta del Comité Directivo)</v>
      </c>
      <c r="I25" s="6">
        <f>VLOOKUP(B25,'Plantilla publicacion'!$A$3:$M$504,9,0)</f>
        <v>1</v>
      </c>
      <c r="J25" s="6" t="str">
        <f>VLOOKUP(B25,'Plantilla publicacion'!$A$3:$M$504,10,0)</f>
        <v>Númerica</v>
      </c>
      <c r="K25" s="7" t="str">
        <f>VLOOKUP(B25,'Plantilla publicacion'!$A$3:$M$504,11,0)</f>
        <v>2025-02-17</v>
      </c>
      <c r="L25" s="7" t="str">
        <f>VLOOKUP(B25,'Plantilla publicacion'!$A$3:$M$504,12,0)</f>
        <v>2025-09-30</v>
      </c>
      <c r="M25" s="58"/>
      <c r="N25" s="39" t="str">
        <f>VLOOKUP(B25,'Plantilla publicacion'!$A$3:$M$504,13,0)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O25" s="277">
        <f>VLOOKUP($B25,'Plantilla publicacion'!$T$3:$Z$504,6,0)</f>
        <v>0</v>
      </c>
      <c r="P25" s="274">
        <f>VLOOKUP($B25,'Plantilla publicacion'!$T$3:$Z$504,7,0)</f>
        <v>0</v>
      </c>
      <c r="Q25" s="250" t="str">
        <f>VLOOKUP($B25,'Plantilla publicacion'!$T$3:$AA$504,8,0)</f>
        <v>Se han realizado mesas de trabajo con la Delegatura de Protección al Consumidor y Secretaría General. A la fecha hemos recibido insumos de todas las áreas, quienes dieron respuesta al cuestionario radicado por la OAJ y el Grupo de Estudios Económicos sobre nuevas fuentes de ingreso. Adicionalmente, la OAJ con OSCAE se encuentra estudiando la viabilidad jurídica y económica de ofrecer educación no formal o diplomados como una nueva fuente de ingreso.</v>
      </c>
    </row>
    <row r="26" spans="1:17" ht="165.75" x14ac:dyDescent="0.25">
      <c r="A26" s="283" t="str">
        <f>VLOOKUP(B26,'Plantilla publicacion'!$A$3:$B$504,2,0)</f>
        <v>Actividad sin participación</v>
      </c>
      <c r="B26" s="18" t="s">
        <v>1280</v>
      </c>
      <c r="C26" s="18"/>
      <c r="D26" s="18">
        <f>VLOOKUP(B26,'Plantilla publicacion'!$A$3:$M$504,6,0)</f>
        <v>0</v>
      </c>
      <c r="E26" s="18"/>
      <c r="F26" s="18"/>
      <c r="G26" s="18">
        <f>VLOOKUP(B26,'Plantilla publicacion'!$A$3:$M$504,7,0)</f>
        <v>0</v>
      </c>
      <c r="H26" s="6" t="str">
        <f>VLOOKUP(B26,'Plantilla publicacion'!$A$3:$M$504,8,0)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6" s="6">
        <f>VLOOKUP(B26,'Plantilla publicacion'!$A$3:$M$504,9,0)</f>
        <v>1</v>
      </c>
      <c r="J26" s="6" t="str">
        <f>VLOOKUP(B26,'Plantilla publicacion'!$A$3:$M$504,10,0)</f>
        <v>Númerica</v>
      </c>
      <c r="K26" s="7" t="str">
        <f>VLOOKUP(B26,'Plantilla publicacion'!$A$3:$M$504,11,0)</f>
        <v>2025-02-17</v>
      </c>
      <c r="L26" s="7" t="str">
        <f>VLOOKUP(B26,'Plantilla publicacion'!$A$3:$M$504,12,0)</f>
        <v>2025-10-31</v>
      </c>
      <c r="M26" s="58"/>
      <c r="N26" s="39" t="str">
        <f>VLOOKUP(B26,'Plantilla publicacion'!$A$3:$M$504,13,0)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6" s="277">
        <f>VLOOKUP($B26,'Plantilla publicacion'!$T$3:$Z$504,6,0)</f>
        <v>0</v>
      </c>
      <c r="P26" s="274">
        <f>VLOOKUP($B26,'Plantilla publicacion'!$T$3:$Z$504,7,0)</f>
        <v>0</v>
      </c>
      <c r="Q26" s="250" t="str">
        <f>VLOOKUP($B26,'Plantilla publicacion'!$T$3:$AA$504,8,0)</f>
        <v>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v>
      </c>
    </row>
    <row r="27" spans="1:17" ht="51" x14ac:dyDescent="0.25">
      <c r="A27" s="283" t="str">
        <f>VLOOKUP(B27,'Plantilla publicacion'!$A$3:$B$504,2,0)</f>
        <v>Actividad propia</v>
      </c>
      <c r="B27" s="18" t="s">
        <v>1282</v>
      </c>
      <c r="C27" s="18"/>
      <c r="D27" s="18">
        <f>VLOOKUP(B27,'Plantilla publicacion'!$A$3:$M$504,6,0)</f>
        <v>0</v>
      </c>
      <c r="E27" s="18"/>
      <c r="F27" s="18"/>
      <c r="G27" s="18">
        <f>VLOOKUP(B27,'Plantilla publicacion'!$A$3:$M$504,7,0)</f>
        <v>0</v>
      </c>
      <c r="H27" s="6" t="str">
        <f>VLOOKUP(B27,'Plantilla publicacion'!$A$3:$M$504,8,0)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7" s="6">
        <f>VLOOKUP(B27,'Plantilla publicacion'!$A$3:$M$504,9,0)</f>
        <v>1</v>
      </c>
      <c r="J27" s="6" t="str">
        <f>VLOOKUP(B27,'Plantilla publicacion'!$A$3:$M$504,10,0)</f>
        <v>Númerica</v>
      </c>
      <c r="K27" s="7" t="str">
        <f>VLOOKUP(B27,'Plantilla publicacion'!$A$3:$M$504,11,0)</f>
        <v>2025-02-17</v>
      </c>
      <c r="L27" s="7" t="str">
        <f>VLOOKUP(B27,'Plantilla publicacion'!$A$3:$M$504,12,0)</f>
        <v>2025-05-30</v>
      </c>
      <c r="M27" s="58"/>
      <c r="N27" s="39" t="str">
        <f>VLOOKUP(B27,'Plantilla publicacion'!$A$3:$M$504,13,0)</f>
        <v>130-DIRECCIÓN FINANCIERA;
11-GRUPO DE TRABAJO DE COBRO COACTIVO</v>
      </c>
      <c r="O27" s="277">
        <f>VLOOKUP($B27,'Plantilla publicacion'!$T$3:$Z$504,6,0)</f>
        <v>100</v>
      </c>
      <c r="P27" s="274">
        <f>VLOOKUP($B27,'Plantilla publicacion'!$T$3:$Z$504,7,0)</f>
        <v>0.06</v>
      </c>
      <c r="Q27" s="250" t="str">
        <f>VLOOKUP($B27,'Plantilla publicacion'!$T$3:$AA$504,8,0)</f>
        <v>Se efectuaron mesas de trabajo conjuntas con el Grupo de Trabajo de Cobro Coactivo y la Dirección Financiera para establecer la metodología de análisis a implementar, posteriormente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v>
      </c>
    </row>
    <row r="28" spans="1:17" ht="166.5" thickBot="1" x14ac:dyDescent="0.3">
      <c r="A28" s="284" t="str">
        <f>VLOOKUP(B28,'Plantilla publicacion'!$A$3:$B$504,2,0)</f>
        <v>Actividad propia</v>
      </c>
      <c r="B28" s="285" t="s">
        <v>1284</v>
      </c>
      <c r="C28" s="285"/>
      <c r="D28" s="286">
        <f>VLOOKUP(B28,'Plantilla publicacion'!$A$3:$M$504,6,0)</f>
        <v>0</v>
      </c>
      <c r="E28" s="286"/>
      <c r="F28" s="286"/>
      <c r="G28" s="286">
        <f>VLOOKUP(B28,'Plantilla publicacion'!$A$3:$M$504,7,0)</f>
        <v>0</v>
      </c>
      <c r="H28" s="107" t="str">
        <f>VLOOKUP(B28,'Plantilla publicacion'!$A$3:$M$504,8,0)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28" s="107">
        <f>VLOOKUP(B28,'Plantilla publicacion'!$A$3:$M$504,9,0)</f>
        <v>2</v>
      </c>
      <c r="J28" s="107" t="str">
        <f>VLOOKUP(B28,'Plantilla publicacion'!$A$3:$M$504,10,0)</f>
        <v>Númerica</v>
      </c>
      <c r="K28" s="108" t="str">
        <f>VLOOKUP(B28,'Plantilla publicacion'!$A$3:$M$504,11,0)</f>
        <v>2025-06-02</v>
      </c>
      <c r="L28" s="108" t="str">
        <f>VLOOKUP(B28,'Plantilla publicacion'!$A$3:$M$504,12,0)</f>
        <v>2025-11-17</v>
      </c>
      <c r="M28" s="109"/>
      <c r="N28" s="192" t="str">
        <f>VLOOKUP(B28,'Plantilla publicacion'!$A$3:$M$504,13,0)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8" s="278">
        <f>VLOOKUP($B28,'Plantilla publicacion'!$T$3:$Z$504,6,0)</f>
        <v>0</v>
      </c>
      <c r="P28" s="279">
        <f>VLOOKUP($B28,'Plantilla publicacion'!$T$3:$Z$504,7,0)</f>
        <v>0</v>
      </c>
      <c r="Q28" s="253">
        <f>VLOOKUP($B28,'Plantilla publicacion'!$T$3:$AA$504,8,0)</f>
        <v>0</v>
      </c>
    </row>
    <row r="29" spans="1:17" ht="16.5" thickBot="1" x14ac:dyDescent="0.3">
      <c r="A29" s="5" t="e">
        <f>VLOOKUP(B29,'Plantilla publicacion'!$A$3:$B$504,2,0)</f>
        <v>#N/A</v>
      </c>
      <c r="B29" s="370" t="s">
        <v>21</v>
      </c>
      <c r="C29" s="370"/>
      <c r="D29" s="370"/>
      <c r="E29" s="370"/>
      <c r="F29" s="370"/>
      <c r="G29" s="370"/>
      <c r="H29" s="370"/>
      <c r="I29" s="370"/>
      <c r="J29" s="370"/>
      <c r="K29" s="370"/>
      <c r="L29" s="370"/>
      <c r="M29" s="370"/>
      <c r="N29" s="370"/>
      <c r="O29" s="15"/>
      <c r="P29" s="170"/>
      <c r="Q29" s="15"/>
    </row>
    <row r="30" spans="1:17" ht="48" customHeight="1" thickBot="1" x14ac:dyDescent="0.3">
      <c r="B30" s="22" t="s">
        <v>501</v>
      </c>
      <c r="C30" s="23" t="s">
        <v>1611</v>
      </c>
      <c r="D30" s="23" t="s">
        <v>0</v>
      </c>
      <c r="E30" s="23" t="s">
        <v>1558</v>
      </c>
      <c r="F30" s="23" t="s">
        <v>1614</v>
      </c>
      <c r="G30" s="23" t="s">
        <v>1</v>
      </c>
      <c r="H30" s="23" t="s">
        <v>2</v>
      </c>
      <c r="I30" s="23" t="s">
        <v>3</v>
      </c>
      <c r="J30" s="23" t="s">
        <v>4</v>
      </c>
      <c r="K30" s="24" t="s">
        <v>5</v>
      </c>
      <c r="L30" s="24" t="s">
        <v>6</v>
      </c>
      <c r="M30" s="57" t="s">
        <v>1612</v>
      </c>
      <c r="N30" s="25" t="s">
        <v>7</v>
      </c>
      <c r="O30" s="98"/>
      <c r="P30" s="280"/>
      <c r="Q30" s="98"/>
    </row>
    <row r="31" spans="1:17" s="12" customFormat="1" ht="140.25" customHeight="1" x14ac:dyDescent="0.25">
      <c r="A31" s="5" t="str">
        <f>VLOOKUP(B31,'Plantilla publicacion'!$A$3:$B$504,2,0)</f>
        <v>Producto</v>
      </c>
      <c r="B31" s="15" t="s">
        <v>748</v>
      </c>
      <c r="C31" s="348" t="str">
        <f>VLOOKUP(B31,'Plantilla publicacion'!$A$3:$R$504,17,0)</f>
        <v>PND - 5-31-5-b- Convergencia regional - Entidades públicas territoriales y nacionales fortalecidas / PES - Transformación Institucional</v>
      </c>
      <c r="D31" s="348" t="str">
        <f>VLOOKUP(B31,'Plantilla publicacion'!$A$3:$M$504,6,0)</f>
        <v>60-Fortalecer el Sistema Integral de Gestión Institucional en el marco del Modelo Integrado de Planeación y gestión para mejorar la prestación del servicio.</v>
      </c>
      <c r="E31" s="348" t="str">
        <f>VLOOKUP(B31,'Plantilla publicacion'!$A$3:$O$504,14,0)</f>
        <v>106-Cumplimiento de productos del PAI asociados a Fortalecer el Sistema Integral de Gestión Institucional para mejorar la prestación del servicio.</v>
      </c>
      <c r="F31" s="348" t="str">
        <f>VLOOKUP(B31,'Plantilla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348" t="str">
        <f>VLOOKUP(B31,'Plantilla publicacion'!$A$3:$M$504,7,0)</f>
        <v>N/A</v>
      </c>
      <c r="H31" s="15" t="str">
        <f>VLOOKUP(B31,'Plantilla publicacion'!$A$3:$M$504,8,0)</f>
        <v>Diagnóstico de necesidades que permita realizar el seguimiento del ciclo de contratación, elaborado  (Documento diagnostico )</v>
      </c>
      <c r="I31" s="15">
        <f>VLOOKUP(B31,'Plantilla publicacion'!$A$3:$M$504,9,0)</f>
        <v>1</v>
      </c>
      <c r="J31" s="15" t="str">
        <f>VLOOKUP(B31,'Plantilla publicacion'!$A$3:$M$504,10,0)</f>
        <v>Númerica</v>
      </c>
      <c r="K31" s="158" t="str">
        <f>VLOOKUP(B31,'Plantilla publicacion'!$A$3:$M$504,11,0)</f>
        <v>2025-07-01</v>
      </c>
      <c r="L31" s="158" t="str">
        <f>VLOOKUP(B31,'Plantilla publicacion'!$A$3:$M$504,12,0)</f>
        <v>2025-11-28</v>
      </c>
      <c r="M31" s="15">
        <f>IF(ISERROR(VLOOKUP(B31,'Plantilla publicacion'!$A$3:$P$501,16,0)),"NA",VLOOKUP(B31,'Plantilla publicacion'!$A$3:$P$501,16,0))</f>
        <v>0</v>
      </c>
      <c r="N31" s="189" t="str">
        <f>VLOOKUP(B31,'Plantilla publicacion'!$A$3:$M$504,13,0)</f>
        <v>105-GRUPO DE TRABAJO DE CONTRATACIÓN;
20-OFICINA DE TECNOLOGÍA E INFORMÁTICA</v>
      </c>
      <c r="O31" s="275">
        <f>VLOOKUP($B31,'Plantilla publicacion'!$T$3:$Z$504,6,0)</f>
        <v>0</v>
      </c>
      <c r="P31" s="276">
        <f>VLOOKUP($B31,'Plantilla publicacion'!$T$3:$Z$504,7,0)</f>
        <v>0</v>
      </c>
      <c r="Q31" s="248">
        <f>VLOOKUP($B31,'Plantilla publicacion'!$T$3:$AA$504,8,0)</f>
        <v>0</v>
      </c>
    </row>
    <row r="32" spans="1:17" ht="52.5" customHeight="1" x14ac:dyDescent="0.25">
      <c r="A32" s="5" t="str">
        <f>VLOOKUP(B32,'Plantilla publicacion'!$A$3:$B$504,2,0)</f>
        <v>Actividad propia</v>
      </c>
      <c r="B32" s="18" t="s">
        <v>752</v>
      </c>
      <c r="C32" s="349"/>
      <c r="D32" s="349">
        <f>VLOOKUP(B32,'Plantilla publicacion'!$A$3:$M$502,6,0)</f>
        <v>0</v>
      </c>
      <c r="E32" s="349"/>
      <c r="F32" s="349"/>
      <c r="G32" s="349">
        <f>VLOOKUP(B32,'Plantilla publicacion'!$A$3:$M$502,7,0)</f>
        <v>0</v>
      </c>
      <c r="H32" s="6" t="str">
        <f>VLOOKUP(B32,'Plantilla publicacion'!$A$3:$M$504,8,0)</f>
        <v>Identificar las necesidades de  ajuste a herramientas tecnológicas para el seguimiento del ciclo  de contratción (Documento con las necesidades identificadas)</v>
      </c>
      <c r="I32" s="6">
        <f>VLOOKUP(B32,'Plantilla publicacion'!$A$3:$M$504,9,0)</f>
        <v>1</v>
      </c>
      <c r="J32" s="6" t="str">
        <f>VLOOKUP(B32,'Plantilla publicacion'!$A$3:$M$504,10,0)</f>
        <v>Númerica</v>
      </c>
      <c r="K32" s="7" t="str">
        <f>VLOOKUP(B32,'Plantilla publicacion'!$A$3:$M$504,11,0)</f>
        <v>2025-07-01</v>
      </c>
      <c r="L32" s="7" t="str">
        <f>VLOOKUP(B32,'Plantilla publicacion'!$A$3:$M$504,12,0)</f>
        <v>2025-09-30</v>
      </c>
      <c r="M32" s="58"/>
      <c r="N32" s="39" t="str">
        <f>VLOOKUP(B32,'Plantilla publicacion'!$A$3:$M$504,13,0)</f>
        <v>105-GRUPO DE TRABAJO DE CONTRATACIÓN;
20-OFICINA DE TECNOLOGÍA E INFORMÁTICA</v>
      </c>
      <c r="O32" s="277">
        <f>VLOOKUP($B32,'Plantilla publicacion'!$T$3:$Z$504,6,0)</f>
        <v>0</v>
      </c>
      <c r="P32" s="274">
        <f>VLOOKUP($B32,'Plantilla publicacion'!$T$3:$Z$504,7,0)</f>
        <v>0</v>
      </c>
      <c r="Q32" s="250">
        <f>VLOOKUP($B32,'Plantilla publicacion'!$T$3:$AA$504,8,0)</f>
        <v>0</v>
      </c>
    </row>
    <row r="33" spans="1:17" ht="50.25" customHeight="1" thickBot="1" x14ac:dyDescent="0.3">
      <c r="A33" s="5" t="str">
        <f>VLOOKUP(B33,'Plantilla publicacion'!$A$3:$B$504,2,0)</f>
        <v>Actividad sin participación</v>
      </c>
      <c r="B33" s="18" t="s">
        <v>754</v>
      </c>
      <c r="C33" s="369"/>
      <c r="D33" s="369">
        <f>VLOOKUP(B33,'Plantilla publicacion'!$A$3:$M$502,6,0)</f>
        <v>0</v>
      </c>
      <c r="E33" s="369"/>
      <c r="F33" s="369"/>
      <c r="G33" s="369">
        <f>VLOOKUP(B33,'Plantilla publicacion'!$A$3:$M$502,7,0)</f>
        <v>0</v>
      </c>
      <c r="H33" s="6" t="str">
        <f>VLOOKUP(B33,'Plantilla publicacion'!$A$3:$M$504,8,0)</f>
        <v>Emitir concepto de viabilidad técnica y presupuestal con base en las necesidades identificadas (Concepto diagnóstico entregado)</v>
      </c>
      <c r="I33" s="6">
        <f>VLOOKUP(B33,'Plantilla publicacion'!$A$3:$M$504,9,0)</f>
        <v>1</v>
      </c>
      <c r="J33" s="6" t="str">
        <f>VLOOKUP(B33,'Plantilla publicacion'!$A$3:$M$504,10,0)</f>
        <v>Númerica</v>
      </c>
      <c r="K33" s="7" t="str">
        <f>VLOOKUP(B33,'Plantilla publicacion'!$A$3:$M$504,11,0)</f>
        <v>2025-10-01</v>
      </c>
      <c r="L33" s="7" t="str">
        <f>VLOOKUP(B33,'Plantilla publicacion'!$A$3:$M$504,12,0)</f>
        <v>2025-11-28</v>
      </c>
      <c r="M33" s="58"/>
      <c r="N33" s="39" t="str">
        <f>VLOOKUP(B33,'Plantilla publicacion'!$A$3:$M$504,13,0)</f>
        <v>20-OFICINA DE TECNOLOGÍA E INFORMÁTICA</v>
      </c>
      <c r="O33" s="278">
        <f>VLOOKUP($B33,'Plantilla publicacion'!$T$3:$Z$504,6,0)</f>
        <v>0</v>
      </c>
      <c r="P33" s="279">
        <f>VLOOKUP($B33,'Plantilla publicacion'!$T$3:$Z$504,7,0)</f>
        <v>0</v>
      </c>
      <c r="Q33" s="253">
        <f>VLOOKUP($B33,'Plantilla publicacion'!$T$3:$AA$504,8,0)</f>
        <v>0</v>
      </c>
    </row>
  </sheetData>
  <autoFilter ref="A12:N33" xr:uid="{2B518075-C2AA-412F-846D-DFC3D162D202}">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autoFilter>
  <mergeCells count="28">
    <mergeCell ref="B29:N29"/>
    <mergeCell ref="B13:D13"/>
    <mergeCell ref="G13:N13"/>
    <mergeCell ref="C15:C17"/>
    <mergeCell ref="D15:D17"/>
    <mergeCell ref="E15:E17"/>
    <mergeCell ref="F15:F17"/>
    <mergeCell ref="G15:G17"/>
    <mergeCell ref="C31:C33"/>
    <mergeCell ref="D31:D33"/>
    <mergeCell ref="E31:E33"/>
    <mergeCell ref="F31:F33"/>
    <mergeCell ref="G31:G33"/>
    <mergeCell ref="B1:D3"/>
    <mergeCell ref="B4:N4"/>
    <mergeCell ref="B6:N6"/>
    <mergeCell ref="B12:N12"/>
    <mergeCell ref="D5:L5"/>
    <mergeCell ref="C9:C11"/>
    <mergeCell ref="D9:D11"/>
    <mergeCell ref="E9:E11"/>
    <mergeCell ref="F9:F11"/>
    <mergeCell ref="G9:G11"/>
    <mergeCell ref="O4:Q4"/>
    <mergeCell ref="O5:P5"/>
    <mergeCell ref="O6:P6"/>
    <mergeCell ref="O7:P7"/>
    <mergeCell ref="B7:N7"/>
  </mergeCells>
  <conditionalFormatting sqref="B5:F5 N5 A6 A7:N7 N9 N15 N18 A24:N29 A23:B23 N23 A34:N1048576 N31 H31:L31 D18:L18 D23:L23 H9:L9 A12:N13 H15:L15 A19:N22 A15:B18 A31:B33 H32:N33 H16:N17 A9:B11 H10:N11 A1:F1 H1:N1 A2:N4 R31:XFD1048576 R15:XFD29 R9:XFD13 R1:XFD7">
    <cfRule type="cellIs" dxfId="585" priority="43" operator="equal">
      <formula>0</formula>
    </cfRule>
  </conditionalFormatting>
  <conditionalFormatting sqref="B6:N6">
    <cfRule type="cellIs" dxfId="584" priority="42" operator="equal">
      <formula>0</formula>
    </cfRule>
  </conditionalFormatting>
  <conditionalFormatting sqref="A14:N14 R14:XFD14">
    <cfRule type="cellIs" dxfId="583" priority="30" operator="equal">
      <formula>0</formula>
    </cfRule>
  </conditionalFormatting>
  <conditionalFormatting sqref="A8:N8 R8:XFD8">
    <cfRule type="cellIs" dxfId="582" priority="29" operator="equal">
      <formula>0</formula>
    </cfRule>
  </conditionalFormatting>
  <conditionalFormatting sqref="A30:N30 R30:XFD30">
    <cfRule type="cellIs" dxfId="581" priority="28" operator="equal">
      <formula>0</formula>
    </cfRule>
  </conditionalFormatting>
  <conditionalFormatting sqref="C18">
    <cfRule type="cellIs" dxfId="580" priority="26" operator="equal">
      <formula>0</formula>
    </cfRule>
  </conditionalFormatting>
  <conditionalFormatting sqref="C23">
    <cfRule type="cellIs" dxfId="579" priority="25" operator="equal">
      <formula>0</formula>
    </cfRule>
  </conditionalFormatting>
  <conditionalFormatting sqref="C31">
    <cfRule type="cellIs" dxfId="578" priority="22" operator="equal">
      <formula>0</formula>
    </cfRule>
  </conditionalFormatting>
  <conditionalFormatting sqref="D31">
    <cfRule type="cellIs" dxfId="577" priority="21" operator="equal">
      <formula>0</formula>
    </cfRule>
  </conditionalFormatting>
  <conditionalFormatting sqref="E31">
    <cfRule type="cellIs" dxfId="576" priority="20" operator="equal">
      <formula>0</formula>
    </cfRule>
  </conditionalFormatting>
  <conditionalFormatting sqref="F31">
    <cfRule type="cellIs" dxfId="575" priority="19" operator="equal">
      <formula>0</formula>
    </cfRule>
  </conditionalFormatting>
  <conditionalFormatting sqref="G31">
    <cfRule type="cellIs" dxfId="574" priority="18" operator="equal">
      <formula>0</formula>
    </cfRule>
  </conditionalFormatting>
  <conditionalFormatting sqref="C15">
    <cfRule type="cellIs" dxfId="573" priority="17" operator="equal">
      <formula>0</formula>
    </cfRule>
  </conditionalFormatting>
  <conditionalFormatting sqref="D15">
    <cfRule type="cellIs" dxfId="572" priority="16" operator="equal">
      <formula>0</formula>
    </cfRule>
  </conditionalFormatting>
  <conditionalFormatting sqref="E15">
    <cfRule type="cellIs" dxfId="571" priority="15" operator="equal">
      <formula>0</formula>
    </cfRule>
  </conditionalFormatting>
  <conditionalFormatting sqref="F15:G15">
    <cfRule type="cellIs" dxfId="570" priority="14" operator="equal">
      <formula>0</formula>
    </cfRule>
  </conditionalFormatting>
  <conditionalFormatting sqref="C9">
    <cfRule type="cellIs" dxfId="569" priority="13" operator="equal">
      <formula>0</formula>
    </cfRule>
  </conditionalFormatting>
  <conditionalFormatting sqref="D9">
    <cfRule type="cellIs" dxfId="568" priority="12" operator="equal">
      <formula>0</formula>
    </cfRule>
  </conditionalFormatting>
  <conditionalFormatting sqref="E9">
    <cfRule type="cellIs" dxfId="567" priority="11" operator="equal">
      <formula>0</formula>
    </cfRule>
  </conditionalFormatting>
  <conditionalFormatting sqref="F9">
    <cfRule type="cellIs" dxfId="566" priority="10" operator="equal">
      <formula>0</formula>
    </cfRule>
  </conditionalFormatting>
  <conditionalFormatting sqref="G9">
    <cfRule type="cellIs" dxfId="565" priority="9" operator="equal">
      <formula>0</formula>
    </cfRule>
  </conditionalFormatting>
  <conditionalFormatting sqref="M9">
    <cfRule type="cellIs" dxfId="564" priority="8" operator="equal">
      <formula>0</formula>
    </cfRule>
  </conditionalFormatting>
  <conditionalFormatting sqref="M15">
    <cfRule type="cellIs" dxfId="563" priority="7" operator="equal">
      <formula>0</formula>
    </cfRule>
  </conditionalFormatting>
  <conditionalFormatting sqref="M18">
    <cfRule type="cellIs" dxfId="562" priority="6" operator="equal">
      <formula>0</formula>
    </cfRule>
  </conditionalFormatting>
  <conditionalFormatting sqref="M23">
    <cfRule type="cellIs" dxfId="561" priority="5" operator="equal">
      <formula>0</formula>
    </cfRule>
  </conditionalFormatting>
  <conditionalFormatting sqref="M31">
    <cfRule type="cellIs" dxfId="560" priority="4" operator="equal">
      <formula>0</formula>
    </cfRule>
  </conditionalFormatting>
  <conditionalFormatting sqref="O1:Q3 O34:Q1048576">
    <cfRule type="cellIs" dxfId="559" priority="3" operator="equal">
      <formula>0</formula>
    </cfRule>
  </conditionalFormatting>
  <dataValidations count="1">
    <dataValidation type="list" allowBlank="1" showInputMessage="1" showErrorMessage="1" sqref="C31 C18 C23 C9 C15"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Q379"/>
  <sheetViews>
    <sheetView showGridLines="0" view="pageBreakPreview" topLeftCell="B1" zoomScale="72" zoomScaleNormal="110" zoomScaleSheetLayoutView="110" workbookViewId="0">
      <selection activeCell="B6" sqref="B6:N6"/>
    </sheetView>
  </sheetViews>
  <sheetFormatPr baseColWidth="10" defaultRowHeight="15" x14ac:dyDescent="0.25"/>
  <cols>
    <col min="1" max="1" width="8.5703125" style="5" hidden="1" customWidth="1"/>
    <col min="2" max="2" width="9"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1" width="14" style="4" customWidth="1"/>
    <col min="12" max="12" width="13.42578125" style="4" customWidth="1"/>
    <col min="13" max="13" width="47.7109375" style="4" customWidth="1"/>
    <col min="14" max="14" width="50.7109375" style="1" customWidth="1"/>
    <col min="15" max="15" width="15.7109375" style="176" customWidth="1"/>
    <col min="16" max="16" width="15.7109375" style="208" customWidth="1"/>
    <col min="17" max="17" width="81.28515625" style="5" customWidth="1"/>
    <col min="18" max="16384" width="11.42578125" style="5"/>
  </cols>
  <sheetData>
    <row r="1" spans="1:17" ht="43.5" customHeight="1" x14ac:dyDescent="0.25">
      <c r="B1" s="362"/>
      <c r="C1" s="362"/>
      <c r="D1" s="362"/>
      <c r="E1" s="59"/>
      <c r="F1" s="59"/>
      <c r="H1" s="124"/>
      <c r="I1" s="124"/>
      <c r="J1" s="124"/>
      <c r="K1" s="156"/>
      <c r="L1" s="156"/>
      <c r="M1" s="124"/>
      <c r="N1" s="124"/>
    </row>
    <row r="2" spans="1:17" ht="25.5" customHeight="1" x14ac:dyDescent="0.25">
      <c r="B2" s="310"/>
      <c r="C2" s="310"/>
      <c r="D2" s="310"/>
      <c r="E2" s="134" t="s">
        <v>14</v>
      </c>
      <c r="F2" s="59"/>
      <c r="G2" s="124"/>
      <c r="H2" s="124"/>
      <c r="I2" s="124"/>
      <c r="J2" s="124"/>
      <c r="K2" s="156"/>
      <c r="L2" s="156"/>
      <c r="M2" s="124"/>
      <c r="N2" s="124"/>
    </row>
    <row r="3" spans="1:17" ht="32.25" customHeight="1" thickBot="1" x14ac:dyDescent="0.3">
      <c r="B3" s="364"/>
      <c r="C3" s="364"/>
      <c r="D3" s="364"/>
      <c r="E3" s="59"/>
      <c r="F3" s="205" t="s">
        <v>1647</v>
      </c>
      <c r="G3" s="124"/>
      <c r="H3" s="124"/>
      <c r="I3" s="124"/>
      <c r="J3" s="124"/>
      <c r="K3" s="156"/>
      <c r="L3" s="156"/>
      <c r="M3" s="124"/>
      <c r="N3" s="124"/>
    </row>
    <row r="4" spans="1:17" ht="23.25" customHeight="1" thickBot="1" x14ac:dyDescent="0.3">
      <c r="B4" s="335" t="s">
        <v>1568</v>
      </c>
      <c r="C4" s="335"/>
      <c r="D4" s="335"/>
      <c r="E4" s="381"/>
      <c r="F4" s="381"/>
      <c r="G4" s="381"/>
      <c r="H4" s="381"/>
      <c r="I4" s="381"/>
      <c r="J4" s="381"/>
      <c r="K4" s="381"/>
      <c r="L4" s="381"/>
      <c r="M4" s="381"/>
      <c r="N4" s="382"/>
      <c r="O4" s="317" t="str">
        <f>+CONCATENATE("Avance porcentual ponderada de la gestión  ",P7)</f>
        <v xml:space="preserve">Avance porcentual ponderada de la gestión  </v>
      </c>
      <c r="P4" s="318"/>
      <c r="Q4" s="319"/>
    </row>
    <row r="5" spans="1:17" ht="84" customHeight="1" x14ac:dyDescent="0.25">
      <c r="B5" s="347" t="s">
        <v>1569</v>
      </c>
      <c r="C5" s="347"/>
      <c r="D5" s="347"/>
      <c r="E5" s="347"/>
      <c r="F5" s="347"/>
      <c r="G5" s="347"/>
      <c r="H5" s="347"/>
      <c r="I5" s="347"/>
      <c r="J5" s="347"/>
      <c r="K5" s="347"/>
      <c r="L5" s="347"/>
      <c r="M5" s="41"/>
      <c r="N5" s="10"/>
      <c r="O5" s="355" t="s">
        <v>509</v>
      </c>
      <c r="P5" s="356"/>
      <c r="Q5" s="182">
        <f>VLOOKUP(F3,'Plantilla publicacion'!$AC$4:$AG$10,3,0)</f>
        <v>7.567309417040359E-2</v>
      </c>
    </row>
    <row r="6" spans="1:17" ht="25.5" customHeight="1" thickBot="1" x14ac:dyDescent="0.3">
      <c r="B6" s="337" t="str">
        <f>CONCATENATE(COUNTIF(A10:A379,"producto")," PRODUCTOS")</f>
        <v>82 PRODUCTOS</v>
      </c>
      <c r="C6" s="337"/>
      <c r="D6" s="337"/>
      <c r="E6" s="337"/>
      <c r="F6" s="337"/>
      <c r="G6" s="337"/>
      <c r="H6" s="337"/>
      <c r="I6" s="337"/>
      <c r="J6" s="337"/>
      <c r="K6" s="337"/>
      <c r="L6" s="337"/>
      <c r="M6" s="337"/>
      <c r="N6" s="337"/>
      <c r="O6" s="322" t="s">
        <v>1884</v>
      </c>
      <c r="P6" s="323"/>
      <c r="Q6" s="183">
        <f>VLOOKUP(F3,'Plantilla publicacion'!$AC$4:$AG$10,2,0)</f>
        <v>0.40028052585451324</v>
      </c>
    </row>
    <row r="7" spans="1:17" ht="32.25" customHeight="1" thickBot="1" x14ac:dyDescent="0.3">
      <c r="B7" s="383" t="s">
        <v>16</v>
      </c>
      <c r="C7" s="384"/>
      <c r="D7" s="384"/>
      <c r="E7" s="384"/>
      <c r="F7" s="384"/>
      <c r="G7" s="384"/>
      <c r="H7" s="384"/>
      <c r="I7" s="384"/>
      <c r="J7" s="384"/>
      <c r="K7" s="384"/>
      <c r="L7" s="384"/>
      <c r="M7" s="384"/>
      <c r="N7" s="385"/>
      <c r="O7" s="373" t="s">
        <v>1880</v>
      </c>
      <c r="P7" s="374"/>
      <c r="Q7" s="146" t="s">
        <v>1881</v>
      </c>
    </row>
    <row r="8" spans="1:17" ht="39" hidden="1" customHeight="1" x14ac:dyDescent="0.25">
      <c r="B8" s="375" t="s">
        <v>8</v>
      </c>
      <c r="C8" s="376"/>
      <c r="D8" s="377"/>
      <c r="E8" s="70"/>
      <c r="F8" s="70"/>
      <c r="G8" s="378"/>
      <c r="H8" s="379"/>
      <c r="I8" s="379"/>
      <c r="J8" s="379"/>
      <c r="K8" s="379"/>
      <c r="L8" s="379"/>
      <c r="M8" s="379"/>
      <c r="N8" s="380"/>
    </row>
    <row r="9" spans="1:17" ht="48" customHeight="1" thickBot="1" x14ac:dyDescent="0.3">
      <c r="B9" s="75" t="s">
        <v>501</v>
      </c>
      <c r="C9" s="77" t="s">
        <v>1611</v>
      </c>
      <c r="D9" s="77" t="s">
        <v>0</v>
      </c>
      <c r="E9" s="77" t="s">
        <v>1558</v>
      </c>
      <c r="F9" s="77" t="s">
        <v>1614</v>
      </c>
      <c r="G9" s="77" t="s">
        <v>1</v>
      </c>
      <c r="H9" s="77" t="s">
        <v>2</v>
      </c>
      <c r="I9" s="77" t="s">
        <v>3</v>
      </c>
      <c r="J9" s="77" t="s">
        <v>4</v>
      </c>
      <c r="K9" s="78" t="s">
        <v>5</v>
      </c>
      <c r="L9" s="80" t="s">
        <v>6</v>
      </c>
      <c r="M9" s="476" t="s">
        <v>1612</v>
      </c>
      <c r="N9" s="475" t="s">
        <v>7</v>
      </c>
      <c r="O9" s="193" t="s">
        <v>1882</v>
      </c>
      <c r="P9" s="209" t="s">
        <v>1883</v>
      </c>
      <c r="Q9" s="79" t="s">
        <v>2178</v>
      </c>
    </row>
    <row r="10" spans="1:17" s="12" customFormat="1" ht="133.5" customHeight="1" x14ac:dyDescent="0.25">
      <c r="A10" s="5" t="str">
        <f>VLOOKUP(B10,'Plantilla publicacion'!$A$3:$B$506,2,0)</f>
        <v>Producto</v>
      </c>
      <c r="B10" s="99" t="s">
        <v>637</v>
      </c>
      <c r="C10" s="350" t="str">
        <f>VLOOKUP(B10,'Plantilla publicacion'!$A$3:$R$506,17,0)</f>
        <v>PND - 5-31-5-b- Convergencia regional - Entidades públicas territoriales y nacionales fortalecidas / PES - Transformación Institucional</v>
      </c>
      <c r="D10" s="350" t="str">
        <f>VLOOKUP(B10,'Plantilla publicacion'!$A$3:$M$506,6,0)</f>
        <v>60-Fortalecer el Sistema Integral de Gestión Institucional en el marco del Modelo Integrado de Planeación y gestión para mejorar la prestación del servicio.</v>
      </c>
      <c r="E10" s="350" t="str">
        <f>VLOOKUP(B10,'Plantilla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350" t="str">
        <f>VLOOKUP(B10,'Plantilla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350" t="str">
        <f>VLOOKUP(B10,'Plantilla publicacion'!$A$3:$M$506,7,0)</f>
        <v>FUNCIONAMIENTO</v>
      </c>
      <c r="H10" s="101" t="str">
        <f>VLOOKUP(B10,'Plantilla publicacion'!$A$3:$M$506,8,0)</f>
        <v>Estrategia para la reducción de emisiones, adaptación al cambio climático y la transición energética y la protección del medio ambiente, ejecutada (Informe final)</v>
      </c>
      <c r="I10" s="101">
        <f>VLOOKUP(B10,'Plantilla publicacion'!$A$3:$M$506,9,0)</f>
        <v>100</v>
      </c>
      <c r="J10" s="101" t="str">
        <f>VLOOKUP(B10,'Plantilla publicacion'!$A$3:$M$506,10,0)</f>
        <v>Porcentual</v>
      </c>
      <c r="K10" s="159" t="str">
        <f>VLOOKUP(B10,'Plantilla publicacion'!$A$3:$M$506,11,0)</f>
        <v>2025-01-02</v>
      </c>
      <c r="L10" s="159" t="str">
        <f>VLOOKUP(B10,'Plantilla publicacion'!$A$3:$M$506,12,0)</f>
        <v>2025-12-22</v>
      </c>
      <c r="M10" s="102">
        <f>IF(ISERROR(VLOOKUP(B10,'Plantilla publicacion'!$A$3:$P$501,16,0)),"NA",VLOOKUP(B10,'Plantilla publicacion'!$A$3:$P$501,16,0))</f>
        <v>0</v>
      </c>
      <c r="N10" s="102" t="str">
        <f>VLOOKUP(B10,'Plantilla publicacion'!$A$3:$M$506,13,0)</f>
        <v>142-GRUPO DE TRABAJO DE SERVICIOS ADMINISTRATIVOS Y RECURSOS FÍSICOS</v>
      </c>
      <c r="O10" s="195">
        <f>VLOOKUP($B10,'Plantilla publicacion'!$T$3:$Z$506,6,0)</f>
        <v>42</v>
      </c>
      <c r="P10" s="196">
        <f>VLOOKUP($B10,'Plantilla publicacion'!$T$3:$Z$506,7,0)</f>
        <v>1.883408071748879E-2</v>
      </c>
      <c r="Q10" s="102" t="str">
        <f>VLOOKUP($B10,'Plantilla publicacion'!$T$3:$AA$506,8,0)</f>
        <v xml:space="preserve">De acuerdo a las estrategia para la reducción de emisiones, adaptación al cambio climático y la transición energética y la protección del medio ambiente, se registrado un avance del 42%, para un total de 14 actividades realizadas. Dentro de estas estrategias se desarrollaron campañas sobre el uso eficiente de los recursos naturales agua y energía, el cero papel y diminución del tóner, permitiendo la reducción de la huella de carbono. Por otro lado, sobre la implementación de estrategias para la transición energética, se ejecutan actividades sobre el uso de papel y tóner ecológico, implementación de luces leds y el no uso de plástico de un solo uso. Medidas que ayudan a la diminución de aspectos ambientales en el cual se identifican en la Entidad para generar estrategias amigables con el medio ambiente.  </v>
      </c>
    </row>
    <row r="11" spans="1:17" s="14" customFormat="1" ht="102" customHeight="1" x14ac:dyDescent="0.25">
      <c r="A11" s="13" t="str">
        <f>VLOOKUP(B11,'Plantilla publicacion'!$A$3:$B$506,2,0)</f>
        <v>Actividad propia</v>
      </c>
      <c r="B11" s="103" t="s">
        <v>642</v>
      </c>
      <c r="C11" s="349"/>
      <c r="D11" s="349">
        <f>VLOOKUP(B11,'Plantilla publicacion'!$A$3:$M$502,6,0)</f>
        <v>0</v>
      </c>
      <c r="E11" s="349"/>
      <c r="F11" s="349"/>
      <c r="G11" s="349">
        <f>VLOOKUP(B11,'Plantilla publicacion'!$A$3:$M$502,7,0)</f>
        <v>0</v>
      </c>
      <c r="H11" s="6" t="str">
        <f>VLOOKUP(B11,'Plantilla publicacion'!$A$3:$M$506,8,0)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publicacion'!$A$3:$M$506,9,0)</f>
        <v>100</v>
      </c>
      <c r="J11" s="6" t="str">
        <f>VLOOKUP(B11,'Plantilla publicacion'!$A$3:$M$506,10,0)</f>
        <v>Porcentual</v>
      </c>
      <c r="K11" s="7" t="str">
        <f>VLOOKUP(B11,'Plantilla publicacion'!$A$3:$M$506,11,0)</f>
        <v>2025-01-02</v>
      </c>
      <c r="L11" s="7" t="str">
        <f>VLOOKUP(B11,'Plantilla publicacion'!$A$3:$M$506,12,0)</f>
        <v>2025-12-22</v>
      </c>
      <c r="M11" s="58"/>
      <c r="N11" s="104" t="str">
        <f>VLOOKUP(B11,'Plantilla publicacion'!$A$3:$M$506,13,0)</f>
        <v>142-GRUPO DE TRABAJO DE SERVICIOS ADMINISTRATIVOS Y RECURSOS FÍSICOS</v>
      </c>
      <c r="O11" s="233">
        <f>VLOOKUP($B11,'Plantilla publicacion'!$T$3:$Z$506,6,0)</f>
        <v>33</v>
      </c>
      <c r="P11" s="234">
        <f>VLOOKUP($B11,'Plantilla publicacion'!$T$3:$Z$506,7,0)</f>
        <v>1.0122699386503069E-3</v>
      </c>
      <c r="Q11" s="235" t="str">
        <f>VLOOKUP($B11,'Plantilla publicacion'!$T$3:$AA$506,8,0)</f>
        <v>De acuerdo a las estrategias de ejecución las campañas ambientales, para el mes de mayo se realizó una campaña relaciona con el uso eficiente y racional del agua a través de INTRASIC, en donde se socializado buenas practicas sobre este valioso recurso, registrando avance en el plan de trabajo del 33%, para un total de 8 actividades ejecutadas.</v>
      </c>
    </row>
    <row r="12" spans="1:17" s="14" customFormat="1" ht="76.5" x14ac:dyDescent="0.25">
      <c r="A12" s="13" t="str">
        <f>VLOOKUP(B12,'Plantilla publicacion'!$A$3:$B$506,2,0)</f>
        <v>Actividad propia</v>
      </c>
      <c r="B12" s="103" t="s">
        <v>644</v>
      </c>
      <c r="C12" s="349"/>
      <c r="D12" s="349">
        <f>VLOOKUP(B12,'Plantilla publicacion'!$A$3:$M$502,6,0)</f>
        <v>0</v>
      </c>
      <c r="E12" s="349"/>
      <c r="F12" s="349"/>
      <c r="G12" s="349">
        <f>VLOOKUP(B12,'Plantilla publicacion'!$A$3:$M$502,7,0)</f>
        <v>0</v>
      </c>
      <c r="H12" s="6" t="str">
        <f>VLOOKUP(B12,'Plantilla publicacion'!$A$3:$M$506,8,0)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publicacion'!$A$3:$M$506,9,0)</f>
        <v>100</v>
      </c>
      <c r="J12" s="6" t="str">
        <f>VLOOKUP(B12,'Plantilla publicacion'!$A$3:$M$506,10,0)</f>
        <v>Porcentual</v>
      </c>
      <c r="K12" s="7" t="str">
        <f>VLOOKUP(B12,'Plantilla publicacion'!$A$3:$M$506,11,0)</f>
        <v>2025-01-02</v>
      </c>
      <c r="L12" s="7" t="str">
        <f>VLOOKUP(B12,'Plantilla publicacion'!$A$3:$M$506,12,0)</f>
        <v>2025-12-22</v>
      </c>
      <c r="M12" s="58"/>
      <c r="N12" s="104" t="str">
        <f>VLOOKUP(B12,'Plantilla publicacion'!$A$3:$M$506,13,0)</f>
        <v>142-GRUPO DE TRABAJO DE SERVICIOS ADMINISTRATIVOS Y RECURSOS FÍSICOS</v>
      </c>
      <c r="O12" s="233">
        <f>VLOOKUP($B12,'Plantilla publicacion'!$T$3:$Z$506,6,0)</f>
        <v>56</v>
      </c>
      <c r="P12" s="234">
        <f>VLOOKUP($B12,'Plantilla publicacion'!$T$3:$Z$506,7,0)</f>
        <v>1.7177914110429449E-3</v>
      </c>
      <c r="Q12" s="235" t="str">
        <f>VLOOKUP($B12,'Plantilla publicacion'!$T$3:$AA$506,8,0)</f>
        <v>De acuerdo a las estrategias de transición energéticas, para el mes de mayo se realizó 2 actividades, registrando avance en el plan de trabajo del 56%, para un total de 5 actividades ejecutadas. Sobre la implementación de estrategias para la transición energética, se ejecutan actividades sobre el uso de papel y tóner ecológico, implementación de luces leds y el no uso de plástico de un solo uso. Medidas que ayudan a la diminución de aspectos ambientales en el cual se identifican en la Entidad para generar estrategias amigables con el medio ambiente.</v>
      </c>
    </row>
    <row r="13" spans="1:17" s="14" customFormat="1" ht="51" x14ac:dyDescent="0.25">
      <c r="A13" s="13" t="str">
        <f>VLOOKUP(B13,'Plantilla publicacion'!$A$3:$B$506,2,0)</f>
        <v>Actividad propia</v>
      </c>
      <c r="B13" s="103" t="s">
        <v>646</v>
      </c>
      <c r="C13" s="349"/>
      <c r="D13" s="349">
        <f>VLOOKUP(B13,'Plantilla publicacion'!$A$3:$M$502,6,0)</f>
        <v>0</v>
      </c>
      <c r="E13" s="349"/>
      <c r="F13" s="349"/>
      <c r="G13" s="349">
        <f>VLOOKUP(B13,'Plantilla publicacion'!$A$3:$M$502,7,0)</f>
        <v>0</v>
      </c>
      <c r="H13" s="6" t="str">
        <f>VLOOKUP(B13,'Plantilla publicacion'!$A$3:$M$506,8,0)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publicacion'!$A$3:$M$506,9,0)</f>
        <v>1</v>
      </c>
      <c r="J13" s="6" t="str">
        <f>VLOOKUP(B13,'Plantilla publicacion'!$A$3:$M$506,10,0)</f>
        <v>Númerica</v>
      </c>
      <c r="K13" s="7" t="str">
        <f>VLOOKUP(B13,'Plantilla publicacion'!$A$3:$M$506,11,0)</f>
        <v>2025-03-01</v>
      </c>
      <c r="L13" s="7" t="str">
        <f>VLOOKUP(B13,'Plantilla publicacion'!$A$3:$M$506,12,0)</f>
        <v>2025-07-01</v>
      </c>
      <c r="M13" s="58"/>
      <c r="N13" s="104" t="str">
        <f>VLOOKUP(B13,'Plantilla publicacion'!$A$3:$M$506,13,0)</f>
        <v>142-GRUPO DE TRABAJO DE SERVICIOS ADMINISTRATIVOS Y RECURSOS FÍSICOS</v>
      </c>
      <c r="O13" s="233">
        <f>VLOOKUP($B13,'Plantilla publicacion'!$T$3:$Z$506,6,0)</f>
        <v>0</v>
      </c>
      <c r="P13" s="234">
        <f>VLOOKUP($B13,'Plantilla publicacion'!$T$3:$Z$506,7,0)</f>
        <v>0</v>
      </c>
      <c r="Q13" s="235">
        <f>VLOOKUP($B13,'Plantilla publicacion'!$T$3:$AA$506,8,0)</f>
        <v>0</v>
      </c>
    </row>
    <row r="14" spans="1:17" s="14" customFormat="1" ht="25.5" x14ac:dyDescent="0.25">
      <c r="A14" s="13" t="str">
        <f>VLOOKUP(B14,'Plantilla publicacion'!$A$3:$B$506,2,0)</f>
        <v>Actividad propia</v>
      </c>
      <c r="B14" s="103" t="s">
        <v>648</v>
      </c>
      <c r="C14" s="349"/>
      <c r="D14" s="349">
        <f>VLOOKUP(B14,'Plantilla publicacion'!$A$3:$M$502,6,0)</f>
        <v>0</v>
      </c>
      <c r="E14" s="349"/>
      <c r="F14" s="349"/>
      <c r="G14" s="349">
        <f>VLOOKUP(B14,'Plantilla publicacion'!$A$3:$M$502,7,0)</f>
        <v>0</v>
      </c>
      <c r="H14" s="6" t="str">
        <f>VLOOKUP(B14,'Plantilla publicacion'!$A$3:$M$506,8,0)</f>
        <v>Elaborar matriz que permita identificar los aspectos más significativos y ejecutar las alternativas que conlleven a reducir los impactos ambientales de la SIC. (Matriz de aspectos ambientales)</v>
      </c>
      <c r="I14" s="6">
        <f>VLOOKUP(B14,'Plantilla publicacion'!$A$3:$M$506,9,0)</f>
        <v>1</v>
      </c>
      <c r="J14" s="6" t="str">
        <f>VLOOKUP(B14,'Plantilla publicacion'!$A$3:$M$506,10,0)</f>
        <v>Númerica</v>
      </c>
      <c r="K14" s="7" t="str">
        <f>VLOOKUP(B14,'Plantilla publicacion'!$A$3:$M$506,11,0)</f>
        <v>2025-05-02</v>
      </c>
      <c r="L14" s="7" t="str">
        <f>VLOOKUP(B14,'Plantilla publicacion'!$A$3:$M$506,12,0)</f>
        <v>2025-06-27</v>
      </c>
      <c r="M14" s="58"/>
      <c r="N14" s="104" t="str">
        <f>VLOOKUP(B14,'Plantilla publicacion'!$A$3:$M$506,13,0)</f>
        <v>142-GRUPO DE TRABAJO DE SERVICIOS ADMINISTRATIVOS Y RECURSOS FÍSICOS</v>
      </c>
      <c r="O14" s="202">
        <f>VLOOKUP($B14,'Plantilla publicacion'!$T$3:$Z$506,6,0)</f>
        <v>100</v>
      </c>
      <c r="P14" s="186">
        <f>VLOOKUP($B14,'Plantilla publicacion'!$T$3:$Z$506,7,0)</f>
        <v>2.4539877300613498E-3</v>
      </c>
      <c r="Q14" s="141" t="str">
        <f>VLOOKUP($B14,'Plantilla publicacion'!$T$3:$AA$506,8,0)</f>
        <v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v>
      </c>
    </row>
    <row r="15" spans="1:17" s="14" customFormat="1" ht="26.25" thickBot="1" x14ac:dyDescent="0.3">
      <c r="A15" s="13" t="str">
        <f>VLOOKUP(B15,'Plantilla publicacion'!$A$3:$B$506,2,0)</f>
        <v>Actividad propia</v>
      </c>
      <c r="B15" s="105" t="s">
        <v>650</v>
      </c>
      <c r="C15" s="351"/>
      <c r="D15" s="351">
        <f>VLOOKUP(B15,'Plantilla publicacion'!$A$3:$M$502,6,0)</f>
        <v>0</v>
      </c>
      <c r="E15" s="351"/>
      <c r="F15" s="351"/>
      <c r="G15" s="351">
        <f>VLOOKUP(B15,'Plantilla publicacion'!$A$3:$M$502,7,0)</f>
        <v>0</v>
      </c>
      <c r="H15" s="107" t="str">
        <f>VLOOKUP(B15,'Plantilla publicacion'!$A$3:$M$506,8,0)</f>
        <v>Certificar el cumplimiento de la ISO 14001  (Certificación de 1ra recertificación ISO 14001:2015) Reporte y/o informe final de auditoría de 1ra recertificación ISO 14001:2015)</v>
      </c>
      <c r="I15" s="107">
        <f>VLOOKUP(B15,'Plantilla publicacion'!$A$3:$M$506,9,0)</f>
        <v>1</v>
      </c>
      <c r="J15" s="107" t="str">
        <f>VLOOKUP(B15,'Plantilla publicacion'!$A$3:$M$506,10,0)</f>
        <v>Númerica</v>
      </c>
      <c r="K15" s="108" t="str">
        <f>VLOOKUP(B15,'Plantilla publicacion'!$A$3:$M$506,11,0)</f>
        <v>2025-10-01</v>
      </c>
      <c r="L15" s="108" t="str">
        <f>VLOOKUP(B15,'Plantilla publicacion'!$A$3:$M$506,12,0)</f>
        <v>2025-12-22</v>
      </c>
      <c r="M15" s="109"/>
      <c r="N15" s="110" t="str">
        <f>VLOOKUP(B15,'Plantilla publicacion'!$A$3:$M$506,13,0)</f>
        <v>142-GRUPO DE TRABAJO DE SERVICIOS ADMINISTRATIVOS Y RECURSOS FÍSICOS</v>
      </c>
      <c r="O15" s="230">
        <f>VLOOKUP($B15,'Plantilla publicacion'!$T$3:$Z$506,6,0)</f>
        <v>0</v>
      </c>
      <c r="P15" s="231">
        <f>VLOOKUP($B15,'Plantilla publicacion'!$T$3:$Z$506,7,0)</f>
        <v>0</v>
      </c>
      <c r="Q15" s="232">
        <f>VLOOKUP($B15,'Plantilla publicacion'!$T$3:$AA$506,8,0)</f>
        <v>0</v>
      </c>
    </row>
    <row r="16" spans="1:17" s="12" customFormat="1" ht="38.25" x14ac:dyDescent="0.25">
      <c r="A16" s="5" t="str">
        <f>VLOOKUP(B16,'Plantilla publicacion'!$A$3:$B$506,2,0)</f>
        <v>Producto</v>
      </c>
      <c r="B16" s="99" t="s">
        <v>803</v>
      </c>
      <c r="C16" s="350" t="str">
        <f>VLOOKUP(B16,'Plantilla publicacion'!$A$3:$R$506,17,0)</f>
        <v>PND - 5-31-5-b- Convergencia regional - Entidades públicas territoriales y nacionales fortalecidas / PES - Transformación Institucional</v>
      </c>
      <c r="D16" s="350" t="str">
        <f>VLOOKUP(B16,'Plantilla publicacion'!$A$3:$M$506,6,0)</f>
        <v>60-Fortalecer el Sistema Integral de Gestión Institucional en el marco del Modelo Integrado de Planeación y gestión para mejorar la prestación del servicio.</v>
      </c>
      <c r="E16" s="350" t="str">
        <f>VLOOKUP(B16,'Plantilla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350" t="str">
        <f>VLOOKUP(B16,'Plantilla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350" t="str">
        <f>VLOOKUP(B16,'Plantilla publicacion'!$A$3:$M$506,7,0)</f>
        <v>FUNCIONAMIENTO</v>
      </c>
      <c r="H16" s="101" t="str">
        <f>VLOOKUP(B16,'Plantilla publicacion'!$A$3:$M$506,8,0)</f>
        <v>Formatos de actos administrativos, estandarizados (Correo electrónico dirigido  al Grupo de Operaciones con los formatos predeterminados actualizados, entregados)</v>
      </c>
      <c r="I16" s="101">
        <f>VLOOKUP(B16,'Plantilla publicacion'!$A$3:$M$506,9,0)</f>
        <v>100</v>
      </c>
      <c r="J16" s="101" t="str">
        <f>VLOOKUP(B16,'Plantilla publicacion'!$A$3:$M$506,10,0)</f>
        <v>Porcentual</v>
      </c>
      <c r="K16" s="159" t="str">
        <f>VLOOKUP(B16,'Plantilla publicacion'!$A$3:$M$506,11,0)</f>
        <v>2025-01-20</v>
      </c>
      <c r="L16" s="159" t="str">
        <f>VLOOKUP(B16,'Plantilla publicacion'!$A$3:$M$506,12,0)</f>
        <v>2025-12-31</v>
      </c>
      <c r="M16" s="15">
        <f>IF(ISERROR(VLOOKUP(B16,'Plantilla publicacion'!$A$3:$P$501,16,0)),"NA",VLOOKUP(B16,'Plantilla publicacion'!$A$3:$P$501,16,0))</f>
        <v>0</v>
      </c>
      <c r="N16" s="102" t="str">
        <f>VLOOKUP(B16,'Plantilla publicacion'!$A$3:$M$506,13,0)</f>
        <v>2020-DIRECCIÓN DE NUEVAS CREACIONES</v>
      </c>
      <c r="O16" s="195">
        <f>VLOOKUP($B16,'Plantilla publicacion'!$T$3:$Z$506,6,0)</f>
        <v>0</v>
      </c>
      <c r="P16" s="196">
        <f>VLOOKUP($B16,'Plantilla publicacion'!$T$3:$Z$506,7,0)</f>
        <v>0</v>
      </c>
      <c r="Q16" s="102" t="str">
        <f>VLOOKUP($B16,'Plantilla publicacion'!$T$3:$AA$506,8,0)</f>
        <v xml:space="preserve">Durante el mes de mayo de 2025 aún no se ha actualizado ningún formato predeterminado debido a que se está haciendo la respectiva revisión para identificar los aspectos que deberán ser actualizados en cada uno de los formatos. </v>
      </c>
    </row>
    <row r="17" spans="1:17" s="14" customFormat="1" ht="63.75" x14ac:dyDescent="0.25">
      <c r="A17" s="13" t="str">
        <f>VLOOKUP(B17,'Plantilla publicacion'!$A$3:$B$506,2,0)</f>
        <v>Actividad propia</v>
      </c>
      <c r="B17" s="103" t="s">
        <v>805</v>
      </c>
      <c r="C17" s="349"/>
      <c r="D17" s="349">
        <f>VLOOKUP(B17,'Plantilla publicacion'!$A$3:$M$502,6,0)</f>
        <v>0</v>
      </c>
      <c r="E17" s="349"/>
      <c r="F17" s="349"/>
      <c r="G17" s="349">
        <f>VLOOKUP(B17,'Plantilla publicacion'!$A$3:$M$502,7,0)</f>
        <v>0</v>
      </c>
      <c r="H17" s="6" t="str">
        <f>VLOOKUP(B17,'Plantilla publicacion'!$A$3:$M$506,8,0)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publicacion'!$A$3:$M$506,9,0)</f>
        <v>100</v>
      </c>
      <c r="J17" s="6" t="str">
        <f>VLOOKUP(B17,'Plantilla publicacion'!$A$3:$M$506,10,0)</f>
        <v>Porcentual</v>
      </c>
      <c r="K17" s="7" t="str">
        <f>VLOOKUP(B17,'Plantilla publicacion'!$A$3:$M$506,11,0)</f>
        <v>2025-01-20</v>
      </c>
      <c r="L17" s="7" t="str">
        <f>VLOOKUP(B17,'Plantilla publicacion'!$A$3:$M$506,12,0)</f>
        <v>2025-12-31</v>
      </c>
      <c r="M17" s="58"/>
      <c r="N17" s="104" t="str">
        <f>VLOOKUP(B17,'Plantilla publicacion'!$A$3:$M$506,13,0)</f>
        <v>2020-DIRECCIÓN DE NUEVAS CREACIONES</v>
      </c>
      <c r="O17" s="233">
        <f>VLOOKUP($B17,'Plantilla publicacion'!$T$3:$Z$506,6,0)</f>
        <v>50</v>
      </c>
      <c r="P17" s="234">
        <f>VLOOKUP($B17,'Plantilla publicacion'!$T$3:$Z$506,7,0)</f>
        <v>3.0674846625766872E-3</v>
      </c>
      <c r="Q17" s="141" t="str">
        <f>VLOOKUP($B17,'Plantilla publicacion'!$T$3:$AA$506,8,0)</f>
        <v>Durante el periodo de enero a mayo de 2025 se han revisado 24 de 48 formatos predeterminados empleados en la etapa de forma y de fondo de las patentes de invención y de modelo de utilidad, para un avance del 50%. Durante el mes de mayo se revisaron 10 formatos los cuales son: NC 521, NC 522, NC 523, NC 524, NC 525, NC 526, NC 1, NC 2, NC 136 y NC 503.</v>
      </c>
    </row>
    <row r="18" spans="1:17" s="14" customFormat="1" ht="39" thickBot="1" x14ac:dyDescent="0.3">
      <c r="A18" s="13" t="str">
        <f>VLOOKUP(B18,'Plantilla publicacion'!$A$3:$B$506,2,0)</f>
        <v>Actividad propia</v>
      </c>
      <c r="B18" s="105" t="s">
        <v>807</v>
      </c>
      <c r="C18" s="351"/>
      <c r="D18" s="351">
        <f>VLOOKUP(B18,'Plantilla publicacion'!$A$3:$M$502,6,0)</f>
        <v>0</v>
      </c>
      <c r="E18" s="351"/>
      <c r="F18" s="351"/>
      <c r="G18" s="351">
        <f>VLOOKUP(B18,'Plantilla publicacion'!$A$3:$M$502,7,0)</f>
        <v>0</v>
      </c>
      <c r="H18" s="107" t="str">
        <f>VLOOKUP(B18,'Plantilla publicacion'!$A$3:$M$506,8,0)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7">
        <f>VLOOKUP(B18,'Plantilla publicacion'!$A$3:$M$506,9,0)</f>
        <v>100</v>
      </c>
      <c r="J18" s="107" t="str">
        <f>VLOOKUP(B18,'Plantilla publicacion'!$A$3:$M$506,10,0)</f>
        <v>Porcentual</v>
      </c>
      <c r="K18" s="108" t="str">
        <f>VLOOKUP(B18,'Plantilla publicacion'!$A$3:$M$506,11,0)</f>
        <v>2025-01-20</v>
      </c>
      <c r="L18" s="108" t="str">
        <f>VLOOKUP(B18,'Plantilla publicacion'!$A$3:$M$506,12,0)</f>
        <v>2025-12-31</v>
      </c>
      <c r="M18" s="109"/>
      <c r="N18" s="110" t="str">
        <f>VLOOKUP(B18,'Plantilla publicacion'!$A$3:$M$506,13,0)</f>
        <v>2020-DIRECCIÓN DE NUEVAS CREACIONES</v>
      </c>
      <c r="O18" s="230">
        <f>VLOOKUP($B18,'Plantilla publicacion'!$T$3:$Z$506,6,0)</f>
        <v>0</v>
      </c>
      <c r="P18" s="231">
        <f>VLOOKUP($B18,'Plantilla publicacion'!$T$3:$Z$506,7,0)</f>
        <v>0</v>
      </c>
      <c r="Q18" s="232" t="str">
        <f>VLOOKUP($B18,'Plantilla publicacion'!$T$3:$AA$506,8,0)</f>
        <v xml:space="preserve">Durante el mes de mayo de 2025 aún no se ha actualizado ningún formato predeterminado debido a que se está haciendo la respectiva revisión para identificar los aspectos que deberán ser actualizados en cada uno de los formatos. </v>
      </c>
    </row>
    <row r="19" spans="1:17" s="12" customFormat="1" ht="51" x14ac:dyDescent="0.25">
      <c r="A19" s="5" t="str">
        <f>VLOOKUP(B19,'Plantilla publicacion'!$A$3:$B$506,2,0)</f>
        <v>Producto</v>
      </c>
      <c r="B19" s="15" t="s">
        <v>960</v>
      </c>
      <c r="C19" s="349" t="str">
        <f>VLOOKUP(B19,'Plantilla publicacion'!$A$3:$R$506,17,0)</f>
        <v>PND - 5-31-5-b- Convergencia regional - Entidades públicas territoriales y nacionales fortalecidas / PES - Transformación Institucional</v>
      </c>
      <c r="D19" s="349" t="str">
        <f>VLOOKUP(B19,'Plantilla publicacion'!$A$3:$M$506,6,0)</f>
        <v>81-Mejorar la oportunidad en la atención de trámites y servicios.</v>
      </c>
      <c r="E19" s="349" t="str">
        <f>VLOOKUP(B19,'Plantilla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349" t="str">
        <f>VLOOKUP(B19,'Plantilla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349" t="str">
        <f>VLOOKUP(B19,'Plantilla publicacion'!$A$3:$M$506,7,0)</f>
        <v>C-3503-0200-0012-20104c</v>
      </c>
      <c r="H19" s="15" t="str">
        <f>VLOOKUP(B19,'Plantilla publicacion'!$A$3:$M$506,8,0)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publicacion'!$A$3:$M$506,9,0)</f>
        <v>1</v>
      </c>
      <c r="J19" s="15" t="str">
        <f>VLOOKUP(B19,'Plantilla publicacion'!$A$3:$M$506,10,0)</f>
        <v>Númerica</v>
      </c>
      <c r="K19" s="158" t="str">
        <f>VLOOKUP(B19,'Plantilla publicacion'!$A$3:$M$506,11,0)</f>
        <v>2025-02-03</v>
      </c>
      <c r="L19" s="242" t="str">
        <f>VLOOKUP(B19,'Plantilla publicacion'!$A$3:$M$506,12,0)</f>
        <v>2025-08-29</v>
      </c>
      <c r="M19" s="99">
        <f>IF(ISERROR(VLOOKUP(B19,'Plantilla publicacion'!$A$3:$P$501,16,0)),"NA",VLOOKUP(B19,'Plantilla publicacion'!$A$3:$P$501,16,0))</f>
        <v>0</v>
      </c>
      <c r="N19" s="191" t="str">
        <f>VLOOKUP(B19,'Plantilla publicacion'!$A$3:$M$506,13,0)</f>
        <v>7100-DIRECCIÓN DE INVESTIGACIONES DE PROTECCIÓN DE DATOS PERSONALES</v>
      </c>
      <c r="O19" s="236">
        <f>VLOOKUP($B19,'Plantilla publicacion'!$T$3:$Z$506,6,0)</f>
        <v>0</v>
      </c>
      <c r="P19" s="237">
        <f>VLOOKUP($B19,'Plantilla publicacion'!$T$3:$Z$506,7,0)</f>
        <v>0</v>
      </c>
      <c r="Q19" s="238">
        <f>VLOOKUP($B19,'Plantilla publicacion'!$T$3:$AA$506,8,0)</f>
        <v>0</v>
      </c>
    </row>
    <row r="20" spans="1:17" s="14" customFormat="1" ht="38.25" x14ac:dyDescent="0.25">
      <c r="A20" s="13" t="str">
        <f>VLOOKUP(B20,'Plantilla publicacion'!$A$3:$B$506,2,0)</f>
        <v>Actividad propia</v>
      </c>
      <c r="B20" s="6" t="s">
        <v>963</v>
      </c>
      <c r="C20" s="349"/>
      <c r="D20" s="349">
        <f>VLOOKUP(B20,'Plantilla publicacion'!$A$3:$M$502,6,0)</f>
        <v>0</v>
      </c>
      <c r="E20" s="349"/>
      <c r="F20" s="349"/>
      <c r="G20" s="349">
        <f>VLOOKUP(B20,'Plantilla publicacion'!$A$3:$M$502,7,0)</f>
        <v>0</v>
      </c>
      <c r="H20" s="6" t="str">
        <f>VLOOKUP(B20,'Plantilla publicacion'!$A$3:$M$506,8,0)</f>
        <v>Realizar el diseño de la integración de la herramienta del Detector de Políticas con el Registro Nacional de Bases de Datos (Documento técnico con los diagramas de componentes requeridos y la descripción de cada uno)</v>
      </c>
      <c r="I20" s="6">
        <f>VLOOKUP(B20,'Plantilla publicacion'!$A$3:$M$506,9,0)</f>
        <v>1</v>
      </c>
      <c r="J20" s="6" t="str">
        <f>VLOOKUP(B20,'Plantilla publicacion'!$A$3:$M$506,10,0)</f>
        <v>Númerica</v>
      </c>
      <c r="K20" s="7" t="str">
        <f>VLOOKUP(B20,'Plantilla publicacion'!$A$3:$M$506,11,0)</f>
        <v>2025-02-03</v>
      </c>
      <c r="L20" s="58" t="str">
        <f>VLOOKUP(B20,'Plantilla publicacion'!$A$3:$M$506,12,0)</f>
        <v>2025-03-17</v>
      </c>
      <c r="M20" s="212"/>
      <c r="N20" s="39" t="str">
        <f>VLOOKUP(B20,'Plantilla publicacion'!$A$3:$M$506,13,0)</f>
        <v>7100-DIRECCIÓN DE INVESTIGACIONES DE PROTECCIÓN DE DATOS PERSONALES</v>
      </c>
      <c r="O20" s="233">
        <f>VLOOKUP($B20,'Plantilla publicacion'!$T$3:$Z$506,6,0)</f>
        <v>100</v>
      </c>
      <c r="P20" s="234">
        <f>VLOOKUP($B20,'Plantilla publicacion'!$T$3:$Z$506,7,0)</f>
        <v>2.4539877300613498E-3</v>
      </c>
      <c r="Q20" s="235" t="str">
        <f>VLOOKUP($B20,'Plantilla publicacion'!$T$3:$AA$506,8,0)</f>
        <v>Se elaboró y envío el documento técnico con los diagramas de componentes y definiciones requeridas para la integración del detector de políticas con el Registro Nacional de Bases de Datos</v>
      </c>
    </row>
    <row r="21" spans="1:17" s="14" customFormat="1" ht="51" x14ac:dyDescent="0.25">
      <c r="A21" s="13" t="str">
        <f>VLOOKUP(B21,'Plantilla publicacion'!$A$3:$B$506,2,0)</f>
        <v>Actividad propia</v>
      </c>
      <c r="B21" s="6" t="s">
        <v>965</v>
      </c>
      <c r="C21" s="349"/>
      <c r="D21" s="349">
        <f>VLOOKUP(B21,'Plantilla publicacion'!$A$3:$M$502,6,0)</f>
        <v>0</v>
      </c>
      <c r="E21" s="349"/>
      <c r="F21" s="349"/>
      <c r="G21" s="349">
        <f>VLOOKUP(B21,'Plantilla publicacion'!$A$3:$M$502,7,0)</f>
        <v>0</v>
      </c>
      <c r="H21" s="6" t="str">
        <f>VLOOKUP(B21,'Plantilla publicacion'!$A$3:$M$506,8,0)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publicacion'!$A$3:$M$506,9,0)</f>
        <v>1</v>
      </c>
      <c r="J21" s="6" t="str">
        <f>VLOOKUP(B21,'Plantilla publicacion'!$A$3:$M$506,10,0)</f>
        <v>Númerica</v>
      </c>
      <c r="K21" s="7" t="str">
        <f>VLOOKUP(B21,'Plantilla publicacion'!$A$3:$M$506,11,0)</f>
        <v>2025-03-18</v>
      </c>
      <c r="L21" s="58" t="str">
        <f>VLOOKUP(B21,'Plantilla publicacion'!$A$3:$M$506,12,0)</f>
        <v>2025-05-29</v>
      </c>
      <c r="M21" s="212"/>
      <c r="N21" s="39" t="str">
        <f>VLOOKUP(B21,'Plantilla publicacion'!$A$3:$M$506,13,0)</f>
        <v>7100-DIRECCIÓN DE INVESTIGACIONES DE PROTECCIÓN DE DATOS PERSONALES</v>
      </c>
      <c r="O21" s="233">
        <f>VLOOKUP($B21,'Plantilla publicacion'!$T$3:$Z$506,6,0)</f>
        <v>100</v>
      </c>
      <c r="P21" s="234">
        <f>VLOOKUP($B21,'Plantilla publicacion'!$T$3:$Z$506,7,0)</f>
        <v>3.6809815950920245E-3</v>
      </c>
      <c r="Q21" s="235" t="str">
        <f>VLOOKUP($B21,'Plantilla publicacion'!$T$3:$AA$506,8,0)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row>
    <row r="22" spans="1:17" s="14" customFormat="1" ht="38.25" x14ac:dyDescent="0.25">
      <c r="A22" s="13" t="str">
        <f>VLOOKUP(B22,'Plantilla publicacion'!$A$3:$B$506,2,0)</f>
        <v>Actividad propia</v>
      </c>
      <c r="B22" s="6" t="s">
        <v>966</v>
      </c>
      <c r="C22" s="349"/>
      <c r="D22" s="349">
        <f>VLOOKUP(B22,'Plantilla publicacion'!$A$3:$M$502,6,0)</f>
        <v>0</v>
      </c>
      <c r="E22" s="349"/>
      <c r="F22" s="349"/>
      <c r="G22" s="349">
        <f>VLOOKUP(B22,'Plantilla publicacion'!$A$3:$M$502,7,0)</f>
        <v>0</v>
      </c>
      <c r="H22" s="6" t="str">
        <f>VLOOKUP(B22,'Plantilla publicacion'!$A$3:$M$506,8,0)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publicacion'!$A$3:$M$506,9,0)</f>
        <v>1</v>
      </c>
      <c r="J22" s="6" t="str">
        <f>VLOOKUP(B22,'Plantilla publicacion'!$A$3:$M$506,10,0)</f>
        <v>Númerica</v>
      </c>
      <c r="K22" s="7" t="str">
        <f>VLOOKUP(B22,'Plantilla publicacion'!$A$3:$M$506,11,0)</f>
        <v>2025-06-03</v>
      </c>
      <c r="L22" s="58" t="str">
        <f>VLOOKUP(B22,'Plantilla publicacion'!$A$3:$M$506,12,0)</f>
        <v>2025-06-27</v>
      </c>
      <c r="M22" s="212"/>
      <c r="N22" s="39" t="str">
        <f>VLOOKUP(B22,'Plantilla publicacion'!$A$3:$M$506,13,0)</f>
        <v>7100-DIRECCIÓN DE INVESTIGACIONES DE PROTECCIÓN DE DATOS PERSONALES</v>
      </c>
      <c r="O22" s="233">
        <f>VLOOKUP($B22,'Plantilla publicacion'!$T$3:$Z$506,6,0)</f>
        <v>0</v>
      </c>
      <c r="P22" s="234">
        <f>VLOOKUP($B22,'Plantilla publicacion'!$T$3:$Z$506,7,0)</f>
        <v>0</v>
      </c>
      <c r="Q22" s="235">
        <f>VLOOKUP($B22,'Plantilla publicacion'!$T$3:$AA$506,8,0)</f>
        <v>0</v>
      </c>
    </row>
    <row r="23" spans="1:17" s="14" customFormat="1" ht="38.25" x14ac:dyDescent="0.25">
      <c r="A23" s="13" t="str">
        <f>VLOOKUP(B23,'Plantilla publicacion'!$A$3:$B$506,2,0)</f>
        <v>Actividad propia</v>
      </c>
      <c r="B23" s="6" t="s">
        <v>967</v>
      </c>
      <c r="C23" s="349"/>
      <c r="D23" s="349">
        <f>VLOOKUP(B23,'Plantilla publicacion'!$A$3:$M$502,6,0)</f>
        <v>0</v>
      </c>
      <c r="E23" s="349"/>
      <c r="F23" s="349"/>
      <c r="G23" s="349">
        <f>VLOOKUP(B23,'Plantilla publicacion'!$A$3:$M$502,7,0)</f>
        <v>0</v>
      </c>
      <c r="H23" s="6" t="str">
        <f>VLOOKUP(B23,'Plantilla publicacion'!$A$3:$M$506,8,0)</f>
        <v>Realizar capacitación a los usuarios funcionales para socializar el manejo del servicio del Detector de Políticas como parte del sistema RNBD (Actas de Capacitación realizadas a los usuarios funcionales)</v>
      </c>
      <c r="I23" s="6">
        <f>VLOOKUP(B23,'Plantilla publicacion'!$A$3:$M$506,9,0)</f>
        <v>1</v>
      </c>
      <c r="J23" s="6" t="str">
        <f>VLOOKUP(B23,'Plantilla publicacion'!$A$3:$M$506,10,0)</f>
        <v>Númerica</v>
      </c>
      <c r="K23" s="7" t="str">
        <f>VLOOKUP(B23,'Plantilla publicacion'!$A$3:$M$506,11,0)</f>
        <v>2025-07-01</v>
      </c>
      <c r="L23" s="58" t="str">
        <f>VLOOKUP(B23,'Plantilla publicacion'!$A$3:$M$506,12,0)</f>
        <v>2025-07-30</v>
      </c>
      <c r="M23" s="212"/>
      <c r="N23" s="39" t="str">
        <f>VLOOKUP(B23,'Plantilla publicacion'!$A$3:$M$506,13,0)</f>
        <v>7100-DIRECCIÓN DE INVESTIGACIONES DE PROTECCIÓN DE DATOS PERSONALES</v>
      </c>
      <c r="O23" s="233">
        <f>VLOOKUP($B23,'Plantilla publicacion'!$T$3:$Z$506,6,0)</f>
        <v>0</v>
      </c>
      <c r="P23" s="234">
        <f>VLOOKUP($B23,'Plantilla publicacion'!$T$3:$Z$506,7,0)</f>
        <v>0</v>
      </c>
      <c r="Q23" s="235">
        <f>VLOOKUP($B23,'Plantilla publicacion'!$T$3:$AA$506,8,0)</f>
        <v>0</v>
      </c>
    </row>
    <row r="24" spans="1:17" s="14" customFormat="1" ht="26.25" thickBot="1" x14ac:dyDescent="0.3">
      <c r="A24" s="13" t="str">
        <f>VLOOKUP(B24,'Plantilla publicacion'!$A$3:$B$506,2,0)</f>
        <v>Actividad propia</v>
      </c>
      <c r="B24" s="11" t="s">
        <v>969</v>
      </c>
      <c r="C24" s="349"/>
      <c r="D24" s="349">
        <f>VLOOKUP(B24,'Plantilla publicacion'!$A$3:$M$502,6,0)</f>
        <v>0</v>
      </c>
      <c r="E24" s="349"/>
      <c r="F24" s="349"/>
      <c r="G24" s="349">
        <f>VLOOKUP(B24,'Plantilla publicacion'!$A$3:$M$502,7,0)</f>
        <v>0</v>
      </c>
      <c r="H24" s="11" t="str">
        <f>VLOOKUP(B24,'Plantilla publicacion'!$A$3:$M$506,8,0)</f>
        <v>Realizar paso a producción de la versión del sistema RNBD que incluya la integración con el Detector de Políticas (Informe que evidencie el paso a producción)</v>
      </c>
      <c r="I24" s="11">
        <f>VLOOKUP(B24,'Plantilla publicacion'!$A$3:$M$506,9,0)</f>
        <v>1</v>
      </c>
      <c r="J24" s="11" t="str">
        <f>VLOOKUP(B24,'Plantilla publicacion'!$A$3:$M$506,10,0)</f>
        <v>Númerica</v>
      </c>
      <c r="K24" s="111" t="str">
        <f>VLOOKUP(B24,'Plantilla publicacion'!$A$3:$M$506,11,0)</f>
        <v>2025-07-31</v>
      </c>
      <c r="L24" s="112" t="str">
        <f>VLOOKUP(B24,'Plantilla publicacion'!$A$3:$M$506,12,0)</f>
        <v>2025-08-29</v>
      </c>
      <c r="M24" s="214"/>
      <c r="N24" s="192" t="str">
        <f>VLOOKUP(B24,'Plantilla publicacion'!$A$3:$M$506,13,0)</f>
        <v>7100-DIRECCIÓN DE INVESTIGACIONES DE PROTECCIÓN DE DATOS PERSONALES</v>
      </c>
      <c r="O24" s="239">
        <f>VLOOKUP($B24,'Plantilla publicacion'!$T$3:$Z$506,6,0)</f>
        <v>0</v>
      </c>
      <c r="P24" s="240">
        <f>VLOOKUP($B24,'Plantilla publicacion'!$T$3:$Z$506,7,0)</f>
        <v>0</v>
      </c>
      <c r="Q24" s="241">
        <f>VLOOKUP($B24,'Plantilla publicacion'!$T$3:$AA$506,8,0)</f>
        <v>0</v>
      </c>
    </row>
    <row r="25" spans="1:17" s="12" customFormat="1" ht="38.25" x14ac:dyDescent="0.25">
      <c r="A25" s="5" t="str">
        <f>VLOOKUP(B25,'Plantilla publicacion'!$A$3:$B$506,2,0)</f>
        <v>Producto</v>
      </c>
      <c r="B25" s="99" t="s">
        <v>971</v>
      </c>
      <c r="C25" s="350" t="str">
        <f>VLOOKUP(B25,'Plantilla publicacion'!$A$3:$R$506,17,0)</f>
        <v>PND - 5-31-5-d- Convergencia regional - Gobierno digital para la gente / PES - Transformación Institucional</v>
      </c>
      <c r="D25" s="350" t="str">
        <f>VLOOKUP(B25,'Plantilla publicacion'!$A$3:$M$506,6,0)</f>
        <v>62-Fortalecer la infraestructura, uso y aprovechamiento de las tecnologías de la información, para optimizar la capacidad institucional</v>
      </c>
      <c r="E25" s="350" t="str">
        <f>VLOOKUP(B25,'Plantilla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350" t="str">
        <f>VLOOKUP(B25,'Plantilla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350" t="str">
        <f>VLOOKUP(B25,'Plantilla publicacion'!$A$3:$M$506,7,0)</f>
        <v>C-3503-0200-0012-20104c</v>
      </c>
      <c r="H25" s="101" t="str">
        <f>VLOOKUP(B25,'Plantilla publicacion'!$A$3:$M$506,8,0)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1">
        <f>VLOOKUP(B25,'Plantilla publicacion'!$A$3:$M$506,9,0)</f>
        <v>1</v>
      </c>
      <c r="J25" s="101" t="str">
        <f>VLOOKUP(B25,'Plantilla publicacion'!$A$3:$M$506,10,0)</f>
        <v>Númerica</v>
      </c>
      <c r="K25" s="159" t="str">
        <f>VLOOKUP(B25,'Plantilla publicacion'!$A$3:$M$506,11,0)</f>
        <v>2025-02-03</v>
      </c>
      <c r="L25" s="159" t="str">
        <f>VLOOKUP(B25,'Plantilla publicacion'!$A$3:$M$506,12,0)</f>
        <v>2025-10-30</v>
      </c>
      <c r="M25" s="15">
        <f>IF(ISERROR(VLOOKUP(B25,'Plantilla publicacion'!$A$3:$P$501,16,0)),"NA",VLOOKUP(B25,'Plantilla publicacion'!$A$3:$P$501,16,0))</f>
        <v>0</v>
      </c>
      <c r="N25" s="141" t="str">
        <f>VLOOKUP(B25,'Plantilla publicacion'!$A$3:$M$506,13,0)</f>
        <v>20-OFICINA DE TECNOLOGÍA E INFORMÁTICA;
7200-DIRECCION DE HABEAS DATA</v>
      </c>
      <c r="O25" s="195">
        <f>VLOOKUP($B25,'Plantilla publicacion'!$T$3:$Z$506,6,0)</f>
        <v>0</v>
      </c>
      <c r="P25" s="196">
        <f>VLOOKUP($B25,'Plantilla publicacion'!$T$3:$Z$506,7,0)</f>
        <v>0</v>
      </c>
      <c r="Q25" s="102">
        <f>VLOOKUP($B25,'Plantilla publicacion'!$T$3:$AA$506,8,0)</f>
        <v>0</v>
      </c>
    </row>
    <row r="26" spans="1:17" s="14" customFormat="1" ht="38.25" x14ac:dyDescent="0.25">
      <c r="A26" s="13" t="str">
        <f>VLOOKUP(B26,'Plantilla publicacion'!$A$3:$B$506,2,0)</f>
        <v>Actividad propia</v>
      </c>
      <c r="B26" s="103" t="s">
        <v>974</v>
      </c>
      <c r="C26" s="349"/>
      <c r="D26" s="349">
        <f>VLOOKUP(B26,'Plantilla publicacion'!$A$3:$M$502,6,0)</f>
        <v>0</v>
      </c>
      <c r="E26" s="349"/>
      <c r="F26" s="349"/>
      <c r="G26" s="349">
        <f>VLOOKUP(B26,'Plantilla publicacion'!$A$3:$M$502,7,0)</f>
        <v>0</v>
      </c>
      <c r="H26" s="6" t="str">
        <f>VLOOKUP(B26,'Plantilla publicacion'!$A$3:$M$506,8,0)</f>
        <v>Elaborar y aprobar requerimiento (1. Formato Solicitud de Requerimientos a Sistemas de Información GS03-F18, 2. Formato Lista de Chequeo de Requisitos de Seguridad de la Información GS03-F27 (Opcional) )</v>
      </c>
      <c r="I26" s="6">
        <f>VLOOKUP(B26,'Plantilla publicacion'!$A$3:$M$506,9,0)</f>
        <v>1</v>
      </c>
      <c r="J26" s="6" t="str">
        <f>VLOOKUP(B26,'Plantilla publicacion'!$A$3:$M$506,10,0)</f>
        <v>Númerica</v>
      </c>
      <c r="K26" s="7" t="str">
        <f>VLOOKUP(B26,'Plantilla publicacion'!$A$3:$M$506,11,0)</f>
        <v>2025-02-03</v>
      </c>
      <c r="L26" s="7" t="str">
        <f>VLOOKUP(B26,'Plantilla publicacion'!$A$3:$M$506,12,0)</f>
        <v>2025-04-30</v>
      </c>
      <c r="M26" s="58"/>
      <c r="N26" s="104" t="str">
        <f>VLOOKUP(B26,'Plantilla publicacion'!$A$3:$M$506,13,0)</f>
        <v>20-OFICINA DE TECNOLOGÍA E INFORMÁTICA;
7200-DIRECCION DE HABEAS DATA</v>
      </c>
      <c r="O26" s="202">
        <f>VLOOKUP($B26,'Plantilla publicacion'!$T$3:$Z$506,6,0)</f>
        <v>100</v>
      </c>
      <c r="P26" s="186">
        <f>VLOOKUP($B26,'Plantilla publicacion'!$T$3:$Z$506,7,0)</f>
        <v>1.2269938650306749E-2</v>
      </c>
      <c r="Q26" s="141" t="str">
        <f>VLOOKUP($B26,'Plantilla publicacion'!$T$3:$AA$506,8,0)</f>
        <v>Se elaboró requerimiento para el plan piloto de una herramienta con componente de IA</v>
      </c>
    </row>
    <row r="27" spans="1:17" s="14" customFormat="1" ht="25.5" x14ac:dyDescent="0.25">
      <c r="A27" s="13" t="str">
        <f>VLOOKUP(B27,'Plantilla publicacion'!$A$3:$B$506,2,0)</f>
        <v>Actividad sin participación</v>
      </c>
      <c r="B27" s="103" t="s">
        <v>976</v>
      </c>
      <c r="C27" s="349"/>
      <c r="D27" s="349">
        <f>VLOOKUP(B27,'Plantilla publicacion'!$A$3:$M$502,6,0)</f>
        <v>0</v>
      </c>
      <c r="E27" s="349"/>
      <c r="F27" s="349"/>
      <c r="G27" s="349">
        <f>VLOOKUP(B27,'Plantilla publicacion'!$A$3:$M$502,7,0)</f>
        <v>0</v>
      </c>
      <c r="H27" s="6" t="str">
        <f>VLOOKUP(B27,'Plantilla publicacion'!$A$3:$M$506,8,0)</f>
        <v>Diseñar la solución (1. Anteproyecto (Alcance, estado del arte, metodología, métricas, cronograma, etc.) / Único entregable)</v>
      </c>
      <c r="I27" s="6">
        <f>VLOOKUP(B27,'Plantilla publicacion'!$A$3:$M$506,9,0)</f>
        <v>1</v>
      </c>
      <c r="J27" s="6" t="str">
        <f>VLOOKUP(B27,'Plantilla publicacion'!$A$3:$M$506,10,0)</f>
        <v>Númerica</v>
      </c>
      <c r="K27" s="7" t="str">
        <f>VLOOKUP(B27,'Plantilla publicacion'!$A$3:$M$506,11,0)</f>
        <v>2025-05-02</v>
      </c>
      <c r="L27" s="7" t="str">
        <f>VLOOKUP(B27,'Plantilla publicacion'!$A$3:$M$506,12,0)</f>
        <v>2025-07-01</v>
      </c>
      <c r="M27" s="58"/>
      <c r="N27" s="104" t="str">
        <f>VLOOKUP(B27,'Plantilla publicacion'!$A$3:$M$506,13,0)</f>
        <v>20-OFICINA DE TECNOLOGÍA E INFORMÁTICA</v>
      </c>
      <c r="O27" s="202">
        <f>VLOOKUP($B27,'Plantilla publicacion'!$T$3:$Z$506,6,0)</f>
        <v>0</v>
      </c>
      <c r="P27" s="186">
        <f>VLOOKUP($B27,'Plantilla publicacion'!$T$3:$Z$506,7,0)</f>
        <v>0</v>
      </c>
      <c r="Q27" s="141">
        <f>VLOOKUP($B27,'Plantilla publicacion'!$T$3:$AA$506,8,0)</f>
        <v>0</v>
      </c>
    </row>
    <row r="28" spans="1:17" s="13" customFormat="1" ht="38.25" x14ac:dyDescent="0.25">
      <c r="A28" s="13" t="str">
        <f>VLOOKUP(B28,'Plantilla publicacion'!$A$3:$B$506,2,0)</f>
        <v>Actividad sin participación</v>
      </c>
      <c r="B28" s="103" t="s">
        <v>977</v>
      </c>
      <c r="C28" s="349"/>
      <c r="D28" s="349">
        <f>VLOOKUP(B28,'Plantilla publicacion'!$A$3:$M$502,6,0)</f>
        <v>0</v>
      </c>
      <c r="E28" s="349"/>
      <c r="F28" s="349"/>
      <c r="G28" s="349">
        <f>VLOOKUP(B28,'Plantilla publicacion'!$A$3:$M$502,7,0)</f>
        <v>0</v>
      </c>
      <c r="H28" s="6" t="str">
        <f>VLOOKUP(B28,'Plantilla publicacion'!$A$3:$M$506,8,0)</f>
        <v>Planeación y gestión de la solución  (1. Reporte planeación de tareas, linea base de requerimientos (historias de usuario) y entregables  en la herramienta devops 2. plan de pruebas diseñado y registrado en la herramienta devops)</v>
      </c>
      <c r="I28" s="6">
        <f>VLOOKUP(B28,'Plantilla publicacion'!$A$3:$M$506,9,0)</f>
        <v>1</v>
      </c>
      <c r="J28" s="6" t="str">
        <f>VLOOKUP(B28,'Plantilla publicacion'!$A$3:$M$506,10,0)</f>
        <v>Númerica</v>
      </c>
      <c r="K28" s="7" t="str">
        <f>VLOOKUP(B28,'Plantilla publicacion'!$A$3:$M$506,11,0)</f>
        <v>2025-07-01</v>
      </c>
      <c r="L28" s="7" t="str">
        <f>VLOOKUP(B28,'Plantilla publicacion'!$A$3:$M$506,12,0)</f>
        <v>2025-07-31</v>
      </c>
      <c r="M28" s="58"/>
      <c r="N28" s="104" t="str">
        <f>VLOOKUP(B28,'Plantilla publicacion'!$A$3:$M$506,13,0)</f>
        <v>20-OFICINA DE TECNOLOGÍA E INFORMÁTICA</v>
      </c>
      <c r="O28" s="202">
        <f>VLOOKUP($B28,'Plantilla publicacion'!$T$3:$Z$506,6,0)</f>
        <v>0</v>
      </c>
      <c r="P28" s="186">
        <f>VLOOKUP($B28,'Plantilla publicacion'!$T$3:$Z$506,7,0)</f>
        <v>0</v>
      </c>
      <c r="Q28" s="141">
        <f>VLOOKUP($B28,'Plantilla publicacion'!$T$3:$AA$506,8,0)</f>
        <v>0</v>
      </c>
    </row>
    <row r="29" spans="1:17" s="14" customFormat="1" ht="26.25" thickBot="1" x14ac:dyDescent="0.3">
      <c r="A29" s="13" t="str">
        <f>VLOOKUP(B29,'Plantilla publicacion'!$A$3:$B$506,2,0)</f>
        <v>Actividad sin participación</v>
      </c>
      <c r="B29" s="105" t="s">
        <v>978</v>
      </c>
      <c r="C29" s="351"/>
      <c r="D29" s="351">
        <f>VLOOKUP(B29,'Plantilla publicacion'!$A$3:$M$502,6,0)</f>
        <v>0</v>
      </c>
      <c r="E29" s="351"/>
      <c r="F29" s="351"/>
      <c r="G29" s="351">
        <f>VLOOKUP(B29,'Plantilla publicacion'!$A$3:$M$502,7,0)</f>
        <v>0</v>
      </c>
      <c r="H29" s="107" t="str">
        <f>VLOOKUP(B29,'Plantilla publicacion'!$A$3:$M$506,8,0)</f>
        <v>Desarrollo de la solución (1. Captura de pantalla del Código fuente registrado en devops / 2. Captura de pantalla  de casos de prueba ejecutados por desarrollo. 3. Informe de desarrollo )</v>
      </c>
      <c r="I29" s="107">
        <f>VLOOKUP(B29,'Plantilla publicacion'!$A$3:$M$506,9,0)</f>
        <v>1</v>
      </c>
      <c r="J29" s="107" t="str">
        <f>VLOOKUP(B29,'Plantilla publicacion'!$A$3:$M$506,10,0)</f>
        <v>Númerica</v>
      </c>
      <c r="K29" s="108" t="str">
        <f>VLOOKUP(B29,'Plantilla publicacion'!$A$3:$M$506,11,0)</f>
        <v>2025-08-01</v>
      </c>
      <c r="L29" s="108" t="str">
        <f>VLOOKUP(B29,'Plantilla publicacion'!$A$3:$M$506,12,0)</f>
        <v>2025-10-30</v>
      </c>
      <c r="M29" s="109"/>
      <c r="N29" s="110" t="str">
        <f>VLOOKUP(B29,'Plantilla publicacion'!$A$3:$M$506,13,0)</f>
        <v>20-OFICINA DE TECNOLOGÍA E INFORMÁTICA</v>
      </c>
      <c r="O29" s="230">
        <f>VLOOKUP($B29,'Plantilla publicacion'!$T$3:$Z$506,6,0)</f>
        <v>0</v>
      </c>
      <c r="P29" s="231">
        <f>VLOOKUP($B29,'Plantilla publicacion'!$T$3:$Z$506,7,0)</f>
        <v>0</v>
      </c>
      <c r="Q29" s="232">
        <f>VLOOKUP($B29,'Plantilla publicacion'!$T$3:$AA$506,8,0)</f>
        <v>0</v>
      </c>
    </row>
    <row r="30" spans="1:17" s="12" customFormat="1" x14ac:dyDescent="0.25">
      <c r="A30" s="5" t="str">
        <f>VLOOKUP(B30,'Plantilla publicacion'!$A$3:$B$506,2,0)</f>
        <v>Producto</v>
      </c>
      <c r="B30" s="15" t="s">
        <v>1156</v>
      </c>
      <c r="C30" s="349" t="str">
        <f>VLOOKUP(B30,'Plantilla publicacion'!$A$3:$R$506,17,0)</f>
        <v>PND - 5-31-5-b- Convergencia regional - Entidades públicas territoriales y nacionales fortalecidas / PES - Transformación Institucional</v>
      </c>
      <c r="D30" s="349" t="str">
        <f>VLOOKUP(B30,'Plantilla publicacion'!$A$3:$M$506,6,0)</f>
        <v>60-Fortalecer el Sistema Integral de Gestión Institucional en el marco del Modelo Integrado de Planeación y gestión para mejorar la prestación del servicio.</v>
      </c>
      <c r="E30" s="349" t="str">
        <f>VLOOKUP(B30,'Plantilla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349" t="str">
        <f>VLOOKUP(B30,'Plantilla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349" t="str">
        <f>VLOOKUP(B30,'Plantilla publicacion'!$A$3:$M$506,7,0)</f>
        <v>C-3503-0200-0016-40401c</v>
      </c>
      <c r="H30" s="15" t="str">
        <f>VLOOKUP(B30,'Plantilla publicacion'!$A$3:$M$506,8,0)</f>
        <v>Proyectos estratégicos transversales estructurados y ejecutados (Informe de resultados)</v>
      </c>
      <c r="I30" s="15">
        <f>VLOOKUP(B30,'Plantilla publicacion'!$A$3:$M$506,9,0)</f>
        <v>100</v>
      </c>
      <c r="J30" s="15" t="str">
        <f>VLOOKUP(B30,'Plantilla publicacion'!$A$3:$M$506,10,0)</f>
        <v>Porcentual</v>
      </c>
      <c r="K30" s="158" t="str">
        <f>VLOOKUP(B30,'Plantilla publicacion'!$A$3:$M$506,11,0)</f>
        <v>2025-02-24</v>
      </c>
      <c r="L30" s="242" t="str">
        <f>VLOOKUP(B30,'Plantilla publicacion'!$A$3:$M$506,12,0)</f>
        <v>2025-12-19</v>
      </c>
      <c r="M30" s="99">
        <f>IF(ISERROR(VLOOKUP(B30,'Plantilla publicacion'!$A$3:$P$501,16,0)),"NA",VLOOKUP(B30,'Plantilla publicacion'!$A$3:$P$501,16,0))</f>
        <v>0</v>
      </c>
      <c r="N30" s="191" t="str">
        <f>VLOOKUP(B30,'Plantilla publicacion'!$A$3:$M$506,13,0)</f>
        <v>30-OFICINA ASESORA DE PLANEACIÓN</v>
      </c>
      <c r="O30" s="236">
        <f>VLOOKUP($B30,'Plantilla publicacion'!$T$3:$Z$506,6,0)</f>
        <v>0</v>
      </c>
      <c r="P30" s="237">
        <f>VLOOKUP($B30,'Plantilla publicacion'!$T$3:$Z$506,7,0)</f>
        <v>0</v>
      </c>
      <c r="Q30" s="238">
        <f>VLOOKUP($B30,'Plantilla publicacion'!$T$3:$AA$506,8,0)</f>
        <v>0</v>
      </c>
    </row>
    <row r="31" spans="1:17" s="13" customFormat="1" ht="38.25" x14ac:dyDescent="0.25">
      <c r="A31" s="13" t="str">
        <f>VLOOKUP(B31,'Plantilla publicacion'!$A$3:$B$506,2,0)</f>
        <v>Actividad propia</v>
      </c>
      <c r="B31" s="6" t="s">
        <v>1158</v>
      </c>
      <c r="C31" s="349"/>
      <c r="D31" s="349">
        <f>VLOOKUP(B31,'Plantilla publicacion'!$A$3:$M$502,6,0)</f>
        <v>0</v>
      </c>
      <c r="E31" s="349"/>
      <c r="F31" s="349"/>
      <c r="G31" s="349">
        <f>VLOOKUP(B31,'Plantilla publicacion'!$A$3:$M$502,7,0)</f>
        <v>0</v>
      </c>
      <c r="H31" s="6" t="str">
        <f>VLOOKUP(B31,'Plantilla publicacion'!$A$3:$M$506,8,0)</f>
        <v>Identificar y someter a aprobación del Despacho, la definición de 2 proyectos estratégicos de impacto transversal  a ser ejecutados (proyectos estratégicos de impacto transversal identificados y aprobados)</v>
      </c>
      <c r="I31" s="6">
        <f>VLOOKUP(B31,'Plantilla publicacion'!$A$3:$M$506,9,0)</f>
        <v>2</v>
      </c>
      <c r="J31" s="6" t="str">
        <f>VLOOKUP(B31,'Plantilla publicacion'!$A$3:$M$506,10,0)</f>
        <v>Númerica</v>
      </c>
      <c r="K31" s="7" t="str">
        <f>VLOOKUP(B31,'Plantilla publicacion'!$A$3:$M$506,11,0)</f>
        <v>2025-02-24</v>
      </c>
      <c r="L31" s="58" t="str">
        <f>VLOOKUP(B31,'Plantilla publicacion'!$A$3:$M$506,12,0)</f>
        <v>2025-03-07</v>
      </c>
      <c r="M31" s="212"/>
      <c r="N31" s="39" t="str">
        <f>VLOOKUP(B31,'Plantilla publicacion'!$A$3:$M$506,13,0)</f>
        <v>30-OFICINA ASESORA DE PLANEACIÓN</v>
      </c>
      <c r="O31" s="233">
        <f>VLOOKUP($B31,'Plantilla publicacion'!$T$3:$Z$506,6,0)</f>
        <v>0</v>
      </c>
      <c r="P31" s="234">
        <f>VLOOKUP($B31,'Plantilla publicacion'!$T$3:$Z$506,7,0)</f>
        <v>0</v>
      </c>
      <c r="Q31" s="235" t="str">
        <f>VLOOKUP($B31,'Plantilla publicacion'!$T$3:$AA$506,8,0)</f>
        <v>Se identifican los dos proyectos transversales de interés estratégico, pero no se han sometido a revisión del despacho. Estos proyectos están asociados a Lenguaje claro y Lecciones aprendidas/buenas prácticas.</v>
      </c>
    </row>
    <row r="32" spans="1:17" s="13" customFormat="1" ht="25.5" x14ac:dyDescent="0.25">
      <c r="A32" s="13" t="str">
        <f>VLOOKUP(B32,'Plantilla publicacion'!$A$3:$B$506,2,0)</f>
        <v>Actividad propia</v>
      </c>
      <c r="B32" s="6" t="s">
        <v>1160</v>
      </c>
      <c r="C32" s="349"/>
      <c r="D32" s="349">
        <f>VLOOKUP(B32,'Plantilla publicacion'!$A$3:$M$502,6,0)</f>
        <v>0</v>
      </c>
      <c r="E32" s="349"/>
      <c r="F32" s="349"/>
      <c r="G32" s="349">
        <f>VLOOKUP(B32,'Plantilla publicacion'!$A$3:$M$502,7,0)</f>
        <v>0</v>
      </c>
      <c r="H32" s="6" t="str">
        <f>VLOOKUP(B32,'Plantilla publicacion'!$A$3:$M$506,8,0)</f>
        <v>Diseñar y concertar el plan de trabajo (actividades hito y responsable) (Plan de trabajo Diseñado y concertado con las áreas involucradas)</v>
      </c>
      <c r="I32" s="6">
        <f>VLOOKUP(B32,'Plantilla publicacion'!$A$3:$M$506,9,0)</f>
        <v>1</v>
      </c>
      <c r="J32" s="6" t="str">
        <f>VLOOKUP(B32,'Plantilla publicacion'!$A$3:$M$506,10,0)</f>
        <v>Númerica</v>
      </c>
      <c r="K32" s="7" t="str">
        <f>VLOOKUP(B32,'Plantilla publicacion'!$A$3:$M$506,11,0)</f>
        <v>2025-03-10</v>
      </c>
      <c r="L32" s="58" t="str">
        <f>VLOOKUP(B32,'Plantilla publicacion'!$A$3:$M$506,12,0)</f>
        <v>2025-04-30</v>
      </c>
      <c r="M32" s="212"/>
      <c r="N32" s="39" t="str">
        <f>VLOOKUP(B32,'Plantilla publicacion'!$A$3:$M$506,13,0)</f>
        <v>30-OFICINA ASESORA DE PLANEACIÓN</v>
      </c>
      <c r="O32" s="233">
        <f>VLOOKUP($B32,'Plantilla publicacion'!$T$3:$Z$506,6,0)</f>
        <v>0</v>
      </c>
      <c r="P32" s="234">
        <f>VLOOKUP($B32,'Plantilla publicacion'!$T$3:$Z$506,7,0)</f>
        <v>0</v>
      </c>
      <c r="Q32" s="235">
        <f>VLOOKUP($B32,'Plantilla publicacion'!$T$3:$AA$506,8,0)</f>
        <v>0</v>
      </c>
    </row>
    <row r="33" spans="1:17" s="13" customFormat="1" ht="12.75" x14ac:dyDescent="0.25">
      <c r="A33" s="13" t="str">
        <f>VLOOKUP(B33,'Plantilla publicacion'!$A$3:$B$506,2,0)</f>
        <v>Actividad propia</v>
      </c>
      <c r="B33" s="6" t="s">
        <v>1162</v>
      </c>
      <c r="C33" s="349"/>
      <c r="D33" s="349">
        <f>VLOOKUP(B33,'Plantilla publicacion'!$A$3:$M$502,6,0)</f>
        <v>0</v>
      </c>
      <c r="E33" s="349"/>
      <c r="F33" s="349"/>
      <c r="G33" s="349">
        <f>VLOOKUP(B33,'Plantilla publicacion'!$A$3:$M$502,7,0)</f>
        <v>0</v>
      </c>
      <c r="H33" s="6" t="str">
        <f>VLOOKUP(B33,'Plantilla publicacion'!$A$3:$M$506,8,0)</f>
        <v>Ejecutar el plan de trabajo (Seguimiento al plan de trabajo y evidencias de su cumplimiento)</v>
      </c>
      <c r="I33" s="6">
        <f>VLOOKUP(B33,'Plantilla publicacion'!$A$3:$M$506,9,0)</f>
        <v>100</v>
      </c>
      <c r="J33" s="6" t="str">
        <f>VLOOKUP(B33,'Plantilla publicacion'!$A$3:$M$506,10,0)</f>
        <v>Porcentual</v>
      </c>
      <c r="K33" s="7" t="str">
        <f>VLOOKUP(B33,'Plantilla publicacion'!$A$3:$M$506,11,0)</f>
        <v>2025-05-01</v>
      </c>
      <c r="L33" s="58" t="str">
        <f>VLOOKUP(B33,'Plantilla publicacion'!$A$3:$M$506,12,0)</f>
        <v>2025-11-28</v>
      </c>
      <c r="M33" s="212"/>
      <c r="N33" s="39" t="str">
        <f>VLOOKUP(B33,'Plantilla publicacion'!$A$3:$M$506,13,0)</f>
        <v>30-OFICINA ASESORA DE PLANEACIÓN</v>
      </c>
      <c r="O33" s="233">
        <f>VLOOKUP($B33,'Plantilla publicacion'!$T$3:$Z$506,6,0)</f>
        <v>0</v>
      </c>
      <c r="P33" s="234">
        <f>VLOOKUP($B33,'Plantilla publicacion'!$T$3:$Z$506,7,0)</f>
        <v>0</v>
      </c>
      <c r="Q33" s="235">
        <f>VLOOKUP($B33,'Plantilla publicacion'!$T$3:$AA$506,8,0)</f>
        <v>0</v>
      </c>
    </row>
    <row r="34" spans="1:17" s="13" customFormat="1" ht="13.5" thickBot="1" x14ac:dyDescent="0.3">
      <c r="A34" s="13" t="str">
        <f>VLOOKUP(B34,'Plantilla publicacion'!$A$3:$B$506,2,0)</f>
        <v>Actividad propia</v>
      </c>
      <c r="B34" s="11" t="s">
        <v>1163</v>
      </c>
      <c r="C34" s="349"/>
      <c r="D34" s="349">
        <f>VLOOKUP(B34,'Plantilla publicacion'!$A$3:$M$502,6,0)</f>
        <v>0</v>
      </c>
      <c r="E34" s="349"/>
      <c r="F34" s="349"/>
      <c r="G34" s="349">
        <f>VLOOKUP(B34,'Plantilla publicacion'!$A$3:$M$502,7,0)</f>
        <v>0</v>
      </c>
      <c r="H34" s="11" t="str">
        <f>VLOOKUP(B34,'Plantilla publicacion'!$A$3:$M$506,8,0)</f>
        <v>Presentar resultados (Presentación de resultados y  Lista de asistencia reunióno de presentación)</v>
      </c>
      <c r="I34" s="11">
        <f>VLOOKUP(B34,'Plantilla publicacion'!$A$3:$M$506,9,0)</f>
        <v>2</v>
      </c>
      <c r="J34" s="11" t="str">
        <f>VLOOKUP(B34,'Plantilla publicacion'!$A$3:$M$506,10,0)</f>
        <v>Númerica</v>
      </c>
      <c r="K34" s="111" t="str">
        <f>VLOOKUP(B34,'Plantilla publicacion'!$A$3:$M$506,11,0)</f>
        <v>2025-12-01</v>
      </c>
      <c r="L34" s="112" t="str">
        <f>VLOOKUP(B34,'Plantilla publicacion'!$A$3:$M$506,12,0)</f>
        <v>2025-12-19</v>
      </c>
      <c r="M34" s="214"/>
      <c r="N34" s="192" t="str">
        <f>VLOOKUP(B34,'Plantilla publicacion'!$A$3:$M$506,13,0)</f>
        <v>30-OFICINA ASESORA DE PLANEACIÓN</v>
      </c>
      <c r="O34" s="239">
        <f>VLOOKUP($B34,'Plantilla publicacion'!$T$3:$Z$506,6,0)</f>
        <v>0</v>
      </c>
      <c r="P34" s="240">
        <f>VLOOKUP($B34,'Plantilla publicacion'!$T$3:$Z$506,7,0)</f>
        <v>0</v>
      </c>
      <c r="Q34" s="241">
        <f>VLOOKUP($B34,'Plantilla publicacion'!$T$3:$AA$506,8,0)</f>
        <v>0</v>
      </c>
    </row>
    <row r="35" spans="1:17" s="12" customFormat="1" ht="38.25" x14ac:dyDescent="0.25">
      <c r="A35" s="5" t="str">
        <f>VLOOKUP(B35,'Plantilla publicacion'!$A$3:$B$506,2,0)</f>
        <v>Producto</v>
      </c>
      <c r="B35" s="99" t="s">
        <v>1236</v>
      </c>
      <c r="C35" s="350" t="str">
        <f>VLOOKUP(B35,'Plantilla publicacion'!$A$3:$R$506,17,0)</f>
        <v>PND - 5-31-5-b- Convergencia regional - Entidades públicas territoriales y nacionales fortalecidas / PES - Transformación Institucional</v>
      </c>
      <c r="D35" s="350" t="str">
        <f>VLOOKUP(B35,'Plantilla publicacion'!$A$3:$M$506,6,0)</f>
        <v>81-Mejorar la oportunidad en la atención de trámites y servicios.</v>
      </c>
      <c r="E35" s="350" t="str">
        <f>VLOOKUP(B35,'Plantilla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350" t="str">
        <f>VLOOKUP(B35,'Plantilla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350" t="str">
        <f>VLOOKUP(B35,'Plantilla publicacion'!$A$3:$M$506,7,0)</f>
        <v>N/A</v>
      </c>
      <c r="H35" s="101" t="str">
        <f>VLOOKUP(B35,'Plantilla publicacion'!$A$3:$M$506,8,0)</f>
        <v>Herramienta de control y gestión de los tiempos de las actividades de los procedimientos de la Delegatura, diseñada y probada  (Matrices con el registro  de los tiempos de cada actividad entregado)</v>
      </c>
      <c r="I35" s="101">
        <f>VLOOKUP(B35,'Plantilla publicacion'!$A$3:$M$506,9,0)</f>
        <v>1</v>
      </c>
      <c r="J35" s="101" t="str">
        <f>VLOOKUP(B35,'Plantilla publicacion'!$A$3:$M$506,10,0)</f>
        <v>Númerica</v>
      </c>
      <c r="K35" s="159" t="str">
        <f>VLOOKUP(B35,'Plantilla publicacion'!$A$3:$M$506,11,0)</f>
        <v>2025-01-20</v>
      </c>
      <c r="L35" s="159" t="str">
        <f>VLOOKUP(B35,'Plantilla publicacion'!$A$3:$M$506,12,0)</f>
        <v>2025-12-12</v>
      </c>
      <c r="M35" s="15">
        <f>IF(ISERROR(VLOOKUP(B35,'Plantilla publicacion'!$A$3:$P$501,16,0)),"NA",VLOOKUP(B35,'Plantilla publicacion'!$A$3:$P$501,16,0))</f>
        <v>0</v>
      </c>
      <c r="N35" s="141" t="str">
        <f>VLOOKUP(B35,'Plantilla publicacion'!$A$3:$M$506,13,0)</f>
        <v>1000-DESPACHO DEL SUPERINTENDENTE DELEGADO PARA LA PROTECCIÓN DE LA COMPETENCIA</v>
      </c>
      <c r="O35" s="195">
        <f>VLOOKUP($B35,'Plantilla publicacion'!$T$3:$Z$506,6,0)</f>
        <v>0</v>
      </c>
      <c r="P35" s="196">
        <f>VLOOKUP($B35,'Plantilla publicacion'!$T$3:$Z$506,7,0)</f>
        <v>0</v>
      </c>
      <c r="Q35" s="102">
        <f>VLOOKUP($B35,'Plantilla publicacion'!$T$3:$AA$506,8,0)</f>
        <v>0</v>
      </c>
    </row>
    <row r="36" spans="1:17" s="14" customFormat="1" ht="25.5" x14ac:dyDescent="0.25">
      <c r="A36" s="13" t="str">
        <f>VLOOKUP(B36,'Plantilla publicacion'!$A$3:$B$506,2,0)</f>
        <v>Actividad propia</v>
      </c>
      <c r="B36" s="103" t="s">
        <v>1238</v>
      </c>
      <c r="C36" s="349"/>
      <c r="D36" s="349">
        <f>VLOOKUP(B36,'Plantilla publicacion'!$A$3:$M$502,6,0)</f>
        <v>0</v>
      </c>
      <c r="E36" s="349"/>
      <c r="F36" s="349"/>
      <c r="G36" s="349">
        <f>VLOOKUP(B36,'Plantilla publicacion'!$A$3:$M$502,7,0)</f>
        <v>0</v>
      </c>
      <c r="H36" s="6" t="str">
        <f>VLOOKUP(B36,'Plantilla publicacion'!$A$3:$M$506,8,0)</f>
        <v>Diseñar la herramienta de control y gestión de tiempos (Matrices por procedimiento)</v>
      </c>
      <c r="I36" s="6">
        <f>VLOOKUP(B36,'Plantilla publicacion'!$A$3:$M$506,9,0)</f>
        <v>4</v>
      </c>
      <c r="J36" s="6" t="str">
        <f>VLOOKUP(B36,'Plantilla publicacion'!$A$3:$M$506,10,0)</f>
        <v>Númerica</v>
      </c>
      <c r="K36" s="7" t="str">
        <f>VLOOKUP(B36,'Plantilla publicacion'!$A$3:$M$506,11,0)</f>
        <v>2025-01-20</v>
      </c>
      <c r="L36" s="7" t="str">
        <f>VLOOKUP(B36,'Plantilla publicacion'!$A$3:$M$506,12,0)</f>
        <v>2025-06-27</v>
      </c>
      <c r="M36" s="58"/>
      <c r="N36" s="104" t="str">
        <f>VLOOKUP(B36,'Plantilla publicacion'!$A$3:$M$506,13,0)</f>
        <v>1000-DESPACHO DEL SUPERINTENDENTE DELEGADO PARA LA PROTECCIÓN DE LA COMPETENCIA</v>
      </c>
      <c r="O36" s="202">
        <f>VLOOKUP($B36,'Plantilla publicacion'!$T$3:$Z$506,6,0)</f>
        <v>100</v>
      </c>
      <c r="P36" s="186">
        <f>VLOOKUP($B36,'Plantilla publicacion'!$T$3:$Z$506,7,0)</f>
        <v>2.4539877300613498E-3</v>
      </c>
      <c r="Q36" s="141" t="str">
        <f>VLOOKUP($B36,'Plantilla publicacion'!$T$3:$AA$506,8,0)</f>
        <v>El 30 de mayo de 2025 se remitieron las matrices con la descripción de las actividades de los procedimientos de la Delegatura, elaboradas por la profesional Laura Salazar, a la Delegada para la Protección de la Competencia.</v>
      </c>
    </row>
    <row r="37" spans="1:17" s="14" customFormat="1" ht="38.25" x14ac:dyDescent="0.25">
      <c r="A37" s="13" t="str">
        <f>VLOOKUP(B37,'Plantilla publicacion'!$A$3:$B$506,2,0)</f>
        <v>Actividad propia</v>
      </c>
      <c r="B37" s="103" t="s">
        <v>1240</v>
      </c>
      <c r="C37" s="349"/>
      <c r="D37" s="349">
        <f>VLOOKUP(B37,'Plantilla publicacion'!$A$3:$M$502,6,0)</f>
        <v>0</v>
      </c>
      <c r="E37" s="349"/>
      <c r="F37" s="349"/>
      <c r="G37" s="349">
        <f>VLOOKUP(B37,'Plantilla publicacion'!$A$3:$M$502,7,0)</f>
        <v>0</v>
      </c>
      <c r="H37" s="6" t="str">
        <f>VLOOKUP(B37,'Plantilla publicacion'!$A$3:$M$506,8,0)</f>
        <v>Establecer las metas de tiempos de atención de las actividades definidas en la herramienta, a partir del histórico de atención de los trámites activos  (Matrices con los tiempos registrados de los trámites de la vigencia 2024)</v>
      </c>
      <c r="I37" s="6">
        <f>VLOOKUP(B37,'Plantilla publicacion'!$A$3:$M$506,9,0)</f>
        <v>4</v>
      </c>
      <c r="J37" s="6" t="str">
        <f>VLOOKUP(B37,'Plantilla publicacion'!$A$3:$M$506,10,0)</f>
        <v>Númerica</v>
      </c>
      <c r="K37" s="7" t="str">
        <f>VLOOKUP(B37,'Plantilla publicacion'!$A$3:$M$506,11,0)</f>
        <v>2025-07-01</v>
      </c>
      <c r="L37" s="7" t="str">
        <f>VLOOKUP(B37,'Plantilla publicacion'!$A$3:$M$506,12,0)</f>
        <v>2025-11-14</v>
      </c>
      <c r="M37" s="58"/>
      <c r="N37" s="104" t="str">
        <f>VLOOKUP(B37,'Plantilla publicacion'!$A$3:$M$506,13,0)</f>
        <v>1000-DESPACHO DEL SUPERINTENDENTE DELEGADO PARA LA PROTECCIÓN DE LA COMPETENCIA</v>
      </c>
      <c r="O37" s="202">
        <f>VLOOKUP($B37,'Plantilla publicacion'!$T$3:$Z$506,6,0)</f>
        <v>0</v>
      </c>
      <c r="P37" s="186">
        <f>VLOOKUP($B37,'Plantilla publicacion'!$T$3:$Z$506,7,0)</f>
        <v>0</v>
      </c>
      <c r="Q37" s="141">
        <f>VLOOKUP($B37,'Plantilla publicacion'!$T$3:$AA$506,8,0)</f>
        <v>0</v>
      </c>
    </row>
    <row r="38" spans="1:17" s="14" customFormat="1" ht="26.25" thickBot="1" x14ac:dyDescent="0.3">
      <c r="A38" s="13" t="str">
        <f>VLOOKUP(B38,'Plantilla publicacion'!$A$3:$B$506,2,0)</f>
        <v>Actividad propia</v>
      </c>
      <c r="B38" s="105" t="s">
        <v>1242</v>
      </c>
      <c r="C38" s="351"/>
      <c r="D38" s="351">
        <f>VLOOKUP(B38,'Plantilla publicacion'!$A$3:$M$502,6,0)</f>
        <v>0</v>
      </c>
      <c r="E38" s="351"/>
      <c r="F38" s="351"/>
      <c r="G38" s="351">
        <f>VLOOKUP(B38,'Plantilla publicacion'!$A$3:$M$502,7,0)</f>
        <v>0</v>
      </c>
      <c r="H38" s="107" t="str">
        <f>VLOOKUP(B38,'Plantilla publicacion'!$A$3:$M$506,8,0)</f>
        <v>Realizar prueba piloto de la herramienta de control y gestión (Informe de los resultados de la prueba piloto)</v>
      </c>
      <c r="I38" s="107">
        <f>VLOOKUP(B38,'Plantilla publicacion'!$A$3:$M$506,9,0)</f>
        <v>1</v>
      </c>
      <c r="J38" s="107" t="str">
        <f>VLOOKUP(B38,'Plantilla publicacion'!$A$3:$M$506,10,0)</f>
        <v>Númerica</v>
      </c>
      <c r="K38" s="108" t="str">
        <f>VLOOKUP(B38,'Plantilla publicacion'!$A$3:$M$506,11,0)</f>
        <v>2025-11-14</v>
      </c>
      <c r="L38" s="108" t="str">
        <f>VLOOKUP(B38,'Plantilla publicacion'!$A$3:$M$506,12,0)</f>
        <v>2025-12-12</v>
      </c>
      <c r="M38" s="109"/>
      <c r="N38" s="110" t="str">
        <f>VLOOKUP(B38,'Plantilla publicacion'!$A$3:$M$506,13,0)</f>
        <v>1000-DESPACHO DEL SUPERINTENDENTE DELEGADO PARA LA PROTECCIÓN DE LA COMPETENCIA</v>
      </c>
      <c r="O38" s="230">
        <f>VLOOKUP($B38,'Plantilla publicacion'!$T$3:$Z$506,6,0)</f>
        <v>0</v>
      </c>
      <c r="P38" s="231">
        <f>VLOOKUP($B38,'Plantilla publicacion'!$T$3:$Z$506,7,0)</f>
        <v>0</v>
      </c>
      <c r="Q38" s="232">
        <f>VLOOKUP($B38,'Plantilla publicacion'!$T$3:$AA$506,8,0)</f>
        <v>0</v>
      </c>
    </row>
    <row r="39" spans="1:17" s="12" customFormat="1" ht="63.75" x14ac:dyDescent="0.25">
      <c r="A39" s="5" t="str">
        <f>VLOOKUP(B39,'Plantilla publicacion'!$A$3:$B$506,2,0)</f>
        <v>Producto</v>
      </c>
      <c r="B39" s="15" t="s">
        <v>1482</v>
      </c>
      <c r="C39" s="349" t="str">
        <f>VLOOKUP(B39,'Plantilla publicacion'!$A$3:$R$506,17,0)</f>
        <v>PND - 5-31-5-b- Convergencia regional - Entidades públicas territoriales y nacionales fortalecidas / PES - Transformación Institucional</v>
      </c>
      <c r="D39" s="349" t="str">
        <f>VLOOKUP(B39,'Plantilla publicacion'!$A$3:$M$506,6,0)</f>
        <v>60-Fortalecer el Sistema Integral de Gestión Institucional en el marco del Modelo Integrado de Planeación y gestión para mejorar la prestación del servicio.</v>
      </c>
      <c r="E39" s="349" t="str">
        <f>VLOOKUP(B39,'Plantilla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9" s="349" t="str">
        <f>VLOOKUP(B39,'Plantilla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349" t="str">
        <f>VLOOKUP(B39,'Plantilla publicacion'!$A$3:$M$506,7,0)</f>
        <v>FUNCIONAMIENTO</v>
      </c>
      <c r="H39" s="15" t="str">
        <f>VLOOKUP(B39,'Plantilla publicacion'!$A$3:$M$506,8,0)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39" s="15">
        <f>VLOOKUP(B39,'Plantilla publicacion'!$A$3:$M$506,9,0)</f>
        <v>100</v>
      </c>
      <c r="J39" s="15" t="str">
        <f>VLOOKUP(B39,'Plantilla publicacion'!$A$3:$M$506,10,0)</f>
        <v>Porcentual</v>
      </c>
      <c r="K39" s="158" t="str">
        <f>VLOOKUP(B39,'Plantilla publicacion'!$A$3:$M$506,11,0)</f>
        <v>2025-01-27</v>
      </c>
      <c r="L39" s="158" t="str">
        <f>VLOOKUP(B39,'Plantilla publicacion'!$A$3:$M$506,12,0)</f>
        <v>2025-12-19</v>
      </c>
      <c r="M39" s="15">
        <f>IF(ISERROR(VLOOKUP(B39,'Plantilla publicacion'!$A$3:$P$501,16,0)),"NA",VLOOKUP(B39,'Plantilla publicacion'!$A$3:$P$501,16,0))</f>
        <v>0</v>
      </c>
      <c r="N39" s="189" t="str">
        <f>VLOOKUP(B39,'Plantilla publicacion'!$A$3:$M$506,13,0)</f>
        <v>100-SECRETARIA GENERAL;
130-DIRECCIÓN FINANCIERA</v>
      </c>
      <c r="O39" s="236">
        <f>VLOOKUP($B39,'Plantilla publicacion'!$T$3:$Z$506,6,0)</f>
        <v>0</v>
      </c>
      <c r="P39" s="237">
        <f>VLOOKUP($B39,'Plantilla publicacion'!$T$3:$Z$506,7,0)</f>
        <v>0</v>
      </c>
      <c r="Q39" s="238">
        <f>VLOOKUP($B39,'Plantilla publicacion'!$T$3:$AA$506,8,0)</f>
        <v>0</v>
      </c>
    </row>
    <row r="40" spans="1:17" s="14" customFormat="1" ht="51" x14ac:dyDescent="0.25">
      <c r="A40" s="13" t="str">
        <f>VLOOKUP(B40,'Plantilla publicacion'!$A$3:$B$506,2,0)</f>
        <v>Actividad propia</v>
      </c>
      <c r="B40" s="6" t="s">
        <v>1484</v>
      </c>
      <c r="C40" s="349"/>
      <c r="D40" s="349">
        <f>VLOOKUP(B40,'Plantilla publicacion'!$A$3:$M$502,6,0)</f>
        <v>0</v>
      </c>
      <c r="E40" s="349"/>
      <c r="F40" s="349"/>
      <c r="G40" s="349">
        <f>VLOOKUP(B40,'Plantilla publicacion'!$A$3:$M$502,7,0)</f>
        <v>0</v>
      </c>
      <c r="H40" s="6" t="str">
        <f>VLOOKUP(B40,'Plantilla publicacion'!$A$3:$M$506,8,0)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0" s="6">
        <f>VLOOKUP(B40,'Plantilla publicacion'!$A$3:$M$506,9,0)</f>
        <v>1</v>
      </c>
      <c r="J40" s="6" t="str">
        <f>VLOOKUP(B40,'Plantilla publicacion'!$A$3:$M$506,10,0)</f>
        <v>Númerica</v>
      </c>
      <c r="K40" s="7" t="str">
        <f>VLOOKUP(B40,'Plantilla publicacion'!$A$3:$M$506,11,0)</f>
        <v>2025-01-27</v>
      </c>
      <c r="L40" s="7" t="str">
        <f>VLOOKUP(B40,'Plantilla publicacion'!$A$3:$M$506,12,0)</f>
        <v>2025-02-28</v>
      </c>
      <c r="M40" s="58"/>
      <c r="N40" s="39" t="str">
        <f>VLOOKUP(B40,'Plantilla publicacion'!$A$3:$M$506,13,0)</f>
        <v>100-SECRETARIA GENERAL</v>
      </c>
      <c r="O40" s="233">
        <f>VLOOKUP($B40,'Plantilla publicacion'!$T$3:$Z$506,6,0)</f>
        <v>100</v>
      </c>
      <c r="P40" s="234">
        <f>VLOOKUP($B40,'Plantilla publicacion'!$T$3:$Z$506,7,0)</f>
        <v>1.2269938650306749E-3</v>
      </c>
      <c r="Q40" s="235" t="str">
        <f>VLOOKUP($B40,'Plantilla publicacion'!$T$3:$AA$506,8,0)</f>
        <v>Se realizó el documento que expone la estrategia de sostenibilidad para la Entidad en el 2025.</v>
      </c>
    </row>
    <row r="41" spans="1:17" s="14" customFormat="1" ht="38.25" x14ac:dyDescent="0.25">
      <c r="A41" s="13" t="str">
        <f>VLOOKUP(B41,'Plantilla publicacion'!$A$3:$B$506,2,0)</f>
        <v>Actividad propia</v>
      </c>
      <c r="B41" s="6" t="s">
        <v>1486</v>
      </c>
      <c r="C41" s="349"/>
      <c r="D41" s="349">
        <f>VLOOKUP(B41,'Plantilla publicacion'!$A$3:$M$502,6,0)</f>
        <v>0</v>
      </c>
      <c r="E41" s="349"/>
      <c r="F41" s="349"/>
      <c r="G41" s="349">
        <f>VLOOKUP(B41,'Plantilla publicacion'!$A$3:$M$502,7,0)</f>
        <v>0</v>
      </c>
      <c r="H41" s="6" t="str">
        <f>VLOOKUP(B41,'Plantilla publicacion'!$A$3:$M$506,8,0)</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I41" s="6">
        <f>VLOOKUP(B41,'Plantilla publicacion'!$A$3:$M$506,9,0)</f>
        <v>1</v>
      </c>
      <c r="J41" s="6" t="str">
        <f>VLOOKUP(B41,'Plantilla publicacion'!$A$3:$M$506,10,0)</f>
        <v>Númerica</v>
      </c>
      <c r="K41" s="7" t="str">
        <f>VLOOKUP(B41,'Plantilla publicacion'!$A$3:$M$506,11,0)</f>
        <v>2025-03-03</v>
      </c>
      <c r="L41" s="7" t="str">
        <f>VLOOKUP(B41,'Plantilla publicacion'!$A$3:$M$506,12,0)</f>
        <v>2025-06-16</v>
      </c>
      <c r="M41" s="58"/>
      <c r="N41" s="39" t="str">
        <f>VLOOKUP(B41,'Plantilla publicacion'!$A$3:$M$506,13,0)</f>
        <v>100-SECRETARIA GENERAL;
130-DIRECCIÓN FINANCIERA</v>
      </c>
      <c r="O41" s="233">
        <f>VLOOKUP($B41,'Plantilla publicacion'!$T$3:$Z$506,6,0)</f>
        <v>0</v>
      </c>
      <c r="P41" s="234">
        <f>VLOOKUP($B41,'Plantilla publicacion'!$T$3:$Z$506,7,0)</f>
        <v>0</v>
      </c>
      <c r="Q41" s="235">
        <f>VLOOKUP($B41,'Plantilla publicacion'!$T$3:$AA$506,8,0)</f>
        <v>0</v>
      </c>
    </row>
    <row r="42" spans="1:17" s="14" customFormat="1" ht="51" x14ac:dyDescent="0.25">
      <c r="A42" s="13" t="str">
        <f>VLOOKUP(B42,'Plantilla publicacion'!$A$3:$B$506,2,0)</f>
        <v>Actividad propia</v>
      </c>
      <c r="B42" s="6" t="s">
        <v>1487</v>
      </c>
      <c r="C42" s="349"/>
      <c r="D42" s="349">
        <f>VLOOKUP(B42,'Plantilla publicacion'!$A$3:$M$502,6,0)</f>
        <v>0</v>
      </c>
      <c r="E42" s="349"/>
      <c r="F42" s="349"/>
      <c r="G42" s="349">
        <f>VLOOKUP(B42,'Plantilla publicacion'!$A$3:$M$502,7,0)</f>
        <v>0</v>
      </c>
      <c r="H42" s="6" t="str">
        <f>VLOOKUP(B42,'Plantilla publicacion'!$A$3:$M$506,8,0)</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2" s="6">
        <f>VLOOKUP(B42,'Plantilla publicacion'!$A$3:$M$506,9,0)</f>
        <v>100</v>
      </c>
      <c r="J42" s="6" t="str">
        <f>VLOOKUP(B42,'Plantilla publicacion'!$A$3:$M$506,10,0)</f>
        <v>Porcentual</v>
      </c>
      <c r="K42" s="7" t="str">
        <f>VLOOKUP(B42,'Plantilla publicacion'!$A$3:$M$506,11,0)</f>
        <v>2025-03-03</v>
      </c>
      <c r="L42" s="7" t="str">
        <f>VLOOKUP(B42,'Plantilla publicacion'!$A$3:$M$506,12,0)</f>
        <v>2025-11-28</v>
      </c>
      <c r="M42" s="58"/>
      <c r="N42" s="39" t="str">
        <f>VLOOKUP(B42,'Plantilla publicacion'!$A$3:$M$506,13,0)</f>
        <v>100-SECRETARIA GENERAL</v>
      </c>
      <c r="O42" s="233">
        <f>VLOOKUP($B42,'Plantilla publicacion'!$T$3:$Z$506,6,0)</f>
        <v>0</v>
      </c>
      <c r="P42" s="234">
        <f>VLOOKUP($B42,'Plantilla publicacion'!$T$3:$Z$506,7,0)</f>
        <v>0</v>
      </c>
      <c r="Q42" s="235">
        <f>VLOOKUP($B42,'Plantilla publicacion'!$T$3:$AA$506,8,0)</f>
        <v>0</v>
      </c>
    </row>
    <row r="43" spans="1:17" s="14" customFormat="1" ht="38.25" x14ac:dyDescent="0.25">
      <c r="A43" s="13" t="str">
        <f>VLOOKUP(B43,'Plantilla publicacion'!$A$3:$B$506,2,0)</f>
        <v>Actividad propia</v>
      </c>
      <c r="B43" s="6" t="s">
        <v>1488</v>
      </c>
      <c r="C43" s="349"/>
      <c r="D43" s="349">
        <f>VLOOKUP(B43,'Plantilla publicacion'!$A$3:$M$502,6,0)</f>
        <v>0</v>
      </c>
      <c r="E43" s="349"/>
      <c r="F43" s="349"/>
      <c r="G43" s="349">
        <f>VLOOKUP(B43,'Plantilla publicacion'!$A$3:$M$502,7,0)</f>
        <v>0</v>
      </c>
      <c r="H43" s="6" t="str">
        <f>VLOOKUP(B43,'Plantilla publicacion'!$A$3:$M$506,8,0)</f>
        <v>Elaborar el Informe de Sostenibilidad para la vigencia 2024 con el propósito de promover la comunicación y medición de la gestión de la Sostenibilidad (Informe de Sostenibilidad de la vigencia 2024)</v>
      </c>
      <c r="I43" s="6">
        <f>VLOOKUP(B43,'Plantilla publicacion'!$A$3:$M$506,9,0)</f>
        <v>1</v>
      </c>
      <c r="J43" s="6" t="str">
        <f>VLOOKUP(B43,'Plantilla publicacion'!$A$3:$M$506,10,0)</f>
        <v>Númerica</v>
      </c>
      <c r="K43" s="7" t="str">
        <f>VLOOKUP(B43,'Plantilla publicacion'!$A$3:$M$506,11,0)</f>
        <v>2025-03-20</v>
      </c>
      <c r="L43" s="7" t="str">
        <f>VLOOKUP(B43,'Plantilla publicacion'!$A$3:$M$506,12,0)</f>
        <v>2025-08-29</v>
      </c>
      <c r="M43" s="58"/>
      <c r="N43" s="39" t="str">
        <f>VLOOKUP(B43,'Plantilla publicacion'!$A$3:$M$506,13,0)</f>
        <v>100-SECRETARIA GENERAL</v>
      </c>
      <c r="O43" s="233">
        <f>VLOOKUP($B43,'Plantilla publicacion'!$T$3:$Z$506,6,0)</f>
        <v>0</v>
      </c>
      <c r="P43" s="234">
        <f>VLOOKUP($B43,'Plantilla publicacion'!$T$3:$Z$506,7,0)</f>
        <v>0</v>
      </c>
      <c r="Q43" s="235">
        <f>VLOOKUP($B43,'Plantilla publicacion'!$T$3:$AA$506,8,0)</f>
        <v>0</v>
      </c>
    </row>
    <row r="44" spans="1:17" s="14" customFormat="1" ht="39" thickBot="1" x14ac:dyDescent="0.3">
      <c r="A44" s="13" t="str">
        <f>VLOOKUP(B44,'Plantilla publicacion'!$A$3:$B$506,2,0)</f>
        <v>Actividad propia</v>
      </c>
      <c r="B44" s="6" t="s">
        <v>1489</v>
      </c>
      <c r="C44" s="369"/>
      <c r="D44" s="369">
        <f>VLOOKUP(B44,'Plantilla publicacion'!$A$3:$M$502,6,0)</f>
        <v>0</v>
      </c>
      <c r="E44" s="369"/>
      <c r="F44" s="369"/>
      <c r="G44" s="369">
        <f>VLOOKUP(B44,'Plantilla publicacion'!$A$3:$M$502,7,0)</f>
        <v>0</v>
      </c>
      <c r="H44" s="6" t="str">
        <f>VLOOKUP(B44,'Plantilla publicacion'!$A$3:$M$506,8,0)</f>
        <v>Elaborar una guía que brinde herramientas para integrar los Objetivos de Desarrollo Sostenible (ODS) en la gestión y misionalidad de la SIC.  (Guía de incorporación de los ODS y alineación de la agenda 2030 a misionalidad y gestión de la SIC)</v>
      </c>
      <c r="I44" s="6">
        <f>VLOOKUP(B44,'Plantilla publicacion'!$A$3:$M$506,9,0)</f>
        <v>1</v>
      </c>
      <c r="J44" s="6" t="str">
        <f>VLOOKUP(B44,'Plantilla publicacion'!$A$3:$M$506,10,0)</f>
        <v>Númerica</v>
      </c>
      <c r="K44" s="7" t="str">
        <f>VLOOKUP(B44,'Plantilla publicacion'!$A$3:$M$506,11,0)</f>
        <v>2025-06-24</v>
      </c>
      <c r="L44" s="7" t="str">
        <f>VLOOKUP(B44,'Plantilla publicacion'!$A$3:$M$506,12,0)</f>
        <v>2025-12-19</v>
      </c>
      <c r="M44" s="58"/>
      <c r="N44" s="39" t="str">
        <f>VLOOKUP(B44,'Plantilla publicacion'!$A$3:$M$506,13,0)</f>
        <v>100-SECRETARIA GENERAL</v>
      </c>
      <c r="O44" s="239">
        <f>VLOOKUP($B44,'Plantilla publicacion'!$T$3:$Z$506,6,0)</f>
        <v>0</v>
      </c>
      <c r="P44" s="240">
        <f>VLOOKUP($B44,'Plantilla publicacion'!$T$3:$Z$506,7,0)</f>
        <v>0</v>
      </c>
      <c r="Q44" s="241">
        <f>VLOOKUP($B44,'Plantilla publicacion'!$T$3:$AA$506,8,0)</f>
        <v>0</v>
      </c>
    </row>
    <row r="45" spans="1:17" ht="32.25" customHeight="1" thickBot="1" x14ac:dyDescent="0.3">
      <c r="A45" s="13" t="e">
        <f>VLOOKUP(B45,'Plantilla publicacion'!$A$3:$B$506,2,0)</f>
        <v>#N/A</v>
      </c>
      <c r="B45" s="386" t="s">
        <v>26</v>
      </c>
      <c r="C45" s="387"/>
      <c r="D45" s="387"/>
      <c r="E45" s="387"/>
      <c r="F45" s="387"/>
      <c r="G45" s="387"/>
      <c r="H45" s="387"/>
      <c r="I45" s="387"/>
      <c r="J45" s="387"/>
      <c r="K45" s="387"/>
      <c r="L45" s="387"/>
      <c r="M45" s="387"/>
      <c r="N45" s="388"/>
      <c r="O45" s="177"/>
      <c r="P45" s="186"/>
      <c r="Q45" s="15"/>
    </row>
    <row r="46" spans="1:17" ht="48" customHeight="1" thickBot="1" x14ac:dyDescent="0.3">
      <c r="B46" s="22" t="s">
        <v>501</v>
      </c>
      <c r="C46" s="23" t="s">
        <v>1611</v>
      </c>
      <c r="D46" s="23" t="s">
        <v>0</v>
      </c>
      <c r="E46" s="23" t="s">
        <v>1558</v>
      </c>
      <c r="F46" s="23" t="s">
        <v>1614</v>
      </c>
      <c r="G46" s="23" t="s">
        <v>1</v>
      </c>
      <c r="H46" s="23" t="s">
        <v>2</v>
      </c>
      <c r="I46" s="23" t="s">
        <v>3</v>
      </c>
      <c r="J46" s="23" t="s">
        <v>4</v>
      </c>
      <c r="K46" s="24" t="s">
        <v>5</v>
      </c>
      <c r="L46" s="24" t="s">
        <v>6</v>
      </c>
      <c r="M46" s="57" t="s">
        <v>1612</v>
      </c>
      <c r="N46" s="25" t="s">
        <v>7</v>
      </c>
      <c r="O46" s="243"/>
      <c r="P46" s="244"/>
      <c r="Q46" s="98"/>
    </row>
    <row r="47" spans="1:17" s="12" customFormat="1" ht="38.25" x14ac:dyDescent="0.25">
      <c r="A47" s="5" t="str">
        <f>VLOOKUP(B47,'Plantilla publicacion'!$A$3:$B$506,2,0)</f>
        <v>Producto</v>
      </c>
      <c r="B47" s="15" t="s">
        <v>679</v>
      </c>
      <c r="C47" s="348" t="str">
        <f>VLOOKUP(B47,'Plantilla publicacion'!$A$3:$R$506,17,0)</f>
        <v>PND - 5-31-5-b- Convergencia regional - Entidades públicas territoriales y nacionales fortalecidas / PES - Transformación Institucional</v>
      </c>
      <c r="D47" s="348" t="str">
        <f>VLOOKUP(B47,'Plantilla publicacion'!$A$3:$M$506,6,0)</f>
        <v>56-Fortalecer la gestión de la información, el conocimiento y la innovación para optimizar la capacidad institucional</v>
      </c>
      <c r="E47" s="348" t="str">
        <f>VLOOKUP(B47,'Plantilla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7" s="348" t="str">
        <f>VLOOKUP(B47,'Plantilla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7" s="348" t="str">
        <f>VLOOKUP(B47,'Plantilla publicacion'!$A$3:$M$506,7,0)</f>
        <v>C-3599-0200-0005-53105b</v>
      </c>
      <c r="H47" s="15" t="str">
        <f>VLOOKUP(B47,'Plantilla publicacion'!$A$3:$M$506,8,0)</f>
        <v>Planeación, gestión y seguimiento de los eventos institucionales y procesos digital interno y externo liderados por el Grupo de Comunicación, sistematizados. (Informe de implementación de la sistematización)</v>
      </c>
      <c r="I47" s="15">
        <f>VLOOKUP(B47,'Plantilla publicacion'!$A$3:$M$506,9,0)</f>
        <v>100</v>
      </c>
      <c r="J47" s="15" t="str">
        <f>VLOOKUP(B47,'Plantilla publicacion'!$A$3:$M$506,10,0)</f>
        <v>Porcentual</v>
      </c>
      <c r="K47" s="158" t="str">
        <f>VLOOKUP(B47,'Plantilla publicacion'!$A$3:$M$506,11,0)</f>
        <v>2025-02-07</v>
      </c>
      <c r="L47" s="158" t="str">
        <f>VLOOKUP(B47,'Plantilla publicacion'!$A$3:$M$506,12,0)</f>
        <v>2025-12-19</v>
      </c>
      <c r="M47" s="15">
        <f>IF(ISERROR(VLOOKUP(B47,'Plantilla publicacion'!$A$3:$P$501,16,0)),"NA",VLOOKUP(B47,'Plantilla publicacion'!$A$3:$P$501,16,0))</f>
        <v>0</v>
      </c>
      <c r="N47" s="189" t="str">
        <f>VLOOKUP(B47,'Plantilla publicacion'!$A$3:$M$506,13,0)</f>
        <v>73-GRUPO DE TRABAJO DE COMUNICACION</v>
      </c>
      <c r="O47" s="195">
        <f>VLOOKUP($B47,'Plantilla publicacion'!$T$3:$Z$506,6,0)</f>
        <v>0</v>
      </c>
      <c r="P47" s="196">
        <f>VLOOKUP($B47,'Plantilla publicacion'!$T$3:$Z$506,7,0)</f>
        <v>0</v>
      </c>
      <c r="Q47" s="102">
        <f>VLOOKUP($B47,'Plantilla publicacion'!$T$3:$AA$506,8,0)</f>
        <v>0</v>
      </c>
    </row>
    <row r="48" spans="1:17" ht="25.5" x14ac:dyDescent="0.25">
      <c r="A48" s="13" t="str">
        <f>VLOOKUP(B48,'Plantilla publicacion'!$A$3:$B$506,2,0)</f>
        <v>Actividad propia</v>
      </c>
      <c r="B48" s="6" t="s">
        <v>682</v>
      </c>
      <c r="C48" s="349"/>
      <c r="D48" s="349">
        <f>VLOOKUP(B48,'Plantilla publicacion'!$A$3:$M$502,6,0)</f>
        <v>0</v>
      </c>
      <c r="E48" s="349"/>
      <c r="F48" s="349"/>
      <c r="G48" s="349">
        <f>VLOOKUP(B48,'Plantilla publicacion'!$A$3:$M$502,7,0)</f>
        <v>0</v>
      </c>
      <c r="H48" s="6" t="str">
        <f>VLOOKUP(B48,'Plantilla publicacion'!$A$3:$M$506,8,0)</f>
        <v>Identificar las necesidades de sistematización de los procesos de planeación, ejecución y seguimiento a los eventos y elaborar la propuesta de implementación  (Documento de propuesta)</v>
      </c>
      <c r="I48" s="6">
        <f>VLOOKUP(B48,'Plantilla publicacion'!$A$3:$M$506,9,0)</f>
        <v>1</v>
      </c>
      <c r="J48" s="6" t="str">
        <f>VLOOKUP(B48,'Plantilla publicacion'!$A$3:$M$506,10,0)</f>
        <v>Númerica</v>
      </c>
      <c r="K48" s="7" t="str">
        <f>VLOOKUP(B48,'Plantilla publicacion'!$A$3:$M$506,11,0)</f>
        <v>2025-02-07</v>
      </c>
      <c r="L48" s="7" t="str">
        <f>VLOOKUP(B48,'Plantilla publicacion'!$A$3:$M$506,12,0)</f>
        <v>2025-04-11</v>
      </c>
      <c r="M48" s="58"/>
      <c r="N48" s="39" t="str">
        <f>VLOOKUP(B48,'Plantilla publicacion'!$A$3:$M$506,13,0)</f>
        <v>73-GRUPO DE TRABAJO DE COMUNICACION</v>
      </c>
      <c r="O48" s="202">
        <f>VLOOKUP($B48,'Plantilla publicacion'!$T$3:$Z$506,6,0)</f>
        <v>100</v>
      </c>
      <c r="P48" s="186">
        <f>VLOOKUP($B48,'Plantilla publicacion'!$T$3:$Z$506,7,0)</f>
        <v>1.2269938650306749E-3</v>
      </c>
      <c r="Q48" s="141" t="str">
        <f>VLOOKUP($B48,'Plantilla publicacion'!$T$3:$AA$506,8,0)</f>
        <v xml:space="preserve">Se realizó el documento de propuesta con las necesidades de sistematización de los procesos de planeación, ejecución y seguimiento a los eventos y se elaboró la propuesta de implementación </v>
      </c>
    </row>
    <row r="49" spans="1:17" ht="38.25" x14ac:dyDescent="0.25">
      <c r="A49" s="13" t="str">
        <f>VLOOKUP(B49,'Plantilla publicacion'!$A$3:$B$506,2,0)</f>
        <v>Actividad propia</v>
      </c>
      <c r="B49" s="6" t="s">
        <v>684</v>
      </c>
      <c r="C49" s="349"/>
      <c r="D49" s="349">
        <f>VLOOKUP(B49,'Plantilla publicacion'!$A$3:$M$502,6,0)</f>
        <v>0</v>
      </c>
      <c r="E49" s="349"/>
      <c r="F49" s="349"/>
      <c r="G49" s="349">
        <f>VLOOKUP(B49,'Plantilla publicacion'!$A$3:$M$502,7,0)</f>
        <v>0</v>
      </c>
      <c r="H49" s="6" t="str">
        <f>VLOOKUP(B49,'Plantilla publicacion'!$A$3:$M$506,8,0)</f>
        <v>Identificar las necesidades de sistematización de los procesos de planeación, ejecución y seguimiento a los procesos digitales internos y externos y elaborar la propuesta de implementación  (Documento de propuesta)</v>
      </c>
      <c r="I49" s="6">
        <f>VLOOKUP(B49,'Plantilla publicacion'!$A$3:$M$506,9,0)</f>
        <v>1</v>
      </c>
      <c r="J49" s="6" t="str">
        <f>VLOOKUP(B49,'Plantilla publicacion'!$A$3:$M$506,10,0)</f>
        <v>Númerica</v>
      </c>
      <c r="K49" s="7" t="str">
        <f>VLOOKUP(B49,'Plantilla publicacion'!$A$3:$M$506,11,0)</f>
        <v>2025-02-07</v>
      </c>
      <c r="L49" s="7" t="str">
        <f>VLOOKUP(B49,'Plantilla publicacion'!$A$3:$M$506,12,0)</f>
        <v>2025-03-31</v>
      </c>
      <c r="M49" s="58"/>
      <c r="N49" s="39" t="str">
        <f>VLOOKUP(B49,'Plantilla publicacion'!$A$3:$M$506,13,0)</f>
        <v>73-GRUPO DE TRABAJO DE COMUNICACION</v>
      </c>
      <c r="O49" s="202">
        <f>VLOOKUP($B49,'Plantilla publicacion'!$T$3:$Z$506,6,0)</f>
        <v>100</v>
      </c>
      <c r="P49" s="186">
        <f>VLOOKUP($B49,'Plantilla publicacion'!$T$3:$Z$506,7,0)</f>
        <v>1.2269938650306749E-3</v>
      </c>
      <c r="Q49" s="141" t="str">
        <f>VLOOKUP($B49,'Plantilla publicacion'!$T$3:$AA$506,8,0)</f>
        <v>Se realizó el documento de propuesta para Identificar las necesidades de sistematización de los procesos de planeación, ejecución y seguimiento a los procesos digitales internos y externos</v>
      </c>
    </row>
    <row r="50" spans="1:17" ht="32.25" customHeight="1" x14ac:dyDescent="0.25">
      <c r="A50" s="13" t="str">
        <f>VLOOKUP(B50,'Plantilla publicacion'!$A$3:$B$506,2,0)</f>
        <v>Actividad propia</v>
      </c>
      <c r="B50" s="6" t="s">
        <v>686</v>
      </c>
      <c r="C50" s="349"/>
      <c r="D50" s="349">
        <f>VLOOKUP(B50,'Plantilla publicacion'!$A$3:$M$502,6,0)</f>
        <v>0</v>
      </c>
      <c r="E50" s="349"/>
      <c r="F50" s="349"/>
      <c r="G50" s="349">
        <f>VLOOKUP(B50,'Plantilla publicacion'!$A$3:$M$502,7,0)</f>
        <v>0</v>
      </c>
      <c r="H50" s="6" t="str">
        <f>VLOOKUP(B50,'Plantilla publicacion'!$A$3:$M$506,8,0)</f>
        <v>Realizar la sistematización de los procesos planeación, ejecución y seguimiento a procesos digitales internos y externos  (Documento de evidencias de sistematización)</v>
      </c>
      <c r="I50" s="6">
        <f>VLOOKUP(B50,'Plantilla publicacion'!$A$3:$M$506,9,0)</f>
        <v>100</v>
      </c>
      <c r="J50" s="6" t="str">
        <f>VLOOKUP(B50,'Plantilla publicacion'!$A$3:$M$506,10,0)</f>
        <v>Porcentual</v>
      </c>
      <c r="K50" s="7" t="str">
        <f>VLOOKUP(B50,'Plantilla publicacion'!$A$3:$M$506,11,0)</f>
        <v>2025-04-01</v>
      </c>
      <c r="L50" s="7" t="str">
        <f>VLOOKUP(B50,'Plantilla publicacion'!$A$3:$M$506,12,0)</f>
        <v>2025-10-31</v>
      </c>
      <c r="M50" s="58"/>
      <c r="N50" s="39" t="str">
        <f>VLOOKUP(B50,'Plantilla publicacion'!$A$3:$M$506,13,0)</f>
        <v>73-GRUPO DE TRABAJO DE COMUNICACION</v>
      </c>
      <c r="O50" s="202">
        <f>VLOOKUP($B50,'Plantilla publicacion'!$T$3:$Z$506,6,0)</f>
        <v>0</v>
      </c>
      <c r="P50" s="186">
        <f>VLOOKUP($B50,'Plantilla publicacion'!$T$3:$Z$506,7,0)</f>
        <v>0</v>
      </c>
      <c r="Q50" s="141">
        <f>VLOOKUP($B50,'Plantilla publicacion'!$T$3:$AA$506,8,0)</f>
        <v>0</v>
      </c>
    </row>
    <row r="51" spans="1:17" ht="32.25" customHeight="1" x14ac:dyDescent="0.25">
      <c r="A51" s="13" t="str">
        <f>VLOOKUP(B51,'Plantilla publicacion'!$A$3:$B$506,2,0)</f>
        <v>Actividad propia</v>
      </c>
      <c r="B51" s="6" t="s">
        <v>688</v>
      </c>
      <c r="C51" s="349"/>
      <c r="D51" s="349">
        <f>VLOOKUP(B51,'Plantilla publicacion'!$A$3:$M$502,6,0)</f>
        <v>0</v>
      </c>
      <c r="E51" s="349"/>
      <c r="F51" s="349"/>
      <c r="G51" s="349">
        <f>VLOOKUP(B51,'Plantilla publicacion'!$A$3:$M$502,7,0)</f>
        <v>0</v>
      </c>
      <c r="H51" s="6" t="str">
        <f>VLOOKUP(B51,'Plantilla publicacion'!$A$3:$M$506,8,0)</f>
        <v>Realizar la sistematización de los procesos planeación, ejecución y seguimiento a los eventos  (Documento de evidencias de sistematización)</v>
      </c>
      <c r="I51" s="6">
        <f>VLOOKUP(B51,'Plantilla publicacion'!$A$3:$M$506,9,0)</f>
        <v>100</v>
      </c>
      <c r="J51" s="6" t="str">
        <f>VLOOKUP(B51,'Plantilla publicacion'!$A$3:$M$506,10,0)</f>
        <v>Porcentual</v>
      </c>
      <c r="K51" s="7" t="str">
        <f>VLOOKUP(B51,'Plantilla publicacion'!$A$3:$M$506,11,0)</f>
        <v>2025-04-22</v>
      </c>
      <c r="L51" s="7" t="str">
        <f>VLOOKUP(B51,'Plantilla publicacion'!$A$3:$M$506,12,0)</f>
        <v>2025-11-21</v>
      </c>
      <c r="M51" s="58"/>
      <c r="N51" s="39" t="str">
        <f>VLOOKUP(B51,'Plantilla publicacion'!$A$3:$M$506,13,0)</f>
        <v>73-GRUPO DE TRABAJO DE COMUNICACION</v>
      </c>
      <c r="O51" s="202">
        <f>VLOOKUP($B51,'Plantilla publicacion'!$T$3:$Z$506,6,0)</f>
        <v>0</v>
      </c>
      <c r="P51" s="186">
        <f>VLOOKUP($B51,'Plantilla publicacion'!$T$3:$Z$506,7,0)</f>
        <v>0</v>
      </c>
      <c r="Q51" s="141">
        <f>VLOOKUP($B51,'Plantilla publicacion'!$T$3:$AA$506,8,0)</f>
        <v>0</v>
      </c>
    </row>
    <row r="52" spans="1:17" ht="32.25" customHeight="1" x14ac:dyDescent="0.25">
      <c r="A52" s="13" t="str">
        <f>VLOOKUP(B52,'Plantilla publicacion'!$A$3:$B$506,2,0)</f>
        <v>Actividad propia</v>
      </c>
      <c r="B52" s="6" t="s">
        <v>690</v>
      </c>
      <c r="C52" s="349"/>
      <c r="D52" s="349">
        <f>VLOOKUP(B52,'Plantilla publicacion'!$A$3:$M$502,6,0)</f>
        <v>0</v>
      </c>
      <c r="E52" s="349"/>
      <c r="F52" s="349"/>
      <c r="G52" s="349">
        <f>VLOOKUP(B52,'Plantilla publicacion'!$A$3:$M$502,7,0)</f>
        <v>0</v>
      </c>
      <c r="H52" s="6" t="str">
        <f>VLOOKUP(B52,'Plantilla publicacion'!$A$3:$M$506,8,0)</f>
        <v>Realizar el informe de seguimiento a la implementación de la sistematización en los procesos digitales internos y externos (Informe trimestral de seguimiento elaborado)</v>
      </c>
      <c r="I52" s="6">
        <f>VLOOKUP(B52,'Plantilla publicacion'!$A$3:$M$506,9,0)</f>
        <v>3</v>
      </c>
      <c r="J52" s="6" t="str">
        <f>VLOOKUP(B52,'Plantilla publicacion'!$A$3:$M$506,10,0)</f>
        <v>Númerica</v>
      </c>
      <c r="K52" s="7" t="str">
        <f>VLOOKUP(B52,'Plantilla publicacion'!$A$3:$M$506,11,0)</f>
        <v>2025-11-04</v>
      </c>
      <c r="L52" s="7" t="str">
        <f>VLOOKUP(B52,'Plantilla publicacion'!$A$3:$M$506,12,0)</f>
        <v>2025-11-18</v>
      </c>
      <c r="M52" s="58"/>
      <c r="N52" s="39" t="str">
        <f>VLOOKUP(B52,'Plantilla publicacion'!$A$3:$M$506,13,0)</f>
        <v>73-GRUPO DE TRABAJO DE COMUNICACION</v>
      </c>
      <c r="O52" s="202">
        <f>VLOOKUP($B52,'Plantilla publicacion'!$T$3:$Z$506,6,0)</f>
        <v>0</v>
      </c>
      <c r="P52" s="186">
        <f>VLOOKUP($B52,'Plantilla publicacion'!$T$3:$Z$506,7,0)</f>
        <v>0</v>
      </c>
      <c r="Q52" s="141">
        <f>VLOOKUP($B52,'Plantilla publicacion'!$T$3:$AA$506,8,0)</f>
        <v>0</v>
      </c>
    </row>
    <row r="53" spans="1:17" ht="32.25" customHeight="1" thickBot="1" x14ac:dyDescent="0.3">
      <c r="A53" s="13" t="str">
        <f>VLOOKUP(B53,'Plantilla publicacion'!$A$3:$B$506,2,0)</f>
        <v>Actividad propia</v>
      </c>
      <c r="B53" s="11" t="s">
        <v>692</v>
      </c>
      <c r="C53" s="349"/>
      <c r="D53" s="349">
        <f>VLOOKUP(B53,'Plantilla publicacion'!$A$3:$M$502,6,0)</f>
        <v>0</v>
      </c>
      <c r="E53" s="349"/>
      <c r="F53" s="349"/>
      <c r="G53" s="349">
        <f>VLOOKUP(B53,'Plantilla publicacion'!$A$3:$M$502,7,0)</f>
        <v>0</v>
      </c>
      <c r="H53" s="11" t="str">
        <f>VLOOKUP(B53,'Plantilla publicacion'!$A$3:$M$506,8,0)</f>
        <v>Realizar el informe de seguimiento a la implementación de la sistematización de los eventos (Informe trimestral de seguimiento elaborado)</v>
      </c>
      <c r="I53" s="11">
        <f>VLOOKUP(B53,'Plantilla publicacion'!$A$3:$M$506,9,0)</f>
        <v>3</v>
      </c>
      <c r="J53" s="11" t="str">
        <f>VLOOKUP(B53,'Plantilla publicacion'!$A$3:$M$506,10,0)</f>
        <v>Númerica</v>
      </c>
      <c r="K53" s="111" t="str">
        <f>VLOOKUP(B53,'Plantilla publicacion'!$A$3:$M$506,11,0)</f>
        <v>2025-12-01</v>
      </c>
      <c r="L53" s="111" t="str">
        <f>VLOOKUP(B53,'Plantilla publicacion'!$A$3:$M$506,12,0)</f>
        <v>2025-12-19</v>
      </c>
      <c r="M53" s="112"/>
      <c r="N53" s="190" t="str">
        <f>VLOOKUP(B53,'Plantilla publicacion'!$A$3:$M$506,13,0)</f>
        <v>73-GRUPO DE TRABAJO DE COMUNICACION</v>
      </c>
      <c r="O53" s="230">
        <f>VLOOKUP($B53,'Plantilla publicacion'!$T$3:$Z$506,6,0)</f>
        <v>0</v>
      </c>
      <c r="P53" s="231">
        <f>VLOOKUP($B53,'Plantilla publicacion'!$T$3:$Z$506,7,0)</f>
        <v>0</v>
      </c>
      <c r="Q53" s="232">
        <f>VLOOKUP($B53,'Plantilla publicacion'!$T$3:$AA$506,8,0)</f>
        <v>0</v>
      </c>
    </row>
    <row r="54" spans="1:17" s="12" customFormat="1" ht="51" x14ac:dyDescent="0.25">
      <c r="A54" s="5" t="str">
        <f>VLOOKUP(B54,'Plantilla publicacion'!$A$3:$B$506,2,0)</f>
        <v>Producto</v>
      </c>
      <c r="B54" s="99" t="s">
        <v>695</v>
      </c>
      <c r="C54" s="350" t="str">
        <f>VLOOKUP(B54,'Plantilla publicacion'!$A$3:$R$506,17,0)</f>
        <v>PND - 4-04-1-a- Transformación productiva, internacionalización y acción climática - Reindustrialización para la sostenibilidad, el desarrollo económico y social / PES - Reindustrialización</v>
      </c>
      <c r="D54" s="350" t="str">
        <f>VLOOKUP(B54,'Plantilla publicacion'!$A$3:$M$506,6,0)</f>
        <v>58-Promover el enfoque preventivo, diferencial y territorial en el que hacer misional de la entidad</v>
      </c>
      <c r="E54" s="350" t="str">
        <f>VLOOKUP(B54,'Plantilla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4" s="350" t="str">
        <f>VLOOKUP(B54,'Plantilla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4" s="350" t="str">
        <f>VLOOKUP(B54,'Plantilla publicacion'!$A$3:$M$506,7,0)</f>
        <v>FUNCIONAMIENTO</v>
      </c>
      <c r="H54" s="101" t="str">
        <f>VLOOKUP(B54,'Plantilla publicacion'!$A$3:$M$506,8,0)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4" s="101">
        <f>VLOOKUP(B54,'Plantilla publicacion'!$A$3:$M$506,9,0)</f>
        <v>80</v>
      </c>
      <c r="J54" s="101" t="str">
        <f>VLOOKUP(B54,'Plantilla publicacion'!$A$3:$M$506,10,0)</f>
        <v>Númerica</v>
      </c>
      <c r="K54" s="159" t="str">
        <f>VLOOKUP(B54,'Plantilla publicacion'!$A$3:$M$506,11,0)</f>
        <v>2025-02-18</v>
      </c>
      <c r="L54" s="159" t="str">
        <f>VLOOKUP(B54,'Plantilla publicacion'!$A$3:$M$506,12,0)</f>
        <v>2025-11-28</v>
      </c>
      <c r="M54" s="101" t="str">
        <f>IF(ISERROR(VLOOKUP(B54,'Plantilla publicacion'!$A$3:$P$501,16,0)),"NA",VLOOKUP(B54,'Plantilla publicacion'!$A$3:$P$501,16,0))</f>
        <v>PND_10_Fortalecer las actividades de inspección, vigilancia y control / PND_13_Analizar y monitorear los mercados digitales</v>
      </c>
      <c r="N54" s="102" t="str">
        <f>VLOOKUP(B54,'Plantilla publicacion'!$A$3:$M$506,13,0)</f>
        <v>3100-DIRECCION DE INVESTIGACIONES DE PROTECCION AL CONSUMIDOR</v>
      </c>
      <c r="O54" s="195">
        <f>VLOOKUP($B54,'Plantilla publicacion'!$T$3:$Z$506,6,0)</f>
        <v>0</v>
      </c>
      <c r="P54" s="196">
        <f>VLOOKUP($B54,'Plantilla publicacion'!$T$3:$Z$506,7,0)</f>
        <v>0</v>
      </c>
      <c r="Q54" s="102">
        <f>VLOOKUP($B54,'Plantilla publicacion'!$T$3:$AA$506,8,0)</f>
        <v>0</v>
      </c>
    </row>
    <row r="55" spans="1:17" ht="35.25" customHeight="1" x14ac:dyDescent="0.25">
      <c r="A55" s="13" t="str">
        <f>VLOOKUP(B55,'Plantilla publicacion'!$A$3:$B$506,2,0)</f>
        <v>Actividad propia</v>
      </c>
      <c r="B55" s="103" t="s">
        <v>698</v>
      </c>
      <c r="C55" s="349"/>
      <c r="D55" s="349">
        <f>VLOOKUP(B55,'Plantilla publicacion'!$A$3:$M$502,6,0)</f>
        <v>0</v>
      </c>
      <c r="E55" s="349"/>
      <c r="F55" s="349"/>
      <c r="G55" s="349">
        <f>VLOOKUP(B55,'Plantilla publicacion'!$A$3:$M$502,7,0)</f>
        <v>0</v>
      </c>
      <c r="H55" s="6" t="str">
        <f>VLOOKUP(B55,'Plantilla publicacion'!$A$3:$M$506,8,0)</f>
        <v>Verificar las denuncias recibidas en 2024 para identificar a los denunciados en el comercio electrónico con el mayor número de quejas (Informe de la verificación realizada)</v>
      </c>
      <c r="I55" s="6">
        <f>VLOOKUP(B55,'Plantilla publicacion'!$A$3:$M$506,9,0)</f>
        <v>1</v>
      </c>
      <c r="J55" s="6" t="str">
        <f>VLOOKUP(B55,'Plantilla publicacion'!$A$3:$M$506,10,0)</f>
        <v>Númerica</v>
      </c>
      <c r="K55" s="7" t="str">
        <f>VLOOKUP(B55,'Plantilla publicacion'!$A$3:$M$506,11,0)</f>
        <v>2025-02-18</v>
      </c>
      <c r="L55" s="7" t="str">
        <f>VLOOKUP(B55,'Plantilla publicacion'!$A$3:$M$506,12,0)</f>
        <v>2025-03-31</v>
      </c>
      <c r="M55" s="58"/>
      <c r="N55" s="104" t="str">
        <f>VLOOKUP(B55,'Plantilla publicacion'!$A$3:$M$506,13,0)</f>
        <v>3100-DIRECCION DE INVESTIGACIONES DE PROTECCION AL CONSUMIDOR</v>
      </c>
      <c r="O55" s="233">
        <f>VLOOKUP($B55,'Plantilla publicacion'!$T$3:$Z$506,6,0)</f>
        <v>100</v>
      </c>
      <c r="P55" s="234">
        <f>VLOOKUP($B55,'Plantilla publicacion'!$T$3:$Z$506,7,0)</f>
        <v>1.8404907975460123E-3</v>
      </c>
      <c r="Q55" s="235" t="str">
        <f>VLOOKUP($B55,'Plantilla publicacion'!$T$3:$AA$506,8,0)</f>
        <v>Se verificaron las denuncias recibidas en 2024 y se identificaron las personas naturales y/o jurídicas de comercio electrónico con mayor número de quejas.</v>
      </c>
    </row>
    <row r="56" spans="1:17" ht="35.25" customHeight="1" x14ac:dyDescent="0.25">
      <c r="A56" s="13" t="str">
        <f>VLOOKUP(B56,'Plantilla publicacion'!$A$3:$B$506,2,0)</f>
        <v>Actividad propia</v>
      </c>
      <c r="B56" s="103" t="s">
        <v>700</v>
      </c>
      <c r="C56" s="349"/>
      <c r="D56" s="349">
        <f>VLOOKUP(B56,'Plantilla publicacion'!$A$3:$M$502,6,0)</f>
        <v>0</v>
      </c>
      <c r="E56" s="349"/>
      <c r="F56" s="349"/>
      <c r="G56" s="349">
        <f>VLOOKUP(B56,'Plantilla publicacion'!$A$3:$M$502,7,0)</f>
        <v>0</v>
      </c>
      <c r="H56" s="6" t="str">
        <f>VLOOKUP(B56,'Plantilla publicacion'!$A$3:$M$506,8,0)</f>
        <v>Definir el cronograma de las actuaciones de  inspección a realizar (Documentos con la programación)</v>
      </c>
      <c r="I56" s="6">
        <f>VLOOKUP(B56,'Plantilla publicacion'!$A$3:$M$506,9,0)</f>
        <v>1</v>
      </c>
      <c r="J56" s="6" t="str">
        <f>VLOOKUP(B56,'Plantilla publicacion'!$A$3:$M$506,10,0)</f>
        <v>Númerica</v>
      </c>
      <c r="K56" s="7" t="str">
        <f>VLOOKUP(B56,'Plantilla publicacion'!$A$3:$M$506,11,0)</f>
        <v>2025-04-01</v>
      </c>
      <c r="L56" s="7" t="str">
        <f>VLOOKUP(B56,'Plantilla publicacion'!$A$3:$M$506,12,0)</f>
        <v>2025-04-30</v>
      </c>
      <c r="M56" s="58"/>
      <c r="N56" s="104" t="str">
        <f>VLOOKUP(B56,'Plantilla publicacion'!$A$3:$M$506,13,0)</f>
        <v>3100-DIRECCION DE INVESTIGACIONES DE PROTECCION AL CONSUMIDOR</v>
      </c>
      <c r="O56" s="202">
        <f>VLOOKUP($B56,'Plantilla publicacion'!$T$3:$Z$506,6,0)</f>
        <v>100</v>
      </c>
      <c r="P56" s="186">
        <f>VLOOKUP($B56,'Plantilla publicacion'!$T$3:$Z$506,7,0)</f>
        <v>3.0674846625766872E-3</v>
      </c>
      <c r="Q56" s="141" t="str">
        <f>VLOOKUP($B56,'Plantilla publicacion'!$T$3:$AA$506,8,0)</f>
        <v>El 30 de abril de 2025, se remitió el cronograma de las actuaciones a realizar.</v>
      </c>
    </row>
    <row r="57" spans="1:17" ht="35.25" customHeight="1" thickBot="1" x14ac:dyDescent="0.3">
      <c r="A57" s="13" t="str">
        <f>VLOOKUP(B57,'Plantilla publicacion'!$A$3:$B$506,2,0)</f>
        <v>Actividad propia</v>
      </c>
      <c r="B57" s="105" t="s">
        <v>702</v>
      </c>
      <c r="C57" s="351"/>
      <c r="D57" s="351">
        <f>VLOOKUP(B57,'Plantilla publicacion'!$A$3:$M$502,6,0)</f>
        <v>0</v>
      </c>
      <c r="E57" s="351"/>
      <c r="F57" s="351"/>
      <c r="G57" s="351">
        <f>VLOOKUP(B57,'Plantilla publicacion'!$A$3:$M$502,7,0)</f>
        <v>0</v>
      </c>
      <c r="H57" s="107" t="str">
        <f>VLOOKUP(B57,'Plantilla publicacion'!$A$3:$M$506,8,0)</f>
        <v>Realizar visitas de inspección a personas naturales o jurídicas sujetas de inspección y vigilancia (Relación de los números de radicación de las visitas de inspección web realizadas)</v>
      </c>
      <c r="I57" s="107">
        <f>VLOOKUP(B57,'Plantilla publicacion'!$A$3:$M$506,9,0)</f>
        <v>80</v>
      </c>
      <c r="J57" s="107" t="str">
        <f>VLOOKUP(B57,'Plantilla publicacion'!$A$3:$M$506,10,0)</f>
        <v>Númerica</v>
      </c>
      <c r="K57" s="108" t="str">
        <f>VLOOKUP(B57,'Plantilla publicacion'!$A$3:$M$506,11,0)</f>
        <v>2025-04-08</v>
      </c>
      <c r="L57" s="108" t="str">
        <f>VLOOKUP(B57,'Plantilla publicacion'!$A$3:$M$506,12,0)</f>
        <v>2025-11-28</v>
      </c>
      <c r="M57" s="109"/>
      <c r="N57" s="110" t="str">
        <f>VLOOKUP(B57,'Plantilla publicacion'!$A$3:$M$506,13,0)</f>
        <v>3100-DIRECCION DE INVESTIGACIONES DE PROTECCION AL CONSUMIDOR</v>
      </c>
      <c r="O57" s="230">
        <f>VLOOKUP($B57,'Plantilla publicacion'!$T$3:$Z$506,6,0)</f>
        <v>0</v>
      </c>
      <c r="P57" s="231">
        <f>VLOOKUP($B57,'Plantilla publicacion'!$T$3:$Z$506,7,0)</f>
        <v>0</v>
      </c>
      <c r="Q57" s="232">
        <f>VLOOKUP($B57,'Plantilla publicacion'!$T$3:$AA$506,8,0)</f>
        <v>0</v>
      </c>
    </row>
    <row r="58" spans="1:17" s="12" customFormat="1" ht="72.75" customHeight="1" x14ac:dyDescent="0.25">
      <c r="A58" s="5" t="str">
        <f>VLOOKUP(B58,'Plantilla publicacion'!$A$3:$B$506,2,0)</f>
        <v>Producto</v>
      </c>
      <c r="B58" s="15" t="s">
        <v>703</v>
      </c>
      <c r="C58" s="349" t="str">
        <f>VLOOKUP(B58,'Plantilla publicacion'!$A$3:$R$506,17,0)</f>
        <v>PND - 5-31-5-b- Convergencia regional - Entidades públicas territoriales y nacionales fortalecidas / PES - Cierre de brechas territoriales</v>
      </c>
      <c r="D58" s="349" t="str">
        <f>VLOOKUP(B58,'Plantilla publicacion'!$A$3:$M$506,6,0)</f>
        <v>58-Promover el enfoque preventivo, diferencial y territorial en el que hacer misional de la entidad</v>
      </c>
      <c r="E58" s="349" t="str">
        <f>VLOOKUP(B58,'Plantilla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8" s="349" t="str">
        <f>VLOOKUP(B58,'Plantilla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8" s="349" t="str">
        <f>VLOOKUP(B58,'Plantilla publicacion'!$A$3:$M$506,7,0)</f>
        <v>C-3503-0200-0015-40401c</v>
      </c>
      <c r="H58" s="15" t="str">
        <f>VLOOKUP(B58,'Plantilla publicacion'!$A$3:$M$506,8,0)</f>
        <v>Visitas de acompañamiento a establecimientos de comercio ubicados en territorios turísticos, con el objetivo de promover la convergencia regional, realizadas  (Relación de los números de radicación de las visitas de inspección realizadas)</v>
      </c>
      <c r="I58" s="15">
        <f>VLOOKUP(B58,'Plantilla publicacion'!$A$3:$M$506,9,0)</f>
        <v>40</v>
      </c>
      <c r="J58" s="15" t="str">
        <f>VLOOKUP(B58,'Plantilla publicacion'!$A$3:$M$506,10,0)</f>
        <v>Númerica</v>
      </c>
      <c r="K58" s="158" t="str">
        <f>VLOOKUP(B58,'Plantilla publicacion'!$A$3:$M$506,11,0)</f>
        <v>2025-01-14</v>
      </c>
      <c r="L58" s="158" t="str">
        <f>VLOOKUP(B58,'Plantilla publicacion'!$A$3:$M$506,12,0)</f>
        <v>2025-11-28</v>
      </c>
      <c r="M58" s="15" t="str">
        <f>IF(ISERROR(VLOOKUP(B58,'Plantilla publicacion'!$A$3:$P$501,16,0)),"NA",VLOOKUP(B58,'Plantilla publicacion'!$A$3:$P$501,16,0))</f>
        <v>PND_8_Fortalecer las capacidades y conocimiento sobre derechos y deberes de las relaciones de consumo /  PND_9_Ampliar los instrumentos de prevención</v>
      </c>
      <c r="N58" s="189" t="str">
        <f>VLOOKUP(B58,'Plantilla publicacion'!$A$3:$M$506,13,0)</f>
        <v>3100-DIRECCION DE INVESTIGACIONES DE PROTECCION AL CONSUMIDOR</v>
      </c>
      <c r="O58" s="236">
        <f>VLOOKUP($B58,'Plantilla publicacion'!$T$3:$Z$506,6,0)</f>
        <v>0</v>
      </c>
      <c r="P58" s="237">
        <f>VLOOKUP($B58,'Plantilla publicacion'!$T$3:$Z$506,7,0)</f>
        <v>0</v>
      </c>
      <c r="Q58" s="238">
        <f>VLOOKUP($B58,'Plantilla publicacion'!$T$3:$AA$506,8,0)</f>
        <v>0</v>
      </c>
    </row>
    <row r="59" spans="1:17" ht="25.5" x14ac:dyDescent="0.25">
      <c r="A59" s="13" t="str">
        <f>VLOOKUP(B59,'Plantilla publicacion'!$A$3:$B$506,2,0)</f>
        <v>Actividad propia</v>
      </c>
      <c r="B59" s="6" t="s">
        <v>706</v>
      </c>
      <c r="C59" s="349"/>
      <c r="D59" s="349">
        <f>VLOOKUP(B59,'Plantilla publicacion'!$A$3:$M$502,6,0)</f>
        <v>0</v>
      </c>
      <c r="E59" s="349"/>
      <c r="F59" s="349"/>
      <c r="G59" s="349">
        <f>VLOOKUP(B59,'Plantilla publicacion'!$A$3:$M$502,7,0)</f>
        <v>0</v>
      </c>
      <c r="H59" s="6" t="str">
        <f>VLOOKUP(B59,'Plantilla publicacion'!$A$3:$M$506,8,0)</f>
        <v>Determinar los sectores en los cuales se llevarán a cabo las actuaciones administrativas de inspección, vigilancia y control. (Acta de reunión)</v>
      </c>
      <c r="I59" s="6">
        <f>VLOOKUP(B59,'Plantilla publicacion'!$A$3:$M$506,9,0)</f>
        <v>1</v>
      </c>
      <c r="J59" s="6" t="str">
        <f>VLOOKUP(B59,'Plantilla publicacion'!$A$3:$M$506,10,0)</f>
        <v>Númerica</v>
      </c>
      <c r="K59" s="7" t="str">
        <f>VLOOKUP(B59,'Plantilla publicacion'!$A$3:$M$506,11,0)</f>
        <v>2025-01-14</v>
      </c>
      <c r="L59" s="7" t="str">
        <f>VLOOKUP(B59,'Plantilla publicacion'!$A$3:$M$506,12,0)</f>
        <v>2025-02-07</v>
      </c>
      <c r="M59" s="58"/>
      <c r="N59" s="39" t="str">
        <f>VLOOKUP(B59,'Plantilla publicacion'!$A$3:$M$506,13,0)</f>
        <v>3100-DIRECCION DE INVESTIGACIONES DE PROTECCION AL CONSUMIDOR</v>
      </c>
      <c r="O59" s="233">
        <f>VLOOKUP($B59,'Plantilla publicacion'!$T$3:$Z$506,6,0)</f>
        <v>100</v>
      </c>
      <c r="P59" s="234">
        <f>VLOOKUP($B59,'Plantilla publicacion'!$T$3:$Z$506,7,0)</f>
        <v>1.8404907975460123E-3</v>
      </c>
      <c r="Q59" s="235" t="str">
        <f>VLOOKUP($B59,'Plantilla publicacion'!$T$3:$AA$506,8,0)</f>
        <v>Mediante acta de comité de gestión, 16 de enero de 2025, se establecieron los sectores para las actuaciones administrativas a realizar.</v>
      </c>
    </row>
    <row r="60" spans="1:17" ht="25.5" customHeight="1" x14ac:dyDescent="0.25">
      <c r="A60" s="13" t="str">
        <f>VLOOKUP(B60,'Plantilla publicacion'!$A$3:$B$506,2,0)</f>
        <v>Actividad propia</v>
      </c>
      <c r="B60" s="6" t="s">
        <v>708</v>
      </c>
      <c r="C60" s="349"/>
      <c r="D60" s="349">
        <f>VLOOKUP(B60,'Plantilla publicacion'!$A$3:$M$502,6,0)</f>
        <v>0</v>
      </c>
      <c r="E60" s="349"/>
      <c r="F60" s="349"/>
      <c r="G60" s="349">
        <f>VLOOKUP(B60,'Plantilla publicacion'!$A$3:$M$502,7,0)</f>
        <v>0</v>
      </c>
      <c r="H60" s="6" t="str">
        <f>VLOOKUP(B60,'Plantilla publicacion'!$A$3:$M$506,8,0)</f>
        <v>Programar las visitas de inspección a realizar (Programación trimestral de las actuaciones administrativas)</v>
      </c>
      <c r="I60" s="6">
        <f>VLOOKUP(B60,'Plantilla publicacion'!$A$3:$M$506,9,0)</f>
        <v>4</v>
      </c>
      <c r="J60" s="6" t="str">
        <f>VLOOKUP(B60,'Plantilla publicacion'!$A$3:$M$506,10,0)</f>
        <v>Númerica</v>
      </c>
      <c r="K60" s="7" t="str">
        <f>VLOOKUP(B60,'Plantilla publicacion'!$A$3:$M$506,11,0)</f>
        <v>2025-01-14</v>
      </c>
      <c r="L60" s="7" t="str">
        <f>VLOOKUP(B60,'Plantilla publicacion'!$A$3:$M$506,12,0)</f>
        <v>2025-10-31</v>
      </c>
      <c r="M60" s="58"/>
      <c r="N60" s="39" t="str">
        <f>VLOOKUP(B60,'Plantilla publicacion'!$A$3:$M$506,13,0)</f>
        <v>3100-DIRECCION DE INVESTIGACIONES DE PROTECCION AL CONSUMIDOR</v>
      </c>
      <c r="O60" s="233">
        <f>VLOOKUP($B60,'Plantilla publicacion'!$T$3:$Z$506,6,0)</f>
        <v>25</v>
      </c>
      <c r="P60" s="234">
        <f>VLOOKUP($B60,'Plantilla publicacion'!$T$3:$Z$506,7,0)</f>
        <v>4.6012269938650307E-4</v>
      </c>
      <c r="Q60" s="235" t="str">
        <f>VLOOKUP($B60,'Plantilla publicacion'!$T$3:$AA$506,8,0)</f>
        <v>Mediante memorando N°25-55627-7 del 3 de abril de 2025, se remitió programación de las visitas a realizar en el segundo trimestre.</v>
      </c>
    </row>
    <row r="61" spans="1:17" ht="25.5" customHeight="1" thickBot="1" x14ac:dyDescent="0.3">
      <c r="A61" s="13" t="str">
        <f>VLOOKUP(B61,'Plantilla publicacion'!$A$3:$B$506,2,0)</f>
        <v>Actividad propia</v>
      </c>
      <c r="B61" s="11" t="s">
        <v>710</v>
      </c>
      <c r="C61" s="349"/>
      <c r="D61" s="349">
        <f>VLOOKUP(B61,'Plantilla publicacion'!$A$3:$M$502,6,0)</f>
        <v>0</v>
      </c>
      <c r="E61" s="349"/>
      <c r="F61" s="349"/>
      <c r="G61" s="349">
        <f>VLOOKUP(B61,'Plantilla publicacion'!$A$3:$M$502,7,0)</f>
        <v>0</v>
      </c>
      <c r="H61" s="11" t="str">
        <f>VLOOKUP(B61,'Plantilla publicacion'!$A$3:$M$506,8,0)</f>
        <v>Realizar las visitas de inspección a las personas naturales o jurídicas sujetas de inspección y vigilancia (Relación de los números de radicación de las visitas de inspección realizados)</v>
      </c>
      <c r="I61" s="11">
        <f>VLOOKUP(B61,'Plantilla publicacion'!$A$3:$M$506,9,0)</f>
        <v>40</v>
      </c>
      <c r="J61" s="11" t="str">
        <f>VLOOKUP(B61,'Plantilla publicacion'!$A$3:$M$506,10,0)</f>
        <v>Númerica</v>
      </c>
      <c r="K61" s="111" t="str">
        <f>VLOOKUP(B61,'Plantilla publicacion'!$A$3:$M$506,11,0)</f>
        <v>2025-02-07</v>
      </c>
      <c r="L61" s="111" t="str">
        <f>VLOOKUP(B61,'Plantilla publicacion'!$A$3:$M$506,12,0)</f>
        <v>2025-11-28</v>
      </c>
      <c r="M61" s="112"/>
      <c r="N61" s="190" t="str">
        <f>VLOOKUP(B61,'Plantilla publicacion'!$A$3:$M$506,13,0)</f>
        <v>3100-DIRECCION DE INVESTIGACIONES DE PROTECCION AL CONSUMIDOR</v>
      </c>
      <c r="O61" s="239">
        <f>VLOOKUP($B61,'Plantilla publicacion'!$T$3:$Z$506,6,0)</f>
        <v>0</v>
      </c>
      <c r="P61" s="240">
        <f>VLOOKUP($B61,'Plantilla publicacion'!$T$3:$Z$506,7,0)</f>
        <v>0</v>
      </c>
      <c r="Q61" s="241">
        <f>VLOOKUP($B61,'Plantilla publicacion'!$T$3:$AA$506,8,0)</f>
        <v>0</v>
      </c>
    </row>
    <row r="62" spans="1:17" s="12" customFormat="1" ht="25.5" x14ac:dyDescent="0.25">
      <c r="A62" s="5" t="str">
        <f>VLOOKUP(B62,'Plantilla publicacion'!$A$3:$B$506,2,0)</f>
        <v>Producto</v>
      </c>
      <c r="B62" s="99" t="s">
        <v>711</v>
      </c>
      <c r="C62" s="350" t="str">
        <f>VLOOKUP(B62,'Plantilla publicacion'!$A$3:$R$506,17,0)</f>
        <v>PND - 5-31-5-b- Convergencia regional - Entidades públicas territoriales y nacionales fortalecidas / PES - Transformación Institucional</v>
      </c>
      <c r="D62" s="350" t="str">
        <f>VLOOKUP(B62,'Plantilla publicacion'!$A$3:$M$506,6,0)</f>
        <v>81-Mejorar la oportunidad en la atención de trámites y servicios.</v>
      </c>
      <c r="E62" s="350" t="str">
        <f>VLOOKUP(B62,'Plantilla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2" s="350" t="str">
        <f>VLOOKUP(B62,'Plantilla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2" s="350" t="str">
        <f>VLOOKUP(B62,'Plantilla publicacion'!$A$3:$M$506,7,0)</f>
        <v>FUNCIONAMIENTO</v>
      </c>
      <c r="H62" s="101" t="str">
        <f>VLOOKUP(B62,'Plantilla publicacion'!$A$3:$M$506,8,0)</f>
        <v>Recursos de reposición interpuestos, decididos dentro de los 6 meses siguientes a su presentación (Relación de los números de radicación de los recursos decididos, fecha de entrada y salida)</v>
      </c>
      <c r="I62" s="101">
        <f>VLOOKUP(B62,'Plantilla publicacion'!$A$3:$M$506,9,0)</f>
        <v>80</v>
      </c>
      <c r="J62" s="101" t="str">
        <f>VLOOKUP(B62,'Plantilla publicacion'!$A$3:$M$506,10,0)</f>
        <v>Porcentual</v>
      </c>
      <c r="K62" s="159" t="str">
        <f>VLOOKUP(B62,'Plantilla publicacion'!$A$3:$M$506,11,0)</f>
        <v>2025-01-02</v>
      </c>
      <c r="L62" s="159" t="str">
        <f>VLOOKUP(B62,'Plantilla publicacion'!$A$3:$M$506,12,0)</f>
        <v>2025-12-31</v>
      </c>
      <c r="M62" s="101">
        <f>IF(ISERROR(VLOOKUP(B62,'Plantilla publicacion'!$A$3:$P$501,16,0)),"NA",VLOOKUP(B62,'Plantilla publicacion'!$A$3:$P$501,16,0))</f>
        <v>0</v>
      </c>
      <c r="N62" s="102" t="str">
        <f>VLOOKUP(B62,'Plantilla publicacion'!$A$3:$M$506,13,0)</f>
        <v>3100-DIRECCION DE INVESTIGACIONES DE PROTECCION AL CONSUMIDOR</v>
      </c>
      <c r="O62" s="236">
        <f>VLOOKUP($B62,'Plantilla publicacion'!$T$3:$Z$506,6,0)</f>
        <v>0</v>
      </c>
      <c r="P62" s="237">
        <f>VLOOKUP($B62,'Plantilla publicacion'!$T$3:$Z$506,7,0)</f>
        <v>0</v>
      </c>
      <c r="Q62" s="238">
        <f>VLOOKUP($B62,'Plantilla publicacion'!$T$3:$AA$506,8,0)</f>
        <v>0</v>
      </c>
    </row>
    <row r="63" spans="1:17" ht="38.25" x14ac:dyDescent="0.25">
      <c r="A63" s="13" t="str">
        <f>VLOOKUP(B63,'Plantilla publicacion'!$A$3:$B$506,2,0)</f>
        <v>Actividad propia</v>
      </c>
      <c r="B63" s="103" t="s">
        <v>714</v>
      </c>
      <c r="C63" s="349"/>
      <c r="D63" s="349">
        <f>VLOOKUP(B63,'Plantilla publicacion'!$A$3:$M$502,6,0)</f>
        <v>0</v>
      </c>
      <c r="E63" s="349"/>
      <c r="F63" s="349"/>
      <c r="G63" s="349">
        <f>VLOOKUP(B63,'Plantilla publicacion'!$A$3:$M$502,7,0)</f>
        <v>0</v>
      </c>
      <c r="H63" s="6" t="str">
        <f>VLOOKUP(B63,'Plantilla publicacion'!$A$3:$M$506,8,0)</f>
        <v>Crear y actualizar periódicamente el listado de los recursos de reposición que ingresan a partir del 1° de enero de 2025, incluyendo la información necesaria para verificar su cumplimiento (Listado de recursos interpuestos)</v>
      </c>
      <c r="I63" s="6">
        <f>VLOOKUP(B63,'Plantilla publicacion'!$A$3:$M$506,9,0)</f>
        <v>1</v>
      </c>
      <c r="J63" s="6" t="str">
        <f>VLOOKUP(B63,'Plantilla publicacion'!$A$3:$M$506,10,0)</f>
        <v>Númerica</v>
      </c>
      <c r="K63" s="7" t="str">
        <f>VLOOKUP(B63,'Plantilla publicacion'!$A$3:$M$506,11,0)</f>
        <v>2025-01-02</v>
      </c>
      <c r="L63" s="7" t="str">
        <f>VLOOKUP(B63,'Plantilla publicacion'!$A$3:$M$506,12,0)</f>
        <v>2025-12-31</v>
      </c>
      <c r="M63" s="58"/>
      <c r="N63" s="104" t="str">
        <f>VLOOKUP(B63,'Plantilla publicacion'!$A$3:$M$506,13,0)</f>
        <v>3100-DIRECCION DE INVESTIGACIONES DE PROTECCION AL CONSUMIDOR</v>
      </c>
      <c r="O63" s="233">
        <f>VLOOKUP($B63,'Plantilla publicacion'!$T$3:$Z$506,6,0)</f>
        <v>0</v>
      </c>
      <c r="P63" s="234">
        <f>VLOOKUP($B63,'Plantilla publicacion'!$T$3:$Z$506,7,0)</f>
        <v>0</v>
      </c>
      <c r="Q63" s="235" t="str">
        <f>VLOOKUP($B63,'Plantilla publicacion'!$T$3:$AA$506,8,0)</f>
        <v>Se actualizó, al 31 de marzo de 2025, el listado de los recursos de reposición.</v>
      </c>
    </row>
    <row r="64" spans="1:17" ht="26.25" thickBot="1" x14ac:dyDescent="0.3">
      <c r="A64" s="13" t="str">
        <f>VLOOKUP(B64,'Plantilla publicacion'!$A$3:$B$506,2,0)</f>
        <v>Actividad propia</v>
      </c>
      <c r="B64" s="105" t="s">
        <v>716</v>
      </c>
      <c r="C64" s="351"/>
      <c r="D64" s="351">
        <f>VLOOKUP(B64,'Plantilla publicacion'!$A$3:$M$502,6,0)</f>
        <v>0</v>
      </c>
      <c r="E64" s="351"/>
      <c r="F64" s="351"/>
      <c r="G64" s="351">
        <f>VLOOKUP(B64,'Plantilla publicacion'!$A$3:$M$502,7,0)</f>
        <v>0</v>
      </c>
      <c r="H64" s="107" t="str">
        <f>VLOOKUP(B64,'Plantilla publicacion'!$A$3:$M$506,8,0)</f>
        <v>Decidir los recursos de reposición interpuestos dentro de los términos definidos.  (Relación de los números de radicación de los recursos decididos)</v>
      </c>
      <c r="I64" s="107">
        <f>VLOOKUP(B64,'Plantilla publicacion'!$A$3:$M$506,9,0)</f>
        <v>80</v>
      </c>
      <c r="J64" s="107" t="str">
        <f>VLOOKUP(B64,'Plantilla publicacion'!$A$3:$M$506,10,0)</f>
        <v>Porcentual</v>
      </c>
      <c r="K64" s="108" t="str">
        <f>VLOOKUP(B64,'Plantilla publicacion'!$A$3:$M$506,11,0)</f>
        <v>2025-01-02</v>
      </c>
      <c r="L64" s="108" t="str">
        <f>VLOOKUP(B64,'Plantilla publicacion'!$A$3:$M$506,12,0)</f>
        <v>2025-12-31</v>
      </c>
      <c r="M64" s="109"/>
      <c r="N64" s="110" t="str">
        <f>VLOOKUP(B64,'Plantilla publicacion'!$A$3:$M$506,13,0)</f>
        <v>3100-DIRECCION DE INVESTIGACIONES DE PROTECCION AL CONSUMIDOR</v>
      </c>
      <c r="O64" s="239">
        <f>VLOOKUP($B64,'Plantilla publicacion'!$T$3:$Z$506,6,0)</f>
        <v>0</v>
      </c>
      <c r="P64" s="240">
        <f>VLOOKUP($B64,'Plantilla publicacion'!$T$3:$Z$506,7,0)</f>
        <v>0</v>
      </c>
      <c r="Q64" s="241">
        <f>VLOOKUP($B64,'Plantilla publicacion'!$T$3:$AA$506,8,0)</f>
        <v>0</v>
      </c>
    </row>
    <row r="65" spans="1:17" s="12" customFormat="1" ht="38.25" x14ac:dyDescent="0.25">
      <c r="A65" s="5" t="str">
        <f>VLOOKUP(B65,'Plantilla publicacion'!$A$3:$B$506,2,0)</f>
        <v>Producto</v>
      </c>
      <c r="B65" s="15" t="s">
        <v>757</v>
      </c>
      <c r="C65" s="349" t="str">
        <f>VLOOKUP(B65,'Plantilla publicacion'!$A$3:$R$506,17,0)</f>
        <v>PND - 2-03-9-b- Seguridad humana y justicia social - Aprovechamiento de la propiedad intelectual / PES - Reindustrialización</v>
      </c>
      <c r="D65" s="349" t="str">
        <f>VLOOKUP(B65,'Plantilla publicacion'!$A$3:$M$506,6,0)</f>
        <v>58-Promover el enfoque preventivo, diferencial y territorial en el que hacer misional de la entidad</v>
      </c>
      <c r="E65" s="349" t="str">
        <f>VLOOKUP(B65,'Plantilla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5" s="349" t="str">
        <f>VLOOKUP(B65,'Plantilla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5" s="349" t="str">
        <f>VLOOKUP(B65,'Plantilla publicacion'!$A$3:$M$506,7,0)</f>
        <v>C-3503-0200-0014-20309b</v>
      </c>
      <c r="H65" s="15" t="str">
        <f>VLOOKUP(B65,'Plantilla publicacion'!$A$3:$M$506,8,0)</f>
        <v>Programas de fomento al uso estratégico de la propiedad industrial como herramienta de competitividad para empresarios, ejecutados.  (Matriz de seguimiento e informe final de ejecución de los programas)</v>
      </c>
      <c r="I65" s="15">
        <f>VLOOKUP(B65,'Plantilla publicacion'!$A$3:$M$506,9,0)</f>
        <v>100</v>
      </c>
      <c r="J65" s="15" t="str">
        <f>VLOOKUP(B65,'Plantilla publicacion'!$A$3:$M$506,10,0)</f>
        <v>Porcentual</v>
      </c>
      <c r="K65" s="158" t="str">
        <f>VLOOKUP(B65,'Plantilla publicacion'!$A$3:$M$506,11,0)</f>
        <v>2025-01-13</v>
      </c>
      <c r="L65" s="158" t="str">
        <f>VLOOKUP(B65,'Plantilla publicacion'!$A$3:$M$506,12,0)</f>
        <v>2025-11-28</v>
      </c>
      <c r="M65" s="15" t="str">
        <f>IF(ISERROR(VLOOKUP(B65,'Plantilla publicacion'!$A$3:$P$501,16,0)),"NA",VLOOKUP(B65,'Plantilla publicacion'!$A$3:$P$501,16,0))</f>
        <v>PND_2_Fomentar estrategias de sensibilización para el reconocimiento, aprovechamiento y uso responsable de los derechos de PI / PES_20230191 / PEI_14</v>
      </c>
      <c r="N65" s="189" t="str">
        <f>VLOOKUP(B65,'Plantilla publicacion'!$A$3:$M$506,13,0)</f>
        <v>2023-GRUPO DE TRABAJO DE CENTRO DE INFORMACIÓN TECNOLÓGICA Y APOYO A LA GESTIÓN DE PROPIEDAD LA INDUSTRIAL</v>
      </c>
      <c r="O65" s="236">
        <f>VLOOKUP($B65,'Plantilla publicacion'!$T$3:$Z$506,6,0)</f>
        <v>40</v>
      </c>
      <c r="P65" s="237">
        <f>VLOOKUP($B65,'Plantilla publicacion'!$T$3:$Z$506,7,0)</f>
        <v>5.3811659192825115E-3</v>
      </c>
      <c r="Q65" s="238" t="str">
        <f>VLOOKUP($B65,'Plantilla publicacion'!$T$3:$AA$506,8,0)</f>
        <v>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66" spans="1:17" ht="38.25" x14ac:dyDescent="0.25">
      <c r="A66" s="13" t="str">
        <f>VLOOKUP(B66,'Plantilla publicacion'!$A$3:$B$506,2,0)</f>
        <v>Actividad propia</v>
      </c>
      <c r="B66" s="6" t="s">
        <v>760</v>
      </c>
      <c r="C66" s="349"/>
      <c r="D66" s="349">
        <f>VLOOKUP(B66,'Plantilla publicacion'!$A$3:$M$502,6,0)</f>
        <v>0</v>
      </c>
      <c r="E66" s="349"/>
      <c r="F66" s="349"/>
      <c r="G66" s="349">
        <f>VLOOKUP(B66,'Plantilla publicacion'!$A$3:$M$502,7,0)</f>
        <v>0</v>
      </c>
      <c r="H66" s="6" t="str">
        <f>VLOOKUP(B66,'Plantilla publicacion'!$A$3:$M$506,8,0)</f>
        <v>Elaborar matriz de metas y seguimiento de ejecución del programa</v>
      </c>
      <c r="I66" s="6">
        <f>VLOOKUP(B66,'Plantilla publicacion'!$A$3:$M$506,9,0)</f>
        <v>1</v>
      </c>
      <c r="J66" s="6" t="str">
        <f>VLOOKUP(B66,'Plantilla publicacion'!$A$3:$M$506,10,0)</f>
        <v>Númerica</v>
      </c>
      <c r="K66" s="7" t="str">
        <f>VLOOKUP(B66,'Plantilla publicacion'!$A$3:$M$506,11,0)</f>
        <v>2025-01-13</v>
      </c>
      <c r="L66" s="7" t="str">
        <f>VLOOKUP(B66,'Plantilla publicacion'!$A$3:$M$506,12,0)</f>
        <v>2025-02-28</v>
      </c>
      <c r="M66" s="58"/>
      <c r="N66" s="39" t="str">
        <f>VLOOKUP(B66,'Plantilla publicacion'!$A$3:$M$506,13,0)</f>
        <v>2023-GRUPO DE TRABAJO DE CENTRO DE INFORMACIÓN TECNOLÓGICA Y APOYO A LA GESTIÓN DE PROPIEDAD LA INDUSTRIAL</v>
      </c>
      <c r="O66" s="233">
        <f>VLOOKUP($B66,'Plantilla publicacion'!$T$3:$Z$506,6,0)</f>
        <v>100</v>
      </c>
      <c r="P66" s="234">
        <f>VLOOKUP($B66,'Plantilla publicacion'!$T$3:$Z$506,7,0)</f>
        <v>1.2269938650306749E-3</v>
      </c>
      <c r="Q66" s="235" t="str">
        <f>VLOOKUP($B66,'Plantilla publicacion'!$T$3:$AA$506,8,0)</f>
        <v xml:space="preserve">Se elaboró la matriz de metas y seguimiento de ejecución del programa CATI del año 2025
</v>
      </c>
    </row>
    <row r="67" spans="1:17" s="12" customFormat="1" ht="140.25" x14ac:dyDescent="0.25">
      <c r="A67" s="13" t="str">
        <f>VLOOKUP(B67,'Plantilla publicacion'!$A$3:$B$506,2,0)</f>
        <v>Actividad propia</v>
      </c>
      <c r="B67" s="6" t="s">
        <v>762</v>
      </c>
      <c r="C67" s="349"/>
      <c r="D67" s="349">
        <f>VLOOKUP(B67,'Plantilla publicacion'!$A$3:$M$502,6,0)</f>
        <v>0</v>
      </c>
      <c r="E67" s="349"/>
      <c r="F67" s="349"/>
      <c r="G67" s="349">
        <f>VLOOKUP(B67,'Plantilla publicacion'!$A$3:$M$502,7,0)</f>
        <v>0</v>
      </c>
      <c r="H67" s="6" t="str">
        <f>VLOOKUP(B67,'Plantilla publicacion'!$A$3:$M$506,8,0)</f>
        <v>Ejecutar el programa Centros de Apoyo a la Tecnología y la Innovación CATI. (Matriz de seguimiento e Informe final del programa)</v>
      </c>
      <c r="I67" s="6">
        <f>VLOOKUP(B67,'Plantilla publicacion'!$A$3:$M$506,9,0)</f>
        <v>100</v>
      </c>
      <c r="J67" s="6" t="str">
        <f>VLOOKUP(B67,'Plantilla publicacion'!$A$3:$M$506,10,0)</f>
        <v>Porcentual</v>
      </c>
      <c r="K67" s="7" t="str">
        <f>VLOOKUP(B67,'Plantilla publicacion'!$A$3:$M$506,11,0)</f>
        <v>2025-02-03</v>
      </c>
      <c r="L67" s="7" t="str">
        <f>VLOOKUP(B67,'Plantilla publicacion'!$A$3:$M$506,12,0)</f>
        <v>2025-11-28</v>
      </c>
      <c r="M67" s="58"/>
      <c r="N67" s="39" t="str">
        <f>VLOOKUP(B67,'Plantilla publicacion'!$A$3:$M$506,13,0)</f>
        <v>2023-GRUPO DE TRABAJO DE CENTRO DE INFORMACIÓN TECNOLÓGICA Y APOYO A LA GESTIÓN DE PROPIEDAD LA INDUSTRIAL</v>
      </c>
      <c r="O67" s="233">
        <f>VLOOKUP($B67,'Plantilla publicacion'!$T$3:$Z$506,6,0)</f>
        <v>40</v>
      </c>
      <c r="P67" s="234">
        <f>VLOOKUP($B67,'Plantilla publicacion'!$T$3:$Z$506,7,0)</f>
        <v>2.9447852760736198E-3</v>
      </c>
      <c r="Q67" s="235" t="str">
        <f>VLOOKUP($B67,'Plantilla publicacion'!$T$3:$AA$506,8,0)</f>
        <v>Al 31 de mayo de 2025 con los CATI se han realizado 4.369 orientaciones personalizadas en Propiedad Industrial a 2.706 usuarios y 173 asistencias en búsqueda de información tecnológica (92 en patentes y 81 en diseños industriales), lo que ha resultado en la presentación de 756 solicitudes de propiedad industrial (699 marcas, 42 diseños industriales y 15 patentes). Los usuarios orientados están ubicados en 260 municipios de 31 departamentos del país.
De los cuales 710 orientaciones en Propiedad Industrial corresponden a 461 MiPymes y 24 asistencias en búsqueda de información tecnológica (5 en patentes y 19 en diseños industriales).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68" spans="1:17" ht="38.25" x14ac:dyDescent="0.25">
      <c r="A68" s="13" t="str">
        <f>VLOOKUP(B68,'Plantilla publicacion'!$A$3:$B$506,2,0)</f>
        <v>Actividad propia</v>
      </c>
      <c r="B68" s="6" t="s">
        <v>763</v>
      </c>
      <c r="C68" s="349"/>
      <c r="D68" s="349">
        <f>VLOOKUP(B68,'Plantilla publicacion'!$A$3:$M$502,6,0)</f>
        <v>0</v>
      </c>
      <c r="E68" s="349"/>
      <c r="F68" s="349"/>
      <c r="G68" s="349">
        <f>VLOOKUP(B68,'Plantilla publicacion'!$A$3:$M$502,7,0)</f>
        <v>0</v>
      </c>
      <c r="H68" s="6" t="str">
        <f>VLOOKUP(B68,'Plantilla publicacion'!$A$3:$M$506,8,0)</f>
        <v>Elaborar matriz de fases y etapas para el seguimiento de ejecución del programa</v>
      </c>
      <c r="I68" s="6">
        <f>VLOOKUP(B68,'Plantilla publicacion'!$A$3:$M$506,9,0)</f>
        <v>1</v>
      </c>
      <c r="J68" s="6" t="str">
        <f>VLOOKUP(B68,'Plantilla publicacion'!$A$3:$M$506,10,0)</f>
        <v>Númerica</v>
      </c>
      <c r="K68" s="7" t="str">
        <f>VLOOKUP(B68,'Plantilla publicacion'!$A$3:$M$506,11,0)</f>
        <v>2025-02-03</v>
      </c>
      <c r="L68" s="7" t="str">
        <f>VLOOKUP(B68,'Plantilla publicacion'!$A$3:$M$506,12,0)</f>
        <v>2025-02-28</v>
      </c>
      <c r="M68" s="58"/>
      <c r="N68" s="39" t="str">
        <f>VLOOKUP(B68,'Plantilla publicacion'!$A$3:$M$506,13,0)</f>
        <v>2023-GRUPO DE TRABAJO DE CENTRO DE INFORMACIÓN TECNOLÓGICA Y APOYO A LA GESTIÓN DE PROPIEDAD LA INDUSTRIAL</v>
      </c>
      <c r="O68" s="233">
        <f>VLOOKUP($B68,'Plantilla publicacion'!$T$3:$Z$506,6,0)</f>
        <v>100</v>
      </c>
      <c r="P68" s="234">
        <f>VLOOKUP($B68,'Plantilla publicacion'!$T$3:$Z$506,7,0)</f>
        <v>1.2269938650306749E-3</v>
      </c>
      <c r="Q68" s="235" t="str">
        <f>VLOOKUP($B68,'Plantilla publicacion'!$T$3:$AA$506,8,0)</f>
        <v>Se elaboró matriz de fases y etapas para el seguimiento de ejecución del programa PI MiPYMES para 2025.</v>
      </c>
    </row>
    <row r="69" spans="1:17" ht="39" thickBot="1" x14ac:dyDescent="0.3">
      <c r="A69" s="13" t="str">
        <f>VLOOKUP(B69,'Plantilla publicacion'!$A$3:$B$506,2,0)</f>
        <v>Actividad propia</v>
      </c>
      <c r="B69" s="11" t="s">
        <v>764</v>
      </c>
      <c r="C69" s="349"/>
      <c r="D69" s="349">
        <f>VLOOKUP(B69,'Plantilla publicacion'!$A$3:$M$502,6,0)</f>
        <v>0</v>
      </c>
      <c r="E69" s="349"/>
      <c r="F69" s="349"/>
      <c r="G69" s="349">
        <f>VLOOKUP(B69,'Plantilla publicacion'!$A$3:$M$502,7,0)</f>
        <v>0</v>
      </c>
      <c r="H69" s="11" t="str">
        <f>VLOOKUP(B69,'Plantilla publicacion'!$A$3:$M$506,8,0)</f>
        <v>Ejecutar el programa Propiedad Industrial para MIPYMES. (Matriz de seguimiento e Informe final del programa)</v>
      </c>
      <c r="I69" s="11">
        <f>VLOOKUP(B69,'Plantilla publicacion'!$A$3:$M$506,9,0)</f>
        <v>100</v>
      </c>
      <c r="J69" s="11" t="str">
        <f>VLOOKUP(B69,'Plantilla publicacion'!$A$3:$M$506,10,0)</f>
        <v>Porcentual</v>
      </c>
      <c r="K69" s="111" t="str">
        <f>VLOOKUP(B69,'Plantilla publicacion'!$A$3:$M$506,11,0)</f>
        <v>2025-03-03</v>
      </c>
      <c r="L69" s="111" t="str">
        <f>VLOOKUP(B69,'Plantilla publicacion'!$A$3:$M$506,12,0)</f>
        <v>2025-11-28</v>
      </c>
      <c r="M69" s="112"/>
      <c r="N69" s="190" t="str">
        <f>VLOOKUP(B69,'Plantilla publicacion'!$A$3:$M$506,13,0)</f>
        <v>2023-GRUPO DE TRABAJO DE CENTRO DE INFORMACIÓN TECNOLÓGICA Y APOYO A LA GESTIÓN DE PROPIEDAD LA INDUSTRIAL</v>
      </c>
      <c r="O69" s="239">
        <f>VLOOKUP($B69,'Plantilla publicacion'!$T$3:$Z$506,6,0)</f>
        <v>0</v>
      </c>
      <c r="P69" s="240">
        <f>VLOOKUP($B69,'Plantilla publicacion'!$T$3:$Z$506,7,0)</f>
        <v>0</v>
      </c>
      <c r="Q69" s="241" t="str">
        <f>VLOOKUP($B69,'Plantilla publicacion'!$T$3:$AA$506,8,0)</f>
        <v>En el mes de mayo se realizó una reunión con CONFECAMARAS, en la que se le explico y socializo el programa PI para MIPYMES. A la reunión virtual asistieron representantes de las diferentes cámaras de comercio del país.
El 29 de mayo, se dio una charla sobre el programa PI para MIPYMES en el marco de la rueda de soluciones la macrorrueda Colombia país de la belleza 2025 y bloque de soluciones virtual de PROCOLOMBIA. A la charla asistieron empresas nacionales que están en proceso de exportación de sus productos o servicios.</v>
      </c>
    </row>
    <row r="70" spans="1:17" s="12" customFormat="1" ht="38.25" x14ac:dyDescent="0.25">
      <c r="A70" s="5" t="str">
        <f>VLOOKUP(B70,'Plantilla publicacion'!$A$3:$B$506,2,0)</f>
        <v>Producto</v>
      </c>
      <c r="B70" s="99" t="s">
        <v>772</v>
      </c>
      <c r="C70" s="350" t="str">
        <f>VLOOKUP(B70,'Plantilla publicacion'!$A$3:$R$506,17,0)</f>
        <v>PND - 2-03-9-b- Seguridad humana y justicia social - Aprovechamiento de la propiedad intelectual / PES - Reindustrialización</v>
      </c>
      <c r="D70" s="350" t="str">
        <f>VLOOKUP(B70,'Plantilla publicacion'!$A$3:$M$506,6,0)</f>
        <v>58-Promover el enfoque preventivo, diferencial y territorial en el que hacer misional de la entidad</v>
      </c>
      <c r="E70" s="350" t="str">
        <f>VLOOKUP(B70,'Plantilla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0" s="350" t="str">
        <f>VLOOKUP(B70,'Plantilla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0" s="350" t="str">
        <f>VLOOKUP(B70,'Plantilla publicacion'!$A$3:$M$506,7,0)</f>
        <v>C-3503-0200-0014-20309b</v>
      </c>
      <c r="H70" s="101" t="str">
        <f>VLOOKUP(B70,'Plantilla publicacion'!$A$3:$M$506,8,0)</f>
        <v>Programas de fomento para el uso estratégico de la propiedad industrial en la Economía Popular, ejecutados.  (Matriz de seguimiento e informe final de ejecución de los programas)</v>
      </c>
      <c r="I70" s="101">
        <f>VLOOKUP(B70,'Plantilla publicacion'!$A$3:$M$506,9,0)</f>
        <v>100</v>
      </c>
      <c r="J70" s="101" t="str">
        <f>VLOOKUP(B70,'Plantilla publicacion'!$A$3:$M$506,10,0)</f>
        <v>Porcentual</v>
      </c>
      <c r="K70" s="159" t="str">
        <f>VLOOKUP(B70,'Plantilla publicacion'!$A$3:$M$506,11,0)</f>
        <v>2025-02-03</v>
      </c>
      <c r="L70" s="159" t="str">
        <f>VLOOKUP(B70,'Plantilla publicacion'!$A$3:$M$506,12,0)</f>
        <v>2025-11-28</v>
      </c>
      <c r="M70" s="101" t="str">
        <f>IF(ISERROR(VLOOKUP(B70,'Plantilla publicacion'!$A$3:$P$501,16,0)),"NA",VLOOKUP(B70,'Plantilla publicacion'!$A$3:$P$501,16,0))</f>
        <v>PND_2_Fomentar estrategias de sensibilización para el reconocimiento, aprovechamiento y uso responsable de los derechos de PI / PES_20230102 / PEI_15</v>
      </c>
      <c r="N70" s="102" t="str">
        <f>VLOOKUP(B70,'Plantilla publicacion'!$A$3:$M$506,13,0)</f>
        <v>2023-GRUPO DE TRABAJO DE CENTRO DE INFORMACIÓN TECNOLÓGICA Y APOYO A LA GESTIÓN DE PROPIEDAD LA INDUSTRIAL</v>
      </c>
      <c r="O70" s="246">
        <f>VLOOKUP($B70,'Plantilla publicacion'!$T$3:$Z$506,6,0)</f>
        <v>40</v>
      </c>
      <c r="P70" s="247">
        <f>VLOOKUP($B70,'Plantilla publicacion'!$T$3:$Z$506,7,0)</f>
        <v>5.3811659192825115E-3</v>
      </c>
      <c r="Q70" s="248" t="str">
        <f>VLOOKUP($B70,'Plantilla publicacion'!$T$3:$AA$506,8,0)</f>
        <v>Los Programas de fomento para el uso estratégico de la propiedad industrial en la Economía Popular, como son el programa Pie y Marcas de Paz se encuentran en ejecución. Los avances de cada programa están cargados en las actividades 2023.3.2 y 2023.3.4.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71" spans="1:17" ht="38.25" x14ac:dyDescent="0.25">
      <c r="A71" s="13" t="str">
        <f>VLOOKUP(B71,'Plantilla publicacion'!$A$3:$B$506,2,0)</f>
        <v>Actividad propia</v>
      </c>
      <c r="B71" s="103" t="s">
        <v>773</v>
      </c>
      <c r="C71" s="349"/>
      <c r="D71" s="349">
        <f>VLOOKUP(B71,'Plantilla publicacion'!$A$3:$M$502,6,0)</f>
        <v>0</v>
      </c>
      <c r="E71" s="349"/>
      <c r="F71" s="349"/>
      <c r="G71" s="349">
        <f>VLOOKUP(B71,'Plantilla publicacion'!$A$3:$M$502,7,0)</f>
        <v>0</v>
      </c>
      <c r="H71" s="6" t="str">
        <f>VLOOKUP(B71,'Plantilla publicacion'!$A$3:$M$506,8,0)</f>
        <v>Elaborar matriz programación de jornadas y seguimiento de ejecución del programa</v>
      </c>
      <c r="I71" s="6">
        <f>VLOOKUP(B71,'Plantilla publicacion'!$A$3:$M$506,9,0)</f>
        <v>1</v>
      </c>
      <c r="J71" s="6" t="str">
        <f>VLOOKUP(B71,'Plantilla publicacion'!$A$3:$M$506,10,0)</f>
        <v>Númerica</v>
      </c>
      <c r="K71" s="7" t="str">
        <f>VLOOKUP(B71,'Plantilla publicacion'!$A$3:$M$506,11,0)</f>
        <v>2025-02-03</v>
      </c>
      <c r="L71" s="7" t="str">
        <f>VLOOKUP(B71,'Plantilla publicacion'!$A$3:$M$506,12,0)</f>
        <v>2025-02-28</v>
      </c>
      <c r="M71" s="58"/>
      <c r="N71" s="104" t="str">
        <f>VLOOKUP(B71,'Plantilla publicacion'!$A$3:$M$506,13,0)</f>
        <v>2023-GRUPO DE TRABAJO DE CENTRO DE INFORMACIÓN TECNOLÓGICA Y APOYO A LA GESTIÓN DE PROPIEDAD LA INDUSTRIAL</v>
      </c>
      <c r="O71" s="249">
        <f>VLOOKUP($B71,'Plantilla publicacion'!$T$3:$Z$506,6,0)</f>
        <v>100</v>
      </c>
      <c r="P71" s="245">
        <f>VLOOKUP($B71,'Plantilla publicacion'!$T$3:$Z$506,7,0)</f>
        <v>7.3619631901840491E-3</v>
      </c>
      <c r="Q71" s="250" t="str">
        <f>VLOOKUP($B71,'Plantilla publicacion'!$T$3:$AA$506,8,0)</f>
        <v>Se elaboró matriz de programación de jornadas y seguimiento de ejecución del programa Propiedad Industrial para emprendedores PI-e para 2025.</v>
      </c>
    </row>
    <row r="72" spans="1:17" ht="191.25" x14ac:dyDescent="0.25">
      <c r="A72" s="13" t="str">
        <f>VLOOKUP(B72,'Plantilla publicacion'!$A$3:$B$506,2,0)</f>
        <v>Actividad propia</v>
      </c>
      <c r="B72" s="103" t="s">
        <v>774</v>
      </c>
      <c r="C72" s="349"/>
      <c r="D72" s="349">
        <f>VLOOKUP(B72,'Plantilla publicacion'!$A$3:$M$502,6,0)</f>
        <v>0</v>
      </c>
      <c r="E72" s="349"/>
      <c r="F72" s="349"/>
      <c r="G72" s="349">
        <f>VLOOKUP(B72,'Plantilla publicacion'!$A$3:$M$502,7,0)</f>
        <v>0</v>
      </c>
      <c r="H72" s="6" t="str">
        <f>VLOOKUP(B72,'Plantilla publicacion'!$A$3:$M$506,8,0)</f>
        <v>Ejecutar el programa Propiedad Industrial para emprendedores PI-e.   (Matriz de seguimiento e Informe final del programa)</v>
      </c>
      <c r="I72" s="6">
        <f>VLOOKUP(B72,'Plantilla publicacion'!$A$3:$M$506,9,0)</f>
        <v>100</v>
      </c>
      <c r="J72" s="6" t="str">
        <f>VLOOKUP(B72,'Plantilla publicacion'!$A$3:$M$506,10,0)</f>
        <v>Porcentual</v>
      </c>
      <c r="K72" s="7" t="str">
        <f>VLOOKUP(B72,'Plantilla publicacion'!$A$3:$M$506,11,0)</f>
        <v>2025-02-03</v>
      </c>
      <c r="L72" s="7" t="str">
        <f>VLOOKUP(B72,'Plantilla publicacion'!$A$3:$M$506,12,0)</f>
        <v>2025-11-28</v>
      </c>
      <c r="M72" s="58"/>
      <c r="N72" s="104" t="str">
        <f>VLOOKUP(B72,'Plantilla publicacion'!$A$3:$M$506,13,0)</f>
        <v>2023-GRUPO DE TRABAJO DE CENTRO DE INFORMACIÓN TECNOLÓGICA Y APOYO A LA GESTIÓN DE PROPIEDAD LA INDUSTRIAL</v>
      </c>
      <c r="O72" s="249">
        <f>VLOOKUP($B72,'Plantilla publicacion'!$T$3:$Z$506,6,0)</f>
        <v>40</v>
      </c>
      <c r="P72" s="245">
        <f>VLOOKUP($B72,'Plantilla publicacion'!$T$3:$Z$506,7,0)</f>
        <v>4.9079754601226997E-4</v>
      </c>
      <c r="Q72" s="250" t="str">
        <f>VLOOKUP($B72,'Plantilla publicacion'!$T$3:$AA$506,8,0)</f>
        <v>Al 31 de mayo de 2025 se ha iniciado la ejecución de 21 PI-e. Se han finalizado 9 PI-e y 12 PI-e se encuentran en ejecución
Los resultados a la fecha son:
1.031 emprendedores inscritos
942 emprendedores en la etapa de conceptos de PI y charla informativa
820 diagnósticos realizados
770 emprendedores en las sensibilizaciones
706 emprendedores orientados en PI
324 Solicitudes de PI radicadas:
-288 Marcas
-35 Diseños Industriales
-1 Patente   
La estrategia PI-e en el mes de mayo se ha realizado en articulación con diferentes instituciones a nivel nacional.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73" spans="1:17" ht="38.25" x14ac:dyDescent="0.25">
      <c r="A73" s="13" t="str">
        <f>VLOOKUP(B73,'Plantilla publicacion'!$A$3:$B$506,2,0)</f>
        <v>Actividad propia</v>
      </c>
      <c r="B73" s="103" t="s">
        <v>775</v>
      </c>
      <c r="C73" s="349"/>
      <c r="D73" s="349">
        <f>VLOOKUP(B73,'Plantilla publicacion'!$A$3:$M$502,6,0)</f>
        <v>0</v>
      </c>
      <c r="E73" s="349"/>
      <c r="F73" s="349"/>
      <c r="G73" s="349">
        <f>VLOOKUP(B73,'Plantilla publicacion'!$A$3:$M$502,7,0)</f>
        <v>0</v>
      </c>
      <c r="H73" s="6" t="str">
        <f>VLOOKUP(B73,'Plantilla publicacion'!$A$3:$M$506,8,0)</f>
        <v>Elaborar matriz de etapas para el seguimiento de ejecución de la estrategia</v>
      </c>
      <c r="I73" s="6">
        <f>VLOOKUP(B73,'Plantilla publicacion'!$A$3:$M$506,9,0)</f>
        <v>1</v>
      </c>
      <c r="J73" s="6" t="str">
        <f>VLOOKUP(B73,'Plantilla publicacion'!$A$3:$M$506,10,0)</f>
        <v>Númerica</v>
      </c>
      <c r="K73" s="7" t="str">
        <f>VLOOKUP(B73,'Plantilla publicacion'!$A$3:$M$506,11,0)</f>
        <v>2025-02-03</v>
      </c>
      <c r="L73" s="7" t="str">
        <f>VLOOKUP(B73,'Plantilla publicacion'!$A$3:$M$506,12,0)</f>
        <v>2025-02-28</v>
      </c>
      <c r="M73" s="58"/>
      <c r="N73" s="104" t="str">
        <f>VLOOKUP(B73,'Plantilla publicacion'!$A$3:$M$506,13,0)</f>
        <v>2023-GRUPO DE TRABAJO DE CENTRO DE INFORMACIÓN TECNOLÓGICA Y APOYO A LA GESTIÓN DE PROPIEDAD LA INDUSTRIAL</v>
      </c>
      <c r="O73" s="249">
        <f>VLOOKUP($B73,'Plantilla publicacion'!$T$3:$Z$506,6,0)</f>
        <v>100</v>
      </c>
      <c r="P73" s="245">
        <f>VLOOKUP($B73,'Plantilla publicacion'!$T$3:$Z$506,7,0)</f>
        <v>1.2269938650306749E-3</v>
      </c>
      <c r="Q73" s="250" t="str">
        <f>VLOOKUP($B73,'Plantilla publicacion'!$T$3:$AA$506,8,0)</f>
        <v>Se elaboró matriz de etapas para el seguimiento de ejecución de la estrategia Marcas de Paz para 2025.</v>
      </c>
    </row>
    <row r="74" spans="1:17" ht="90" thickBot="1" x14ac:dyDescent="0.3">
      <c r="A74" s="13" t="str">
        <f>VLOOKUP(B74,'Plantilla publicacion'!$A$3:$B$506,2,0)</f>
        <v>Actividad propia</v>
      </c>
      <c r="B74" s="105" t="s">
        <v>776</v>
      </c>
      <c r="C74" s="351"/>
      <c r="D74" s="351">
        <f>VLOOKUP(B74,'Plantilla publicacion'!$A$3:$M$502,6,0)</f>
        <v>0</v>
      </c>
      <c r="E74" s="351"/>
      <c r="F74" s="351"/>
      <c r="G74" s="351">
        <f>VLOOKUP(B74,'Plantilla publicacion'!$A$3:$M$502,7,0)</f>
        <v>0</v>
      </c>
      <c r="H74" s="107" t="str">
        <f>VLOOKUP(B74,'Plantilla publicacion'!$A$3:$M$506,8,0)</f>
        <v>Ejecutar la estrategia Marcas de paz.  (Matriz de seguimiento e Informe final del programa)</v>
      </c>
      <c r="I74" s="107">
        <f>VLOOKUP(B74,'Plantilla publicacion'!$A$3:$M$506,9,0)</f>
        <v>100</v>
      </c>
      <c r="J74" s="107" t="str">
        <f>VLOOKUP(B74,'Plantilla publicacion'!$A$3:$M$506,10,0)</f>
        <v>Porcentual</v>
      </c>
      <c r="K74" s="108" t="str">
        <f>VLOOKUP(B74,'Plantilla publicacion'!$A$3:$M$506,11,0)</f>
        <v>2025-02-03</v>
      </c>
      <c r="L74" s="108" t="str">
        <f>VLOOKUP(B74,'Plantilla publicacion'!$A$3:$M$506,12,0)</f>
        <v>2025-11-28</v>
      </c>
      <c r="M74" s="109"/>
      <c r="N74" s="110" t="str">
        <f>VLOOKUP(B74,'Plantilla publicacion'!$A$3:$M$506,13,0)</f>
        <v>2023-GRUPO DE TRABAJO DE CENTRO DE INFORMACIÓN TECNOLÓGICA Y APOYO A LA GESTIÓN DE PROPIEDAD LA INDUSTRIAL</v>
      </c>
      <c r="O74" s="251">
        <f>VLOOKUP($B74,'Plantilla publicacion'!$T$3:$Z$506,6,0)</f>
        <v>40</v>
      </c>
      <c r="P74" s="252">
        <f>VLOOKUP($B74,'Plantilla publicacion'!$T$3:$Z$506,7,0)</f>
        <v>9.8159509202453993E-4</v>
      </c>
      <c r="Q74" s="253" t="str">
        <f>VLOOKUP($B74,'Plantilla publicacion'!$T$3:$AA$506,8,0)</f>
        <v>Hasta el 30 de mayo, se han beneficiado 85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85 marcas asociadas a estos proyectos, se han brindado 73 orientaciones y se han radicado 56 solicitudes de registro de marca.
Estos proyectos productivos tienen presencia en 56 municipios del país.
El porcentaje de avance se calcula utilizando la fórmula de avance, que es: seguimientos realizados / seguimientos programados. Durante el año se realizarán un total de 10 seguimientos, y actualmente se está reportando el cuarto seguimiento. Por lo tanto, el porcentaje de avance es del 40%.</v>
      </c>
    </row>
    <row r="75" spans="1:17" s="12" customFormat="1" ht="89.25" x14ac:dyDescent="0.25">
      <c r="A75" s="5" t="str">
        <f>VLOOKUP(B75,'Plantilla publicacion'!$A$3:$B$506,2,0)</f>
        <v>Producto</v>
      </c>
      <c r="B75" s="15" t="s">
        <v>777</v>
      </c>
      <c r="C75" s="349" t="str">
        <f>VLOOKUP(B75,'Plantilla publicacion'!$A$3:$R$506,17,0)</f>
        <v>PND - 2-03-9-b- Seguridad humana y justicia social - Aprovechamiento de la propiedad intelectual / PES - Reindustrialización</v>
      </c>
      <c r="D75" s="349" t="str">
        <f>VLOOKUP(B75,'Plantilla publicacion'!$A$3:$M$506,6,0)</f>
        <v>58-Promover el enfoque preventivo, diferencial y territorial en el que hacer misional de la entidad</v>
      </c>
      <c r="E75" s="349" t="str">
        <f>VLOOKUP(B75,'Plantilla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5" s="349" t="str">
        <f>VLOOKUP(B75,'Plantilla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5" s="349" t="str">
        <f>VLOOKUP(B75,'Plantilla publicacion'!$A$3:$M$506,7,0)</f>
        <v>C-3503-0200-0014-20309b</v>
      </c>
      <c r="H75" s="15" t="str">
        <f>VLOOKUP(B75,'Plantilla publicacion'!$A$3:$M$506,8,0)</f>
        <v>Boletines tecnológicos para la  promoción y difusión del sistema de propiedad industrial para empresas, centros de investigación y en general aquellas entidades que desarrollen tecnologías verdes, divulgados (Informe de divulgación)</v>
      </c>
      <c r="I75" s="15">
        <f>VLOOKUP(B75,'Plantilla publicacion'!$A$3:$M$506,9,0)</f>
        <v>2</v>
      </c>
      <c r="J75" s="15" t="str">
        <f>VLOOKUP(B75,'Plantilla publicacion'!$A$3:$M$506,10,0)</f>
        <v>Númerica</v>
      </c>
      <c r="K75" s="158" t="str">
        <f>VLOOKUP(B75,'Plantilla publicacion'!$A$3:$M$506,11,0)</f>
        <v>2025-02-03</v>
      </c>
      <c r="L75" s="158" t="str">
        <f>VLOOKUP(B75,'Plantilla publicacion'!$A$3:$M$506,12,0)</f>
        <v>2025-12-12</v>
      </c>
      <c r="M75" s="101" t="str">
        <f>IF(ISERROR(VLOOKUP(B75,'Plantilla publicacion'!$A$3:$P$501,16,0)),"NA",VLOOKUP(B75,'Plantilla publicacion'!$A$3:$P$501,16,0))</f>
        <v>PND_3_Brindar acompañamiento a inventores y promover el uso de la información de patentes / PND_4_Reinvertir parte de las tasas recaudadas por propiedad industrial en el funcionamiento y promoción de la innovación / PEI_38 / CONPES 3934 Acción 4.7</v>
      </c>
      <c r="N75" s="189" t="str">
        <f>VLOOKUP(B75,'Plantilla publicacion'!$A$3:$M$506,13,0)</f>
        <v>2023-GRUPO DE TRABAJO DE CENTRO DE INFORMACIÓN TECNOLÓGICA Y APOYO A LA GESTIÓN DE PROPIEDAD LA INDUSTRIAL</v>
      </c>
      <c r="O75" s="246">
        <f>VLOOKUP($B75,'Plantilla publicacion'!$T$3:$Z$506,6,0)</f>
        <v>30.36</v>
      </c>
      <c r="P75" s="247">
        <f>VLOOKUP($B75,'Plantilla publicacion'!$T$3:$Z$506,7,0)</f>
        <v>1.3614349775784755E-3</v>
      </c>
      <c r="Q75" s="248" t="str">
        <f>VLOOKUP($B75,'Plantilla publicacion'!$T$3:$AA$506,8,0)</f>
        <v>El primer boletín tecnológico relacionado con usos de la coca, se encuentra en ejecución. En el mes de mayo se culminó con la elaboración de los capítulos de Presentación, Futuro en el ahora, Contexto, Tendencias y Anexos del I Boletín tecnológico. Adicionalmente, se inició el proceso de edición y corrección de estilo de los documentos.
Por otra parte, el 28 de mayo de 2025 se realizó un mailing para promover la consulta de la sección de boletines tecnológicos en la página web de la entidad.
El porcentaje de avance se calcula a partir del porcentaje reportado en el formato del Plan de Trabajo para los boletines tecnológicos, el cual, para este mes, es del 30,36%.</v>
      </c>
    </row>
    <row r="76" spans="1:17" ht="38.25" x14ac:dyDescent="0.25">
      <c r="A76" s="13" t="str">
        <f>VLOOKUP(B76,'Plantilla publicacion'!$A$3:$B$506,2,0)</f>
        <v>Actividad propia</v>
      </c>
      <c r="B76" s="6" t="s">
        <v>779</v>
      </c>
      <c r="C76" s="349"/>
      <c r="D76" s="349">
        <f>VLOOKUP(B76,'Plantilla publicacion'!$A$3:$M$502,6,0)</f>
        <v>0</v>
      </c>
      <c r="E76" s="349"/>
      <c r="F76" s="349"/>
      <c r="G76" s="349">
        <f>VLOOKUP(B76,'Plantilla publicacion'!$A$3:$M$502,7,0)</f>
        <v>0</v>
      </c>
      <c r="H76" s="6" t="str">
        <f>VLOOKUP(B76,'Plantilla publicacion'!$A$3:$M$506,8,0)</f>
        <v>Definir cronograma de trabajo y estructura del documento para los boletines tecnológicos.  (Cronograma de trabajo definido)</v>
      </c>
      <c r="I76" s="6">
        <f>VLOOKUP(B76,'Plantilla publicacion'!$A$3:$M$506,9,0)</f>
        <v>1</v>
      </c>
      <c r="J76" s="6" t="str">
        <f>VLOOKUP(B76,'Plantilla publicacion'!$A$3:$M$506,10,0)</f>
        <v>Númerica</v>
      </c>
      <c r="K76" s="7" t="str">
        <f>VLOOKUP(B76,'Plantilla publicacion'!$A$3:$M$506,11,0)</f>
        <v>2025-02-03</v>
      </c>
      <c r="L76" s="7" t="str">
        <f>VLOOKUP(B76,'Plantilla publicacion'!$A$3:$M$506,12,0)</f>
        <v>2025-02-28</v>
      </c>
      <c r="M76" s="58"/>
      <c r="N76" s="39" t="str">
        <f>VLOOKUP(B76,'Plantilla publicacion'!$A$3:$M$506,13,0)</f>
        <v>2023-GRUPO DE TRABAJO DE CENTRO DE INFORMACIÓN TECNOLÓGICA Y APOYO A LA GESTIÓN DE PROPIEDAD LA INDUSTRIAL</v>
      </c>
      <c r="O76" s="249">
        <f>VLOOKUP($B76,'Plantilla publicacion'!$T$3:$Z$506,6,0)</f>
        <v>100</v>
      </c>
      <c r="P76" s="245">
        <f>VLOOKUP($B76,'Plantilla publicacion'!$T$3:$Z$506,7,0)</f>
        <v>1.2269938650306749E-3</v>
      </c>
      <c r="Q76" s="250" t="str">
        <f>VLOOKUP($B76,'Plantilla publicacion'!$T$3:$AA$506,8,0)</f>
        <v>Se elaboró el cronograma de actividades para la elaboración de los 2 boletines tecnológicos del presente año.</v>
      </c>
    </row>
    <row r="77" spans="1:17" ht="51" x14ac:dyDescent="0.25">
      <c r="A77" s="13" t="str">
        <f>VLOOKUP(B77,'Plantilla publicacion'!$A$3:$B$506,2,0)</f>
        <v>Actividad propia</v>
      </c>
      <c r="B77" s="6" t="s">
        <v>781</v>
      </c>
      <c r="C77" s="349"/>
      <c r="D77" s="349">
        <f>VLOOKUP(B77,'Plantilla publicacion'!$A$3:$M$502,6,0)</f>
        <v>0</v>
      </c>
      <c r="E77" s="349"/>
      <c r="F77" s="349"/>
      <c r="G77" s="349">
        <f>VLOOKUP(B77,'Plantilla publicacion'!$A$3:$M$502,7,0)</f>
        <v>0</v>
      </c>
      <c r="H77" s="6" t="str">
        <f>VLOOKUP(B77,'Plantilla publicacion'!$A$3:$M$506,8,0)</f>
        <v>Elaborar y publicar dos (2) Boletines tecnológicos.  (Capturas de pantalla de la publicación de los boletines tecnológicos)</v>
      </c>
      <c r="I77" s="6">
        <f>VLOOKUP(B77,'Plantilla publicacion'!$A$3:$M$506,9,0)</f>
        <v>2</v>
      </c>
      <c r="J77" s="6" t="str">
        <f>VLOOKUP(B77,'Plantilla publicacion'!$A$3:$M$506,10,0)</f>
        <v>Númerica</v>
      </c>
      <c r="K77" s="7" t="str">
        <f>VLOOKUP(B77,'Plantilla publicacion'!$A$3:$M$506,11,0)</f>
        <v>2025-03-03</v>
      </c>
      <c r="L77" s="7" t="str">
        <f>VLOOKUP(B77,'Plantilla publicacion'!$A$3:$M$506,12,0)</f>
        <v>2025-11-28</v>
      </c>
      <c r="M77" s="58"/>
      <c r="N77" s="39" t="str">
        <f>VLOOKUP(B77,'Plantilla publicacion'!$A$3:$M$506,13,0)</f>
        <v>2023-GRUPO DE TRABAJO DE CENTRO DE INFORMACIÓN TECNOLÓGICA Y APOYO A LA GESTIÓN DE PROPIEDAD LA INDUSTRIAL</v>
      </c>
      <c r="O77" s="249">
        <f>VLOOKUP($B77,'Plantilla publicacion'!$T$3:$Z$506,6,0)</f>
        <v>30.36</v>
      </c>
      <c r="P77" s="245">
        <f>VLOOKUP($B77,'Plantilla publicacion'!$T$3:$Z$506,7,0)</f>
        <v>2.6076073619631904E-3</v>
      </c>
      <c r="Q77" s="250" t="str">
        <f>VLOOKUP($B77,'Plantilla publicacion'!$T$3:$AA$506,8,0)</f>
        <v>En el mes de mayo se culminó con la elaboración de los capítulos de Presentación, Futuro en el ahora, Contexto, Tendencias y Anexos del I Boletín tecnológico. Adicionalmente, se inició el proceso de edición y corrección de estilo de los documentos.
El porcentaje de avance se calcula a partir del porcentaje reportado en el formato del Plan de Trabajo para los boletines tecnológicos, el cual, para este mes, es del 30,36%.</v>
      </c>
    </row>
    <row r="78" spans="1:17" ht="39" thickBot="1" x14ac:dyDescent="0.3">
      <c r="A78" s="13" t="str">
        <f>VLOOKUP(B78,'Plantilla publicacion'!$A$3:$B$506,2,0)</f>
        <v>Actividad propia</v>
      </c>
      <c r="B78" s="11" t="s">
        <v>783</v>
      </c>
      <c r="C78" s="349"/>
      <c r="D78" s="349">
        <f>VLOOKUP(B78,'Plantilla publicacion'!$A$3:$M$502,6,0)</f>
        <v>0</v>
      </c>
      <c r="E78" s="349"/>
      <c r="F78" s="349"/>
      <c r="G78" s="349">
        <f>VLOOKUP(B78,'Plantilla publicacion'!$A$3:$M$502,7,0)</f>
        <v>0</v>
      </c>
      <c r="H78" s="11" t="str">
        <f>VLOOKUP(B78,'Plantilla publicacion'!$A$3:$M$506,8,0)</f>
        <v>Realizar la divulgación de los dos (2) Boletines tecnológicos. (Informe de divulgación)</v>
      </c>
      <c r="I78" s="11">
        <f>VLOOKUP(B78,'Plantilla publicacion'!$A$3:$M$506,9,0)</f>
        <v>2</v>
      </c>
      <c r="J78" s="11" t="str">
        <f>VLOOKUP(B78,'Plantilla publicacion'!$A$3:$M$506,10,0)</f>
        <v>Númerica</v>
      </c>
      <c r="K78" s="111" t="str">
        <f>VLOOKUP(B78,'Plantilla publicacion'!$A$3:$M$506,11,0)</f>
        <v>2025-03-03</v>
      </c>
      <c r="L78" s="111" t="str">
        <f>VLOOKUP(B78,'Plantilla publicacion'!$A$3:$M$506,12,0)</f>
        <v>2025-12-12</v>
      </c>
      <c r="M78" s="112"/>
      <c r="N78" s="190" t="str">
        <f>VLOOKUP(B78,'Plantilla publicacion'!$A$3:$M$506,13,0)</f>
        <v>2023-GRUPO DE TRABAJO DE CENTRO DE INFORMACIÓN TECNOLÓGICA Y APOYO A LA GESTIÓN DE PROPIEDAD LA INDUSTRIAL</v>
      </c>
      <c r="O78" s="251">
        <f>VLOOKUP($B78,'Plantilla publicacion'!$T$3:$Z$506,6,0)</f>
        <v>0</v>
      </c>
      <c r="P78" s="252">
        <f>VLOOKUP($B78,'Plantilla publicacion'!$T$3:$Z$506,7,0)</f>
        <v>0</v>
      </c>
      <c r="Q78" s="253" t="str">
        <f>VLOOKUP($B78,'Plantilla publicacion'!$T$3:$AA$506,8,0)</f>
        <v>El 28 de mayo de 2025 se realizó un mailing para promover la consulta de la sección de boletines tecnológicos en la página web de la entidad.</v>
      </c>
    </row>
    <row r="79" spans="1:17" s="12" customFormat="1" ht="114.75" x14ac:dyDescent="0.25">
      <c r="A79" s="5" t="str">
        <f>VLOOKUP(B79,'Plantilla publicacion'!$A$3:$B$506,2,0)</f>
        <v>Producto</v>
      </c>
      <c r="B79" s="99" t="s">
        <v>784</v>
      </c>
      <c r="C79" s="350" t="str">
        <f>VLOOKUP(B79,'Plantilla publicacion'!$A$3:$R$506,17,0)</f>
        <v>PND - 2-03-9-b- Seguridad humana y justicia social - Aprovechamiento de la propiedad intelectual / PES - Reindustrialización</v>
      </c>
      <c r="D79" s="350" t="str">
        <f>VLOOKUP(B79,'Plantilla publicacion'!$A$3:$M$506,6,0)</f>
        <v>58-Promover el enfoque preventivo, diferencial y territorial en el que hacer misional de la entidad</v>
      </c>
      <c r="E79" s="350" t="str">
        <f>VLOOKUP(B79,'Plantilla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9" s="350" t="str">
        <f>VLOOKUP(B79,'Plantilla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9" s="350" t="str">
        <f>VLOOKUP(B79,'Plantilla publicacion'!$A$3:$M$506,7,0)</f>
        <v>N/A</v>
      </c>
      <c r="H79" s="101" t="str">
        <f>VLOOKUP(B79,'Plantilla publicacion'!$A$3:$M$506,8,0)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79" s="101">
        <f>VLOOKUP(B79,'Plantilla publicacion'!$A$3:$M$506,9,0)</f>
        <v>1</v>
      </c>
      <c r="J79" s="101" t="str">
        <f>VLOOKUP(B79,'Plantilla publicacion'!$A$3:$M$506,10,0)</f>
        <v>Númerica</v>
      </c>
      <c r="K79" s="159" t="str">
        <f>VLOOKUP(B79,'Plantilla publicacion'!$A$3:$M$506,11,0)</f>
        <v>2025-02-03</v>
      </c>
      <c r="L79" s="159" t="str">
        <f>VLOOKUP(B79,'Plantilla publicacion'!$A$3:$M$506,12,0)</f>
        <v>2025-11-28</v>
      </c>
      <c r="M79" s="101" t="str">
        <f>IF(ISERROR(VLOOKUP(B79,'Plantilla publicacion'!$A$3:$P$501,16,0)),"NA",VLOOKUP(B79,'Plantilla publicacion'!$A$3:$P$501,16,0))</f>
        <v>PND_2_Fomentar estrategias de sensibilización para el reconocimiento, aprovechamiento y uso responsable de los derechos de PI / PEI_31 / CONPES 4062 Acción 4.7</v>
      </c>
      <c r="N79" s="102" t="str">
        <f>VLOOKUP(B79,'Plantilla publicacion'!$A$3:$M$506,13,0)</f>
        <v>2023-GRUPO DE TRABAJO DE CENTRO DE INFORMACIÓN TECNOLÓGICA Y APOYO A LA GESTIÓN DE PROPIEDAD LA INDUSTRIAL</v>
      </c>
      <c r="O79" s="246">
        <f>VLOOKUP($B79,'Plantilla publicacion'!$T$3:$Z$506,6,0)</f>
        <v>0</v>
      </c>
      <c r="P79" s="247">
        <f>VLOOKUP($B79,'Plantilla publicacion'!$T$3:$Z$506,7,0)</f>
        <v>0</v>
      </c>
      <c r="Q79" s="248" t="str">
        <f>VLOOKUP($B79,'Plantilla publicacion'!$T$3:$AA$506,8,0)</f>
        <v>La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se encuentra en ejecución.  Durante abril y mayo de 2025, se realizaron actividades de sensibilización sobre marcas colectivas con actores del sector agropecuario y gastronómico, en el marco del programa TU MARCA, NUESTRA MARCA. Las sesiones contaron con la participación de:
-Unidad Solidaria (1 de abril): involucró a actores territoriales que apoyan la comercialización en la cadena agropecuaria.
-Agencia de Desarrollo Rural (ADR) (3 de abril): participaron actores territoriales que acompañan a las asociaciones del sector lácteo.
-Productores de Caquetá (28 de mayo): se sensibilizó a 15 productores de 8 asociaciones lácteas acompañadas por la ADR.</v>
      </c>
    </row>
    <row r="80" spans="1:17" ht="140.25" x14ac:dyDescent="0.25">
      <c r="A80" s="13" t="str">
        <f>VLOOKUP(B80,'Plantilla publicacion'!$A$3:$B$506,2,0)</f>
        <v>Actividad propia</v>
      </c>
      <c r="B80" s="103" t="s">
        <v>786</v>
      </c>
      <c r="C80" s="349"/>
      <c r="D80" s="349">
        <f>VLOOKUP(B80,'Plantilla publicacion'!$A$3:$M$502,6,0)</f>
        <v>0</v>
      </c>
      <c r="E80" s="349"/>
      <c r="F80" s="349"/>
      <c r="G80" s="349">
        <f>VLOOKUP(B80,'Plantilla publicacion'!$A$3:$M$502,7,0)</f>
        <v>0</v>
      </c>
      <c r="H80" s="6" t="str">
        <f>VLOOKUP(B80,'Plantilla publicacion'!$A$3:$M$506,8,0)</f>
        <v>Diseñar y ejecutar piloto de la estrategia para fomentar el uso, difusión y sensibilización de instrumentos de protección asociados a signos de vocación colectiva    (Informe de ejecución del piloto de la estrategia)</v>
      </c>
      <c r="I80" s="6">
        <f>VLOOKUP(B80,'Plantilla publicacion'!$A$3:$M$506,9,0)</f>
        <v>1</v>
      </c>
      <c r="J80" s="6" t="str">
        <f>VLOOKUP(B80,'Plantilla publicacion'!$A$3:$M$506,10,0)</f>
        <v>Númerica</v>
      </c>
      <c r="K80" s="7" t="str">
        <f>VLOOKUP(B80,'Plantilla publicacion'!$A$3:$M$506,11,0)</f>
        <v>2025-02-03</v>
      </c>
      <c r="L80" s="7" t="str">
        <f>VLOOKUP(B80,'Plantilla publicacion'!$A$3:$M$506,12,0)</f>
        <v>2025-09-30</v>
      </c>
      <c r="M80" s="58"/>
      <c r="N80" s="104" t="str">
        <f>VLOOKUP(B80,'Plantilla publicacion'!$A$3:$M$506,13,0)</f>
        <v>2023-GRUPO DE TRABAJO DE CENTRO DE INFORMACIÓN TECNOLÓGICA Y APOYO A LA GESTIÓN DE PROPIEDAD LA INDUSTRIAL</v>
      </c>
      <c r="O80" s="249">
        <f>VLOOKUP($B80,'Plantilla publicacion'!$T$3:$Z$506,6,0)</f>
        <v>0</v>
      </c>
      <c r="P80" s="245">
        <f>VLOOKUP($B80,'Plantilla publicacion'!$T$3:$Z$506,7,0)</f>
        <v>0</v>
      </c>
      <c r="Q80" s="250" t="str">
        <f>VLOOKUP($B80,'Plantilla publicacion'!$T$3:$AA$506,8,0)</f>
        <v>El 28 de mayo se sensibilizaron a 15 productores agropecuarios de 8 Asociaciones del sector lácteo que están siendo acompañadas en procesos de comercialización por la Agencia de Desarrollo Rural en el departamento de Caquetá.</v>
      </c>
    </row>
    <row r="81" spans="1:17" ht="39" thickBot="1" x14ac:dyDescent="0.3">
      <c r="A81" s="13" t="str">
        <f>VLOOKUP(B81,'Plantilla publicacion'!$A$3:$B$506,2,0)</f>
        <v>Actividad propia</v>
      </c>
      <c r="B81" s="105" t="s">
        <v>788</v>
      </c>
      <c r="C81" s="351"/>
      <c r="D81" s="351">
        <f>VLOOKUP(B81,'Plantilla publicacion'!$A$3:$M$502,6,0)</f>
        <v>0</v>
      </c>
      <c r="E81" s="351"/>
      <c r="F81" s="351"/>
      <c r="G81" s="351">
        <f>VLOOKUP(B81,'Plantilla publicacion'!$A$3:$M$502,7,0)</f>
        <v>0</v>
      </c>
      <c r="H81" s="107" t="str">
        <f>VLOOKUP(B81,'Plantilla publicacion'!$A$3:$M$506,8,0)</f>
        <v>Elaborar informe de la implementación de la acción CONPES 4.7 propuesta  (Informe anual de la implementación)</v>
      </c>
      <c r="I81" s="107">
        <f>VLOOKUP(B81,'Plantilla publicacion'!$A$3:$M$506,9,0)</f>
        <v>1</v>
      </c>
      <c r="J81" s="107" t="str">
        <f>VLOOKUP(B81,'Plantilla publicacion'!$A$3:$M$506,10,0)</f>
        <v>Númerica</v>
      </c>
      <c r="K81" s="108" t="str">
        <f>VLOOKUP(B81,'Plantilla publicacion'!$A$3:$M$506,11,0)</f>
        <v>2025-10-01</v>
      </c>
      <c r="L81" s="108" t="str">
        <f>VLOOKUP(B81,'Plantilla publicacion'!$A$3:$M$506,12,0)</f>
        <v>2025-11-28</v>
      </c>
      <c r="M81" s="109"/>
      <c r="N81" s="110" t="str">
        <f>VLOOKUP(B81,'Plantilla publicacion'!$A$3:$M$506,13,0)</f>
        <v>2023-GRUPO DE TRABAJO DE CENTRO DE INFORMACIÓN TECNOLÓGICA Y APOYO A LA GESTIÓN DE PROPIEDAD LA INDUSTRIAL</v>
      </c>
      <c r="O81" s="251">
        <f>VLOOKUP($B81,'Plantilla publicacion'!$T$3:$Z$506,6,0)</f>
        <v>0</v>
      </c>
      <c r="P81" s="252">
        <f>VLOOKUP($B81,'Plantilla publicacion'!$T$3:$Z$506,7,0)</f>
        <v>0</v>
      </c>
      <c r="Q81" s="253">
        <f>VLOOKUP($B81,'Plantilla publicacion'!$T$3:$AA$506,8,0)</f>
        <v>0</v>
      </c>
    </row>
    <row r="82" spans="1:17" s="12" customFormat="1" ht="89.25" x14ac:dyDescent="0.25">
      <c r="A82" s="5" t="str">
        <f>VLOOKUP(B82,'Plantilla publicacion'!$A$3:$B$506,2,0)</f>
        <v>Producto</v>
      </c>
      <c r="B82" s="15" t="s">
        <v>798</v>
      </c>
      <c r="C82" s="349" t="str">
        <f>VLOOKUP(B82,'Plantilla publicacion'!$A$3:$R$506,17,0)</f>
        <v>PND - 5-31-5-b- Convergencia regional - Entidades públicas territoriales y nacionales fortalecidas / PES - Transformación Institucional</v>
      </c>
      <c r="D82" s="349" t="str">
        <f>VLOOKUP(B82,'Plantilla publicacion'!$A$3:$M$506,6,0)</f>
        <v>81-Mejorar la oportunidad en la atención de trámites y servicios.</v>
      </c>
      <c r="E82" s="349" t="str">
        <f>VLOOKUP(B82,'Plantilla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2" s="349" t="str">
        <f>VLOOKUP(B82,'Plantilla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2" s="349" t="str">
        <f>VLOOKUP(B82,'Plantilla publicacion'!$A$3:$M$506,7,0)</f>
        <v>C-3503-0200-0014-20309b</v>
      </c>
      <c r="H82" s="15" t="str">
        <f>VLOOKUP(B82,'Plantilla publicacion'!$A$3:$M$506,8,0)</f>
        <v>Solicitudes de patentes de invención y modelos de utilidad pendientes de trámite y que cuenten con pago del examen de patentabilidad anteriores al año 2023, atendidas  (Reporte de indicador generado en Tableau o Power BI)</v>
      </c>
      <c r="I82" s="15">
        <f>VLOOKUP(B82,'Plantilla publicacion'!$A$3:$M$506,9,0)</f>
        <v>95</v>
      </c>
      <c r="J82" s="15" t="str">
        <f>VLOOKUP(B82,'Plantilla publicacion'!$A$3:$M$506,10,0)</f>
        <v>Porcentual</v>
      </c>
      <c r="K82" s="158" t="str">
        <f>VLOOKUP(B82,'Plantilla publicacion'!$A$3:$M$506,11,0)</f>
        <v>2025-01-02</v>
      </c>
      <c r="L82" s="158" t="str">
        <f>VLOOKUP(B82,'Plantilla publicacion'!$A$3:$M$506,12,0)</f>
        <v>2025-12-31</v>
      </c>
      <c r="M82" s="101">
        <f>IF(ISERROR(VLOOKUP(B82,'Plantilla publicacion'!$A$3:$P$501,16,0)),"NA",VLOOKUP(B82,'Plantilla publicacion'!$A$3:$P$501,16,0))</f>
        <v>0</v>
      </c>
      <c r="N82" s="189" t="str">
        <f>VLOOKUP(B82,'Plantilla publicacion'!$A$3:$M$506,13,0)</f>
        <v>2020-DIRECCIÓN DE NUEVAS CREACIONES</v>
      </c>
      <c r="O82" s="195">
        <f>VLOOKUP($B82,'Plantilla publicacion'!$T$3:$Z$506,6,0)</f>
        <v>47.66</v>
      </c>
      <c r="P82" s="196">
        <f>VLOOKUP($B82,'Plantilla publicacion'!$T$3:$Z$506,7,0)</f>
        <v>1.068609865470852E-2</v>
      </c>
      <c r="Q82" s="102" t="str">
        <f>VLOOKUP($B82,'Plantilla publicacion'!$T$3:$AA$506,8,0)</f>
        <v xml:space="preserve">Se establece que durante el periodo de enero a mayo de 2025, se han proyectado y enviado para suscripción de la superintendente de industria y comercio 754 solicitudes de patente de invención y modelos de utilidad de solicitudes con fecha de presentación entre los años 2022 y anteriores, para un avance del 47,66%. Para el periodo de mayo se proyectaron y enviaron para suscripción de la superintendente de industria y comercio 87 solicitudes.
Debido a que los tableros de plan de acción 2025 no han sido entregados por parte de la OTI el valor reportado se obtuvo a partir de la información recuperada de Tableau.
</v>
      </c>
    </row>
    <row r="83" spans="1:17" s="12" customFormat="1" ht="89.25" x14ac:dyDescent="0.25">
      <c r="A83" s="13" t="str">
        <f>VLOOKUP(B83,'Plantilla publicacion'!$A$3:$B$506,2,0)</f>
        <v>Actividad propia</v>
      </c>
      <c r="B83" s="6" t="s">
        <v>800</v>
      </c>
      <c r="C83" s="349"/>
      <c r="D83" s="349">
        <f>VLOOKUP(B83,'Plantilla publicacion'!$A$3:$M$502,6,0)</f>
        <v>0</v>
      </c>
      <c r="E83" s="349"/>
      <c r="F83" s="349"/>
      <c r="G83" s="349">
        <f>VLOOKUP(B83,'Plantilla publicacion'!$A$3:$M$502,7,0)</f>
        <v>0</v>
      </c>
      <c r="H83" s="6" t="str">
        <f>VLOOKUP(B83,'Plantilla publicacion'!$A$3:$M$506,8,0)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3" s="6">
        <f>VLOOKUP(B83,'Plantilla publicacion'!$A$3:$M$506,9,0)</f>
        <v>95</v>
      </c>
      <c r="J83" s="6" t="str">
        <f>VLOOKUP(B83,'Plantilla publicacion'!$A$3:$M$506,10,0)</f>
        <v>Porcentual</v>
      </c>
      <c r="K83" s="7" t="str">
        <f>VLOOKUP(B83,'Plantilla publicacion'!$A$3:$M$506,11,0)</f>
        <v>2025-01-02</v>
      </c>
      <c r="L83" s="7" t="str">
        <f>VLOOKUP(B83,'Plantilla publicacion'!$A$3:$M$506,12,0)</f>
        <v>2025-12-31</v>
      </c>
      <c r="M83" s="58"/>
      <c r="N83" s="39" t="str">
        <f>VLOOKUP(B83,'Plantilla publicacion'!$A$3:$M$506,13,0)</f>
        <v>2020-DIRECCIÓN DE NUEVAS CREACIONES</v>
      </c>
      <c r="O83" s="249">
        <f>VLOOKUP($B83,'Plantilla publicacion'!$T$3:$Z$506,6,0)</f>
        <v>31.28</v>
      </c>
      <c r="P83" s="245">
        <f>VLOOKUP($B83,'Plantilla publicacion'!$T$3:$Z$506,7,0)</f>
        <v>1.9190184049079754E-3</v>
      </c>
      <c r="Q83" s="250" t="str">
        <f>VLOOKUP($B83,'Plantilla publicacion'!$T$3:$AA$506,8,0)</f>
        <v xml:space="preserve">Se han realizado 845 estudios por articulo 45 de solicitudes de patente de invención y modelos de utilidad de solicitudes con fecha de presentación entre los años 2022 y anteriores, para un avance del 31,28% de enero a mayo. Durante el periodo de mayo de 2025 se realizaron 218 estudios por artículo 45.
Debido a que los tableros de plan de acción 2025 no han sido entregados por parte de la OTI el valor reportado se obtuvo a partir de la información recuperada de Tableau.
</v>
      </c>
    </row>
    <row r="84" spans="1:17" ht="102.75" thickBot="1" x14ac:dyDescent="0.3">
      <c r="A84" s="13" t="str">
        <f>VLOOKUP(B84,'Plantilla publicacion'!$A$3:$B$506,2,0)</f>
        <v>Actividad propia</v>
      </c>
      <c r="B84" s="11" t="s">
        <v>801</v>
      </c>
      <c r="C84" s="349"/>
      <c r="D84" s="349">
        <f>VLOOKUP(B84,'Plantilla publicacion'!$A$3:$M$502,6,0)</f>
        <v>0</v>
      </c>
      <c r="E84" s="349"/>
      <c r="F84" s="349"/>
      <c r="G84" s="349">
        <f>VLOOKUP(B84,'Plantilla publicacion'!$A$3:$M$502,7,0)</f>
        <v>0</v>
      </c>
      <c r="H84" s="11" t="str">
        <f>VLOOKUP(B84,'Plantilla publicacion'!$A$3:$M$506,8,0)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4" s="11">
        <f>VLOOKUP(B84,'Plantilla publicacion'!$A$3:$M$506,9,0)</f>
        <v>95</v>
      </c>
      <c r="J84" s="11" t="str">
        <f>VLOOKUP(B84,'Plantilla publicacion'!$A$3:$M$506,10,0)</f>
        <v>Porcentual</v>
      </c>
      <c r="K84" s="111" t="str">
        <f>VLOOKUP(B84,'Plantilla publicacion'!$A$3:$M$506,11,0)</f>
        <v>2025-01-02</v>
      </c>
      <c r="L84" s="111" t="str">
        <f>VLOOKUP(B84,'Plantilla publicacion'!$A$3:$M$506,12,0)</f>
        <v>2025-12-31</v>
      </c>
      <c r="M84" s="112"/>
      <c r="N84" s="190" t="str">
        <f>VLOOKUP(B84,'Plantilla publicacion'!$A$3:$M$506,13,0)</f>
        <v>2020-DIRECCIÓN DE NUEVAS CREACIONES</v>
      </c>
      <c r="O84" s="251">
        <f>VLOOKUP($B84,'Plantilla publicacion'!$T$3:$Z$506,6,0)</f>
        <v>47.66</v>
      </c>
      <c r="P84" s="252">
        <f>VLOOKUP($B84,'Plantilla publicacion'!$T$3:$Z$506,7,0)</f>
        <v>2.923926380368098E-3</v>
      </c>
      <c r="Q84" s="253" t="str">
        <f>VLOOKUP($B84,'Plantilla publicacion'!$T$3:$AA$506,8,0)</f>
        <v>Se establece que durante el periodo de enero a mayo de 2025, se han proyectado y enviado para suscripción de la superintendente de industria y comercio 754 solicitudes de patente de invención y modelos de utilidad de solicitudes con fecha de presentación entre los años 2022 y anteriores, para un avance del 47,66%. Para el periodo de mayo se proyectaron y enviaron para suscripción de la superintendente de industria y comercio 87 solicitudes.
Debido a que los tableros de plan de acción 2025 no han sido entregados por parte de la OTI el valor reportado se obtuvo a partir de la información recuperada de Tableau.</v>
      </c>
    </row>
    <row r="85" spans="1:17" s="12" customFormat="1" ht="153" x14ac:dyDescent="0.25">
      <c r="A85" s="5" t="str">
        <f>VLOOKUP(B85,'Plantilla publicacion'!$A$3:$B$506,2,0)</f>
        <v>Producto</v>
      </c>
      <c r="B85" s="99" t="s">
        <v>809</v>
      </c>
      <c r="C85" s="350" t="str">
        <f>VLOOKUP(B85,'Plantilla publicacion'!$A$3:$R$506,17,0)</f>
        <v>PND - 5-31-5-b- Convergencia regional - Entidades públicas territoriales y nacionales fortalecidas / PES - Transformación Institucional</v>
      </c>
      <c r="D85" s="350" t="str">
        <f>VLOOKUP(B85,'Plantilla publicacion'!$A$3:$M$506,6,0)</f>
        <v>81-Mejorar la oportunidad en la atención de trámites y servicios.</v>
      </c>
      <c r="E85" s="350" t="str">
        <f>VLOOKUP(B85,'Plantilla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5" s="350" t="str">
        <f>VLOOKUP(B85,'Plantilla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5" s="350" t="str">
        <f>VLOOKUP(B85,'Plantilla publicacion'!$A$3:$M$506,7,0)</f>
        <v>C-3503-0200-0014-20309b</v>
      </c>
      <c r="H85" s="101" t="str">
        <f>VLOOKUP(B85,'Plantilla publicacion'!$A$3:$M$506,8,0)</f>
        <v>Solicitudes pendientes de decisión en materia de registro y cancelación de signos distintivos, decididas.  (Reporte de indicador generado en Tableau o Power BI)</v>
      </c>
      <c r="I85" s="101">
        <f>VLOOKUP(B85,'Plantilla publicacion'!$A$3:$M$506,9,0)</f>
        <v>80</v>
      </c>
      <c r="J85" s="101" t="str">
        <f>VLOOKUP(B85,'Plantilla publicacion'!$A$3:$M$506,10,0)</f>
        <v>Porcentual</v>
      </c>
      <c r="K85" s="159" t="str">
        <f>VLOOKUP(B85,'Plantilla publicacion'!$A$3:$M$506,11,0)</f>
        <v>2025-01-15</v>
      </c>
      <c r="L85" s="159" t="str">
        <f>VLOOKUP(B85,'Plantilla publicacion'!$A$3:$M$506,12,0)</f>
        <v>2025-12-31</v>
      </c>
      <c r="M85" s="101">
        <f>IF(ISERROR(VLOOKUP(B85,'Plantilla publicacion'!$A$3:$P$501,16,0)),"NA",VLOOKUP(B85,'Plantilla publicacion'!$A$3:$P$501,16,0))</f>
        <v>0</v>
      </c>
      <c r="N85" s="102" t="str">
        <f>VLOOKUP(B85,'Plantilla publicacion'!$A$3:$M$506,13,0)</f>
        <v>2010-DIRECCION DE SIGNOS DISTINTIVOS</v>
      </c>
      <c r="O85" s="246">
        <f>VLOOKUP($B85,'Plantilla publicacion'!$T$3:$Z$506,6,0)</f>
        <v>32.299999999999997</v>
      </c>
      <c r="P85" s="247">
        <f>VLOOKUP($B85,'Plantilla publicacion'!$T$3:$Z$506,7,0)</f>
        <v>1.3760089686098655E-2</v>
      </c>
      <c r="Q85" s="248" t="str">
        <f>VLOOKUP($B85,'Plantilla publicacion'!$T$3:$AA$506,8,0)</f>
        <v>Se reporta el avance del Producto del Plan de Acción 2010.1 de acuerdo con la ponderación establecida previamente para cada una de las actividades.
                             Meta % Pond     % Avance   Total
Actividad 1		80	 99,0%	     40.6       32.15
Actividad 2		70	 0,2%	     40.9         0.05
Actividad 3		70	 0,2%	     71.6         0.10
Actividad 4		70	 0,6%	        0             0
Total                                                                     32.3
El avance se hizo a parir de 1. Decidir las clases de Signos Distintivos sin oposición al 31 de diciembre de 2024.
2. Decidir las clases de Signos Distintivos con oposición radicados al 31 de diciembre de 2024.
3. Decidir las acciones de cancelación con traslado vencido al 14 de noviembre de 2025.</v>
      </c>
    </row>
    <row r="86" spans="1:17" ht="38.25" x14ac:dyDescent="0.25">
      <c r="A86" s="13" t="str">
        <f>VLOOKUP(B86,'Plantilla publicacion'!$A$3:$B$506,2,0)</f>
        <v>Actividad propia</v>
      </c>
      <c r="B86" s="103" t="s">
        <v>811</v>
      </c>
      <c r="C86" s="349"/>
      <c r="D86" s="349">
        <f>VLOOKUP(B86,'Plantilla publicacion'!$A$3:$M$502,6,0)</f>
        <v>0</v>
      </c>
      <c r="E86" s="349"/>
      <c r="F86" s="349"/>
      <c r="G86" s="349">
        <f>VLOOKUP(B86,'Plantilla publicacion'!$A$3:$M$502,7,0)</f>
        <v>0</v>
      </c>
      <c r="H86" s="6" t="str">
        <f>VLOOKUP(B86,'Plantilla publicacion'!$A$3:$M$506,8,0)</f>
        <v>Decidir las clases de registro de signos distintivos sin oposición radicadas a 31 de diciembre de 2024, cuyo stock se calcula que sea de 53.432 clases, excepto los casos detenidos.  (Reporte de indicador generado en Tableau o Power BI)</v>
      </c>
      <c r="I86" s="6">
        <f>VLOOKUP(B86,'Plantilla publicacion'!$A$3:$M$506,9,0)</f>
        <v>80</v>
      </c>
      <c r="J86" s="6" t="str">
        <f>VLOOKUP(B86,'Plantilla publicacion'!$A$3:$M$506,10,0)</f>
        <v>Porcentual</v>
      </c>
      <c r="K86" s="7" t="str">
        <f>VLOOKUP(B86,'Plantilla publicacion'!$A$3:$M$506,11,0)</f>
        <v>2025-01-15</v>
      </c>
      <c r="L86" s="7" t="str">
        <f>VLOOKUP(B86,'Plantilla publicacion'!$A$3:$M$506,12,0)</f>
        <v>2025-10-31</v>
      </c>
      <c r="M86" s="58"/>
      <c r="N86" s="104" t="str">
        <f>VLOOKUP(B86,'Plantilla publicacion'!$A$3:$M$506,13,0)</f>
        <v>2010-DIRECCION DE SIGNOS DISTINTIVOS</v>
      </c>
      <c r="O86" s="249">
        <f>VLOOKUP($B86,'Plantilla publicacion'!$T$3:$Z$506,6,0)</f>
        <v>40.6</v>
      </c>
      <c r="P86" s="245">
        <f>VLOOKUP($B86,'Plantilla publicacion'!$T$3:$Z$506,7,0)</f>
        <v>1.4944785276073621E-3</v>
      </c>
      <c r="Q86" s="250" t="str">
        <f>VLOOKUP($B86,'Plantilla publicacion'!$T$3:$AA$506,8,0)</f>
        <v>De acuerdo al stock que es de 53.432 clases, se tuvo un avance del 40.6%, este avance se obtiene al comparar las 21.720 clases decididas a corte 31 de mayo, con el stock previsto de las  53.432 clases.</v>
      </c>
    </row>
    <row r="87" spans="1:17" ht="38.25" x14ac:dyDescent="0.25">
      <c r="A87" s="13" t="str">
        <f>VLOOKUP(B87,'Plantilla publicacion'!$A$3:$B$506,2,0)</f>
        <v>Actividad propia</v>
      </c>
      <c r="B87" s="103" t="s">
        <v>813</v>
      </c>
      <c r="C87" s="349"/>
      <c r="D87" s="349">
        <f>VLOOKUP(B87,'Plantilla publicacion'!$A$3:$M$502,6,0)</f>
        <v>0</v>
      </c>
      <c r="E87" s="349"/>
      <c r="F87" s="349"/>
      <c r="G87" s="349">
        <f>VLOOKUP(B87,'Plantilla publicacion'!$A$3:$M$502,7,0)</f>
        <v>0</v>
      </c>
      <c r="H87" s="6" t="str">
        <f>VLOOKUP(B87,'Plantilla publicacion'!$A$3:$M$506,8,0)</f>
        <v>Decidir las clases de registro de signos distintivos con oposición radicadas a 31 de diciembre de 2024, cuyo stock se calcula que sea de 5.026 clases, excepto los casos detenidos.  (Reporte de indicador generado en Tableau o Power BI)</v>
      </c>
      <c r="I87" s="6">
        <f>VLOOKUP(B87,'Plantilla publicacion'!$A$3:$M$506,9,0)</f>
        <v>70</v>
      </c>
      <c r="J87" s="6" t="str">
        <f>VLOOKUP(B87,'Plantilla publicacion'!$A$3:$M$506,10,0)</f>
        <v>Porcentual</v>
      </c>
      <c r="K87" s="7" t="str">
        <f>VLOOKUP(B87,'Plantilla publicacion'!$A$3:$M$506,11,0)</f>
        <v>2025-01-15</v>
      </c>
      <c r="L87" s="7" t="str">
        <f>VLOOKUP(B87,'Plantilla publicacion'!$A$3:$M$506,12,0)</f>
        <v>2025-10-31</v>
      </c>
      <c r="M87" s="58"/>
      <c r="N87" s="104" t="str">
        <f>VLOOKUP(B87,'Plantilla publicacion'!$A$3:$M$506,13,0)</f>
        <v>2010-DIRECCION DE SIGNOS DISTINTIVOS</v>
      </c>
      <c r="O87" s="249">
        <f>VLOOKUP($B87,'Plantilla publicacion'!$T$3:$Z$506,6,0)</f>
        <v>40.9</v>
      </c>
      <c r="P87" s="245">
        <f>VLOOKUP($B87,'Plantilla publicacion'!$T$3:$Z$506,7,0)</f>
        <v>1.5055214723926379E-3</v>
      </c>
      <c r="Q87" s="250" t="str">
        <f>VLOOKUP($B87,'Plantilla publicacion'!$T$3:$AA$506,8,0)</f>
        <v xml:space="preserve">De acuerdo al stock que es de 5.026 clases, se tuvo un avance del 40.9%, este avance se obtiene al comparar las 2.056 clases decididas a corte 31 de mayo, con el stock previsto de 5.026 clases.
</v>
      </c>
    </row>
    <row r="88" spans="1:17" ht="25.5" x14ac:dyDescent="0.25">
      <c r="A88" s="13" t="str">
        <f>VLOOKUP(B88,'Plantilla publicacion'!$A$3:$B$506,2,0)</f>
        <v>Actividad propia</v>
      </c>
      <c r="B88" s="103" t="s">
        <v>815</v>
      </c>
      <c r="C88" s="349"/>
      <c r="D88" s="349">
        <f>VLOOKUP(B88,'Plantilla publicacion'!$A$3:$M$502,6,0)</f>
        <v>0</v>
      </c>
      <c r="E88" s="349"/>
      <c r="F88" s="349"/>
      <c r="G88" s="349">
        <f>VLOOKUP(B88,'Plantilla publicacion'!$A$3:$M$502,7,0)</f>
        <v>0</v>
      </c>
      <c r="H88" s="6" t="str">
        <f>VLOOKUP(B88,'Plantilla publicacion'!$A$3:$M$506,8,0)</f>
        <v>Decidir las solicitudes de acciones de cancelación con traslado vencido al 14 de noviembre de 2025, excepto los casos detenidos.  (Reporte de indicador generado en Tableau o Power BI)</v>
      </c>
      <c r="I88" s="6">
        <f>VLOOKUP(B88,'Plantilla publicacion'!$A$3:$M$506,9,0)</f>
        <v>70</v>
      </c>
      <c r="J88" s="6" t="str">
        <f>VLOOKUP(B88,'Plantilla publicacion'!$A$3:$M$506,10,0)</f>
        <v>Porcentual</v>
      </c>
      <c r="K88" s="7" t="str">
        <f>VLOOKUP(B88,'Plantilla publicacion'!$A$3:$M$506,11,0)</f>
        <v>2025-01-15</v>
      </c>
      <c r="L88" s="7" t="str">
        <f>VLOOKUP(B88,'Plantilla publicacion'!$A$3:$M$506,12,0)</f>
        <v>2025-12-31</v>
      </c>
      <c r="M88" s="58"/>
      <c r="N88" s="104" t="str">
        <f>VLOOKUP(B88,'Plantilla publicacion'!$A$3:$M$506,13,0)</f>
        <v>2010-DIRECCION DE SIGNOS DISTINTIVOS</v>
      </c>
      <c r="O88" s="249">
        <f>VLOOKUP($B88,'Plantilla publicacion'!$T$3:$Z$506,6,0)</f>
        <v>71.599999999999994</v>
      </c>
      <c r="P88" s="245">
        <f>VLOOKUP($B88,'Plantilla publicacion'!$T$3:$Z$506,7,0)</f>
        <v>1.7570552147239261E-3</v>
      </c>
      <c r="Q88" s="250" t="str">
        <f>VLOOKUP($B88,'Plantilla publicacion'!$T$3:$AA$506,8,0)</f>
        <v>Presentamos avances en la actividad 2010.1.3, decidiendo solicitudes de acción de cancelación desde 15 de enero hasta el 31 de mayo de 2025. 
Se decidieron 405 acciones de cancelación, según stock de 566 con traslado vencido a corte 31 de mayo de 2025, obteniendo un avance del 71.6%.</v>
      </c>
    </row>
    <row r="89" spans="1:17" ht="39" thickBot="1" x14ac:dyDescent="0.3">
      <c r="A89" s="13" t="str">
        <f>VLOOKUP(B89,'Plantilla publicacion'!$A$3:$B$506,2,0)</f>
        <v>Actividad propia</v>
      </c>
      <c r="B89" s="120" t="s">
        <v>817</v>
      </c>
      <c r="C89" s="349"/>
      <c r="D89" s="349">
        <f>VLOOKUP(B89,'Plantilla publicacion'!$A$3:$M$502,6,0)</f>
        <v>0</v>
      </c>
      <c r="E89" s="349"/>
      <c r="F89" s="349"/>
      <c r="G89" s="349">
        <f>VLOOKUP(B89,'Plantilla publicacion'!$A$3:$M$502,7,0)</f>
        <v>0</v>
      </c>
      <c r="H89" s="11" t="str">
        <f>VLOOKUP(B89,'Plantilla publicacion'!$A$3:$M$506,8,0)</f>
        <v>Decidir las clases de registro de signos distintivos sin oposición radicadas entre el 1 de enero de 2025 y 30 de junio de 2025, cuyo stock se calcula que sea de 22.393, excepto los casos detenidos.  (Reporte de indicador generado en Tableau o Power BI)</v>
      </c>
      <c r="I89" s="11">
        <f>VLOOKUP(B89,'Plantilla publicacion'!$A$3:$M$506,9,0)</f>
        <v>70</v>
      </c>
      <c r="J89" s="11" t="str">
        <f>VLOOKUP(B89,'Plantilla publicacion'!$A$3:$M$506,10,0)</f>
        <v>Porcentual</v>
      </c>
      <c r="K89" s="111" t="str">
        <f>VLOOKUP(B89,'Plantilla publicacion'!$A$3:$M$506,11,0)</f>
        <v>2025-08-01</v>
      </c>
      <c r="L89" s="111" t="str">
        <f>VLOOKUP(B89,'Plantilla publicacion'!$A$3:$M$506,12,0)</f>
        <v>2025-12-31</v>
      </c>
      <c r="M89" s="112"/>
      <c r="N89" s="145" t="str">
        <f>VLOOKUP(B89,'Plantilla publicacion'!$A$3:$M$506,13,0)</f>
        <v>2010-DIRECCION DE SIGNOS DISTINTIVOS</v>
      </c>
      <c r="O89" s="251">
        <f>VLOOKUP($B89,'Plantilla publicacion'!$T$3:$Z$506,6,0)</f>
        <v>0</v>
      </c>
      <c r="P89" s="252">
        <f>VLOOKUP($B89,'Plantilla publicacion'!$T$3:$Z$506,7,0)</f>
        <v>0</v>
      </c>
      <c r="Q89" s="253">
        <f>VLOOKUP($B89,'Plantilla publicacion'!$T$3:$AA$506,8,0)</f>
        <v>0</v>
      </c>
    </row>
    <row r="90" spans="1:17" s="12" customFormat="1" ht="38.25" x14ac:dyDescent="0.25">
      <c r="A90" s="142" t="str">
        <f>VLOOKUP(B90,'Plantilla publicacion'!$A$3:$B$506,2,0)</f>
        <v>Producto</v>
      </c>
      <c r="B90" s="101" t="s">
        <v>941</v>
      </c>
      <c r="C90" s="350" t="str">
        <f>VLOOKUP(B90,'Plantilla publicacion'!$A$3:$R$506,17,0)</f>
        <v>PND - 2-01-4-c- Seguridad humana y justicia social - Portabilidad de datos para el empoderamiento ciudadano / PES - Reindustrialización</v>
      </c>
      <c r="D90" s="350" t="str">
        <f>VLOOKUP(B90,'Plantilla publicacion'!$A$3:$M$506,6,0)</f>
        <v>58-Promover el enfoque preventivo, diferencial y territorial en el que hacer misional de la entidad</v>
      </c>
      <c r="E90" s="350" t="str">
        <f>VLOOKUP(B90,'Plantilla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90" s="350" t="str">
        <f>VLOOKUP(B90,'Plantilla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90" s="350" t="str">
        <f>VLOOKUP(B90,'Plantilla publicacion'!$A$3:$M$506,7,0)</f>
        <v>FUNCIONAMIENTO</v>
      </c>
      <c r="H90" s="101" t="str">
        <f>VLOOKUP(B90,'Plantilla publicacion'!$A$3:$M$506,8,0)</f>
        <v>Campaña de divulgación para fortalecer el empoderamiento de las personas sobre sus datos, ejecutada (Pantallazos con la publicación/único entregable)</v>
      </c>
      <c r="I90" s="101">
        <f>VLOOKUP(B90,'Plantilla publicacion'!$A$3:$M$506,9,0)</f>
        <v>1</v>
      </c>
      <c r="J90" s="101" t="str">
        <f>VLOOKUP(B90,'Plantilla publicacion'!$A$3:$M$506,10,0)</f>
        <v>Númerica</v>
      </c>
      <c r="K90" s="159" t="str">
        <f>VLOOKUP(B90,'Plantilla publicacion'!$A$3:$M$506,11,0)</f>
        <v>2025-02-03</v>
      </c>
      <c r="L90" s="159" t="str">
        <f>VLOOKUP(B90,'Plantilla publicacion'!$A$3:$M$506,12,0)</f>
        <v>2025-07-30</v>
      </c>
      <c r="M90" s="101" t="str">
        <f>IF(ISERROR(VLOOKUP(B90,'Plantilla publicacion'!$A$3:$P$501,16,0)),"NA",VLOOKUP(B90,'Plantilla publicacion'!$A$3:$P$501,16,0))</f>
        <v>PND_1_Fortalecer el empoderamiento de las personas sobre sus datos</v>
      </c>
      <c r="N90" s="102" t="str">
        <f>VLOOKUP(B90,'Plantilla publicacion'!$A$3:$M$506,13,0)</f>
        <v>7000-DESPACHO DEL SUPERINTENDENTE DELEGADO PARA LA PROTECCIÓN DE DATOS PERSONALES;
73-GRUPO DE TRABAJO DE COMUNICACION</v>
      </c>
      <c r="O90" s="246">
        <f>VLOOKUP($B90,'Plantilla publicacion'!$T$3:$Z$506,6,0)</f>
        <v>0</v>
      </c>
      <c r="P90" s="247">
        <f>VLOOKUP($B90,'Plantilla publicacion'!$T$3:$Z$506,7,0)</f>
        <v>0</v>
      </c>
      <c r="Q90" s="248">
        <f>VLOOKUP($B90,'Plantilla publicacion'!$T$3:$AA$506,8,0)</f>
        <v>0</v>
      </c>
    </row>
    <row r="91" spans="1:17" ht="25.5" x14ac:dyDescent="0.25">
      <c r="A91" s="143" t="str">
        <f>VLOOKUP(B91,'Plantilla publicacion'!$A$3:$B$506,2,0)</f>
        <v>Actividad propia</v>
      </c>
      <c r="B91" s="6" t="s">
        <v>943</v>
      </c>
      <c r="C91" s="349"/>
      <c r="D91" s="349">
        <f>VLOOKUP(B91,'Plantilla publicacion'!$A$3:$M$502,6,0)</f>
        <v>0</v>
      </c>
      <c r="E91" s="349"/>
      <c r="F91" s="349"/>
      <c r="G91" s="349">
        <f>VLOOKUP(B91,'Plantilla publicacion'!$A$3:$M$502,7,0)</f>
        <v>0</v>
      </c>
      <c r="H91" s="6" t="str">
        <f>VLOOKUP(B91,'Plantilla publicacion'!$A$3:$M$506,8,0)</f>
        <v>Diligenciar y enviar al Grupo de trabajo de comunicaciones el brief  de la campaña genérica previa concertación con OSCAE. (correo electrónico con el Brief diligenciado /único entregable)</v>
      </c>
      <c r="I91" s="6">
        <f>VLOOKUP(B91,'Plantilla publicacion'!$A$3:$M$506,9,0)</f>
        <v>1</v>
      </c>
      <c r="J91" s="6" t="str">
        <f>VLOOKUP(B91,'Plantilla publicacion'!$A$3:$M$506,10,0)</f>
        <v>Númerica</v>
      </c>
      <c r="K91" s="7" t="str">
        <f>VLOOKUP(B91,'Plantilla publicacion'!$A$3:$M$506,11,0)</f>
        <v>2025-02-03</v>
      </c>
      <c r="L91" s="7" t="str">
        <f>VLOOKUP(B91,'Plantilla publicacion'!$A$3:$M$506,12,0)</f>
        <v>2025-03-20</v>
      </c>
      <c r="M91" s="58"/>
      <c r="N91" s="104" t="str">
        <f>VLOOKUP(B91,'Plantilla publicacion'!$A$3:$M$506,13,0)</f>
        <v>7000-DESPACHO DEL SUPERINTENDENTE DELEGADO PARA LA PROTECCIÓN DE DATOS PERSONALES</v>
      </c>
      <c r="O91" s="249">
        <f>VLOOKUP($B91,'Plantilla publicacion'!$T$3:$Z$506,6,0)</f>
        <v>100</v>
      </c>
      <c r="P91" s="245">
        <f>VLOOKUP($B91,'Plantilla publicacion'!$T$3:$Z$506,7,0)</f>
        <v>6.1349693251533744E-3</v>
      </c>
      <c r="Q91" s="250" t="str">
        <f>VLOOKUP($B91,'Plantilla publicacion'!$T$3:$AA$506,8,0)</f>
        <v xml:space="preserve">Se diligenció y envió al Grupo de Comunicaciones de OSCAE el brief de la campaña sobre datos biométricos en copropiedades. </v>
      </c>
    </row>
    <row r="92" spans="1:17" ht="38.25" x14ac:dyDescent="0.25">
      <c r="A92" s="143" t="str">
        <f>VLOOKUP(B92,'Plantilla publicacion'!$A$3:$B$506,2,0)</f>
        <v>Actividad sin participación</v>
      </c>
      <c r="B92" s="6" t="s">
        <v>945</v>
      </c>
      <c r="C92" s="349"/>
      <c r="D92" s="349">
        <f>VLOOKUP(B92,'Plantilla publicacion'!$A$3:$M$502,6,0)</f>
        <v>0</v>
      </c>
      <c r="E92" s="349"/>
      <c r="F92" s="349"/>
      <c r="G92" s="349">
        <f>VLOOKUP(B92,'Plantilla publicacion'!$A$3:$M$502,7,0)</f>
        <v>0</v>
      </c>
      <c r="H92" s="6" t="str">
        <f>VLOOKUP(B92,'Plantilla publicacion'!$A$3:$M$506,8,0)</f>
        <v>Elaborar y presentar el concepto gráfico y racional de la campaña y sus diferentes ejes temáticos  (correo electrónico con Documento en el que se observe el concepto gráfico y racional de la campaña integral y sus diferentes ejes temáticos /único entregable)</v>
      </c>
      <c r="I92" s="6">
        <f>VLOOKUP(B92,'Plantilla publicacion'!$A$3:$M$506,9,0)</f>
        <v>1</v>
      </c>
      <c r="J92" s="6" t="str">
        <f>VLOOKUP(B92,'Plantilla publicacion'!$A$3:$M$506,10,0)</f>
        <v>Númerica</v>
      </c>
      <c r="K92" s="7" t="str">
        <f>VLOOKUP(B92,'Plantilla publicacion'!$A$3:$M$506,11,0)</f>
        <v>2025-03-21</v>
      </c>
      <c r="L92" s="7" t="str">
        <f>VLOOKUP(B92,'Plantilla publicacion'!$A$3:$M$506,12,0)</f>
        <v>2025-05-05</v>
      </c>
      <c r="M92" s="58"/>
      <c r="N92" s="104" t="str">
        <f>VLOOKUP(B92,'Plantilla publicacion'!$A$3:$M$506,13,0)</f>
        <v>73-GRUPO DE TRABAJO DE COMUNICACION</v>
      </c>
      <c r="O92" s="249">
        <f>VLOOKUP($B92,'Plantilla publicacion'!$T$3:$Z$506,6,0)</f>
        <v>100</v>
      </c>
      <c r="P92" s="245">
        <f>VLOOKUP($B92,'Plantilla publicacion'!$T$3:$Z$506,7,0)</f>
        <v>0</v>
      </c>
      <c r="Q92" s="250" t="str">
        <f>VLOOKUP($B92,'Plantilla publicacion'!$T$3:$AA$506,8,0)</f>
        <v>Se remitió el concepto gráfico y racional de la campaña y sus diferentes ejes temáticos a la Delegatura para la Protección de Datos Personales.</v>
      </c>
    </row>
    <row r="93" spans="1:17" ht="25.5" x14ac:dyDescent="0.25">
      <c r="A93" s="143" t="str">
        <f>VLOOKUP(B93,'Plantilla publicacion'!$A$3:$B$506,2,0)</f>
        <v>Actividad propia</v>
      </c>
      <c r="B93" s="6" t="s">
        <v>947</v>
      </c>
      <c r="C93" s="349"/>
      <c r="D93" s="349">
        <f>VLOOKUP(B93,'Plantilla publicacion'!$A$3:$M$502,6,0)</f>
        <v>0</v>
      </c>
      <c r="E93" s="349"/>
      <c r="F93" s="349"/>
      <c r="G93" s="349">
        <f>VLOOKUP(B93,'Plantilla publicacion'!$A$3:$M$502,7,0)</f>
        <v>0</v>
      </c>
      <c r="H93" s="6" t="str">
        <f>VLOOKUP(B93,'Plantilla publicacion'!$A$3:$M$506,8,0)</f>
        <v>Revisar y aprobar la propuesta por parte del área responsable (única revisión) /correo electrónico con documento aprobado)</v>
      </c>
      <c r="I93" s="6">
        <f>VLOOKUP(B93,'Plantilla publicacion'!$A$3:$M$506,9,0)</f>
        <v>1</v>
      </c>
      <c r="J93" s="6" t="str">
        <f>VLOOKUP(B93,'Plantilla publicacion'!$A$3:$M$506,10,0)</f>
        <v>Númerica</v>
      </c>
      <c r="K93" s="7" t="str">
        <f>VLOOKUP(B93,'Plantilla publicacion'!$A$3:$M$506,11,0)</f>
        <v>2025-05-06</v>
      </c>
      <c r="L93" s="7" t="str">
        <f>VLOOKUP(B93,'Plantilla publicacion'!$A$3:$M$506,12,0)</f>
        <v>2025-05-08</v>
      </c>
      <c r="M93" s="58"/>
      <c r="N93" s="104" t="str">
        <f>VLOOKUP(B93,'Plantilla publicacion'!$A$3:$M$506,13,0)</f>
        <v>7000-DESPACHO DEL SUPERINTENDENTE DELEGADO PARA LA PROTECCIÓN DE DATOS PERSONALES</v>
      </c>
      <c r="O93" s="249">
        <f>VLOOKUP($B93,'Plantilla publicacion'!$T$3:$Z$506,6,0)</f>
        <v>100</v>
      </c>
      <c r="P93" s="245">
        <f>VLOOKUP($B93,'Plantilla publicacion'!$T$3:$Z$506,7,0)</f>
        <v>6.1349693251533744E-3</v>
      </c>
      <c r="Q93" s="250" t="str">
        <f>VLOOKUP($B93,'Plantilla publicacion'!$T$3:$AA$506,8,0)</f>
        <v>Se revisó y aprobó correo electrónico por medio del cual se revisa y aprueba la propuesta recibida con el fin de seguir el proceso de realización de la campaña acordada.</v>
      </c>
    </row>
    <row r="94" spans="1:17" ht="15.75" thickBot="1" x14ac:dyDescent="0.3">
      <c r="A94" s="144" t="str">
        <f>VLOOKUP(B94,'Plantilla publicacion'!$A$3:$B$506,2,0)</f>
        <v>Actividad sin participación</v>
      </c>
      <c r="B94" s="107" t="s">
        <v>949</v>
      </c>
      <c r="C94" s="351"/>
      <c r="D94" s="351">
        <f>VLOOKUP(B94,'Plantilla publicacion'!$A$3:$M$502,6,0)</f>
        <v>0</v>
      </c>
      <c r="E94" s="351"/>
      <c r="F94" s="351"/>
      <c r="G94" s="351">
        <f>VLOOKUP(B94,'Plantilla publicacion'!$A$3:$M$502,7,0)</f>
        <v>0</v>
      </c>
      <c r="H94" s="107" t="str">
        <f>VLOOKUP(B94,'Plantilla publicacion'!$A$3:$M$506,8,0)</f>
        <v>Ejecutar la campaña  (Capturas de pantalla de la publicación de la campaña)</v>
      </c>
      <c r="I94" s="107">
        <f>VLOOKUP(B94,'Plantilla publicacion'!$A$3:$M$506,9,0)</f>
        <v>1</v>
      </c>
      <c r="J94" s="107" t="str">
        <f>VLOOKUP(B94,'Plantilla publicacion'!$A$3:$M$506,10,0)</f>
        <v>Númerica</v>
      </c>
      <c r="K94" s="108" t="str">
        <f>VLOOKUP(B94,'Plantilla publicacion'!$A$3:$M$506,11,0)</f>
        <v>2025-05-09</v>
      </c>
      <c r="L94" s="108" t="str">
        <f>VLOOKUP(B94,'Plantilla publicacion'!$A$3:$M$506,12,0)</f>
        <v>2025-07-30</v>
      </c>
      <c r="M94" s="109"/>
      <c r="N94" s="110" t="str">
        <f>VLOOKUP(B94,'Plantilla publicacion'!$A$3:$M$506,13,0)</f>
        <v>73-GRUPO DE TRABAJO DE COMUNICACION</v>
      </c>
      <c r="O94" s="251">
        <f>VLOOKUP($B94,'Plantilla publicacion'!$T$3:$Z$506,6,0)</f>
        <v>0</v>
      </c>
      <c r="P94" s="252">
        <f>VLOOKUP($B94,'Plantilla publicacion'!$T$3:$Z$506,7,0)</f>
        <v>0</v>
      </c>
      <c r="Q94" s="253">
        <f>VLOOKUP($B94,'Plantilla publicacion'!$T$3:$AA$506,8,0)</f>
        <v>0</v>
      </c>
    </row>
    <row r="95" spans="1:17" s="12" customFormat="1" ht="38.25" x14ac:dyDescent="0.25">
      <c r="A95" s="5" t="str">
        <f>VLOOKUP(B95,'Plantilla publicacion'!$A$3:$B$506,2,0)</f>
        <v>Producto</v>
      </c>
      <c r="B95" s="140" t="s">
        <v>979</v>
      </c>
      <c r="C95" s="349" t="str">
        <f>VLOOKUP(B95,'Plantilla publicacion'!$A$3:$R$506,17,0)</f>
        <v>PND - 5-31-5-b- Convergencia regional - Entidades públicas territoriales y nacionales fortalecidas / PES - Transformación Institucional</v>
      </c>
      <c r="D95" s="349" t="str">
        <f>VLOOKUP(B95,'Plantilla publicacion'!$A$3:$M$506,6,0)</f>
        <v>56-Fortalecer la gestión de la información, el conocimiento y la innovación para optimizar la capacidad institucional</v>
      </c>
      <c r="E95" s="349" t="str">
        <f>VLOOKUP(B95,'Plantilla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349" t="str">
        <f>VLOOKUP(B95,'Plantilla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349" t="str">
        <f>VLOOKUP(B95,'Plantilla publicacion'!$A$3:$M$506,7,0)</f>
        <v>C-3503-0200-0012-20104c</v>
      </c>
      <c r="H95" s="15" t="str">
        <f>VLOOKUP(B95,'Plantilla publicacion'!$A$3:$M$506,8,0)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5" s="15">
        <f>VLOOKUP(B95,'Plantilla publicacion'!$A$3:$M$506,9,0)</f>
        <v>2</v>
      </c>
      <c r="J95" s="15" t="str">
        <f>VLOOKUP(B95,'Plantilla publicacion'!$A$3:$M$506,10,0)</f>
        <v>Númerica</v>
      </c>
      <c r="K95" s="158" t="str">
        <f>VLOOKUP(B95,'Plantilla publicacion'!$A$3:$M$506,11,0)</f>
        <v>2025-02-03</v>
      </c>
      <c r="L95" s="158" t="str">
        <f>VLOOKUP(B95,'Plantilla publicacion'!$A$3:$M$506,12,0)</f>
        <v>2025-11-28</v>
      </c>
      <c r="M95" s="15">
        <f>IF(ISERROR(VLOOKUP(B95,'Plantilla publicacion'!$A$3:$P$501,16,0)),"NA",VLOOKUP(B95,'Plantilla publicacion'!$A$3:$P$501,16,0))</f>
        <v>0</v>
      </c>
      <c r="N95" s="141" t="str">
        <f>VLOOKUP(B95,'Plantilla publicacion'!$A$3:$M$506,13,0)</f>
        <v>7200-DIRECCION DE HABEAS DATA</v>
      </c>
      <c r="O95" s="195">
        <f>VLOOKUP($B95,'Plantilla publicacion'!$T$3:$Z$506,6,0)</f>
        <v>0</v>
      </c>
      <c r="P95" s="196">
        <f>VLOOKUP($B95,'Plantilla publicacion'!$T$3:$Z$506,7,0)</f>
        <v>0</v>
      </c>
      <c r="Q95" s="102">
        <f>VLOOKUP($B95,'Plantilla publicacion'!$T$3:$AA$506,8,0)</f>
        <v>0</v>
      </c>
    </row>
    <row r="96" spans="1:17" ht="25.5" x14ac:dyDescent="0.25">
      <c r="A96" s="13" t="str">
        <f>VLOOKUP(B96,'Plantilla publicacion'!$A$3:$B$506,2,0)</f>
        <v>Actividad propia</v>
      </c>
      <c r="B96" s="103" t="s">
        <v>981</v>
      </c>
      <c r="C96" s="349"/>
      <c r="D96" s="349">
        <f>VLOOKUP(B96,'Plantilla publicacion'!$A$3:$M$502,6,0)</f>
        <v>0</v>
      </c>
      <c r="E96" s="349"/>
      <c r="F96" s="349"/>
      <c r="G96" s="349">
        <f>VLOOKUP(B96,'Plantilla publicacion'!$A$3:$M$502,7,0)</f>
        <v>0</v>
      </c>
      <c r="H96" s="6" t="str">
        <f>VLOOKUP(B96,'Plantilla publicacion'!$A$3:$M$506,8,0)</f>
        <v>Realizar mesas de trabajo entre la Dirección de Habeas Data y la Dirección de Investigaciones para determinar el enfoque de cada monitoreo (Listado asistencia /único entregable)</v>
      </c>
      <c r="I96" s="6">
        <f>VLOOKUP(B96,'Plantilla publicacion'!$A$3:$M$506,9,0)</f>
        <v>2</v>
      </c>
      <c r="J96" s="6" t="str">
        <f>VLOOKUP(B96,'Plantilla publicacion'!$A$3:$M$506,10,0)</f>
        <v>Númerica</v>
      </c>
      <c r="K96" s="7" t="str">
        <f>VLOOKUP(B96,'Plantilla publicacion'!$A$3:$M$506,11,0)</f>
        <v>2025-02-03</v>
      </c>
      <c r="L96" s="7" t="str">
        <f>VLOOKUP(B96,'Plantilla publicacion'!$A$3:$M$506,12,0)</f>
        <v>2025-07-04</v>
      </c>
      <c r="M96" s="58"/>
      <c r="N96" s="104" t="str">
        <f>VLOOKUP(B96,'Plantilla publicacion'!$A$3:$M$506,13,0)</f>
        <v>7200-DIRECCION DE HABEAS DATA</v>
      </c>
      <c r="O96" s="202">
        <f>VLOOKUP($B96,'Plantilla publicacion'!$T$3:$Z$506,6,0)</f>
        <v>50</v>
      </c>
      <c r="P96" s="186">
        <f>VLOOKUP($B96,'Plantilla publicacion'!$T$3:$Z$506,7,0)</f>
        <v>1.2269938650306749E-3</v>
      </c>
      <c r="Q96" s="141" t="str">
        <f>VLOOKUP($B96,'Plantilla publicacion'!$T$3:$AA$506,8,0)</f>
        <v>Se realizó mesas de trabajo entre la Dirección de Habeas Data y la Dirección de Investigaciones para determinar el enfoque del primer informe de monitoreo respecto a  Ley 1266 de 2008</v>
      </c>
    </row>
    <row r="97" spans="1:17" ht="25.5" x14ac:dyDescent="0.25">
      <c r="A97" s="13" t="str">
        <f>VLOOKUP(B97,'Plantilla publicacion'!$A$3:$B$506,2,0)</f>
        <v>Actividad propia</v>
      </c>
      <c r="B97" s="103" t="s">
        <v>983</v>
      </c>
      <c r="C97" s="349"/>
      <c r="D97" s="349">
        <f>VLOOKUP(B97,'Plantilla publicacion'!$A$3:$M$502,6,0)</f>
        <v>0</v>
      </c>
      <c r="E97" s="349"/>
      <c r="F97" s="349"/>
      <c r="G97" s="349">
        <f>VLOOKUP(B97,'Plantilla publicacion'!$A$3:$M$502,7,0)</f>
        <v>0</v>
      </c>
      <c r="H97" s="6" t="str">
        <f>VLOOKUP(B97,'Plantilla publicacion'!$A$3:$M$506,8,0)</f>
        <v>Realizar informe respecto de las órdenes impartidas, de la ley 1266 de 2008. (Documento respecto de la ley 1266 de 2008/único entregable)</v>
      </c>
      <c r="I97" s="6">
        <f>VLOOKUP(B97,'Plantilla publicacion'!$A$3:$M$506,9,0)</f>
        <v>1</v>
      </c>
      <c r="J97" s="6" t="str">
        <f>VLOOKUP(B97,'Plantilla publicacion'!$A$3:$M$506,10,0)</f>
        <v>Númerica</v>
      </c>
      <c r="K97" s="7" t="str">
        <f>VLOOKUP(B97,'Plantilla publicacion'!$A$3:$M$506,11,0)</f>
        <v>2025-03-04</v>
      </c>
      <c r="L97" s="7" t="str">
        <f>VLOOKUP(B97,'Plantilla publicacion'!$A$3:$M$506,12,0)</f>
        <v>2025-06-27</v>
      </c>
      <c r="M97" s="58"/>
      <c r="N97" s="104" t="str">
        <f>VLOOKUP(B97,'Plantilla publicacion'!$A$3:$M$506,13,0)</f>
        <v>7200-DIRECCION DE HABEAS DATA</v>
      </c>
      <c r="O97" s="202">
        <f>VLOOKUP($B97,'Plantilla publicacion'!$T$3:$Z$506,6,0)</f>
        <v>0</v>
      </c>
      <c r="P97" s="186">
        <f>VLOOKUP($B97,'Plantilla publicacion'!$T$3:$Z$506,7,0)</f>
        <v>0</v>
      </c>
      <c r="Q97" s="141">
        <f>VLOOKUP($B97,'Plantilla publicacion'!$T$3:$AA$506,8,0)</f>
        <v>0</v>
      </c>
    </row>
    <row r="98" spans="1:17" s="12" customFormat="1" ht="26.25" thickBot="1" x14ac:dyDescent="0.3">
      <c r="A98" s="13" t="str">
        <f>VLOOKUP(B98,'Plantilla publicacion'!$A$3:$B$506,2,0)</f>
        <v>Actividad propia</v>
      </c>
      <c r="B98" s="105" t="s">
        <v>985</v>
      </c>
      <c r="C98" s="351"/>
      <c r="D98" s="351">
        <f>VLOOKUP(B98,'Plantilla publicacion'!$A$3:$M$502,6,0)</f>
        <v>0</v>
      </c>
      <c r="E98" s="351"/>
      <c r="F98" s="351"/>
      <c r="G98" s="351">
        <f>VLOOKUP(B98,'Plantilla publicacion'!$A$3:$M$502,7,0)</f>
        <v>0</v>
      </c>
      <c r="H98" s="107" t="str">
        <f>VLOOKUP(B98,'Plantilla publicacion'!$A$3:$M$506,8,0)</f>
        <v>Realizar informe respecto de las órdenes impartidas, de la ley 1581 de 2012  (Documento respecto de la ley 1581 de 2012/único entregable)</v>
      </c>
      <c r="I98" s="107">
        <f>VLOOKUP(B98,'Plantilla publicacion'!$A$3:$M$506,9,0)</f>
        <v>1</v>
      </c>
      <c r="J98" s="107" t="str">
        <f>VLOOKUP(B98,'Plantilla publicacion'!$A$3:$M$506,10,0)</f>
        <v>Númerica</v>
      </c>
      <c r="K98" s="108" t="str">
        <f>VLOOKUP(B98,'Plantilla publicacion'!$A$3:$M$506,11,0)</f>
        <v>2025-07-01</v>
      </c>
      <c r="L98" s="108" t="str">
        <f>VLOOKUP(B98,'Plantilla publicacion'!$A$3:$M$506,12,0)</f>
        <v>2025-11-28</v>
      </c>
      <c r="M98" s="109"/>
      <c r="N98" s="110" t="str">
        <f>VLOOKUP(B98,'Plantilla publicacion'!$A$3:$M$506,13,0)</f>
        <v>7200-DIRECCION DE HABEAS DATA</v>
      </c>
      <c r="O98" s="230">
        <f>VLOOKUP($B98,'Plantilla publicacion'!$T$3:$Z$506,6,0)</f>
        <v>0</v>
      </c>
      <c r="P98" s="231">
        <f>VLOOKUP($B98,'Plantilla publicacion'!$T$3:$Z$506,7,0)</f>
        <v>0</v>
      </c>
      <c r="Q98" s="232">
        <f>VLOOKUP($B98,'Plantilla publicacion'!$T$3:$AA$506,8,0)</f>
        <v>0</v>
      </c>
    </row>
    <row r="99" spans="1:17" s="12" customFormat="1" ht="25.5" x14ac:dyDescent="0.25">
      <c r="A99" s="5" t="str">
        <f>VLOOKUP(B99,'Plantilla publicacion'!$A$3:$B$506,2,0)</f>
        <v>Producto</v>
      </c>
      <c r="B99" s="15" t="s">
        <v>1004</v>
      </c>
      <c r="C99" s="349" t="str">
        <f>VLOOKUP(B99,'Plantilla publicacion'!$A$3:$R$506,17,0)</f>
        <v>PND - 5-31-5-b- Convergencia regional - Entidades públicas territoriales y nacionales fortalecidas / PES - Transformación Institucional</v>
      </c>
      <c r="D99" s="349" t="str">
        <f>VLOOKUP(B99,'Plantilla publicacion'!$A$3:$M$506,6,0)</f>
        <v>81-Mejorar la oportunidad en la atención de trámites y servicios.</v>
      </c>
      <c r="E99" s="349" t="str">
        <f>VLOOKUP(B99,'Plantilla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349" t="str">
        <f>VLOOKUP(B99,'Plantilla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349" t="str">
        <f>VLOOKUP(B99,'Plantilla publicacion'!$A$3:$M$506,7,0)</f>
        <v>C-3599-0200-0005-53105b</v>
      </c>
      <c r="H99" s="15" t="str">
        <f>VLOOKUP(B99,'Plantilla publicacion'!$A$3:$M$506,8,0)</f>
        <v>Estrategia de Sinergia Interinstitucional para Jornadas Conjuntas de  Atención a la Ciudadanía, diseñada e implementada (Informe de actividades realizadas)</v>
      </c>
      <c r="I99" s="15">
        <f>VLOOKUP(B99,'Plantilla publicacion'!$A$3:$M$506,9,0)</f>
        <v>1</v>
      </c>
      <c r="J99" s="15" t="str">
        <f>VLOOKUP(B99,'Plantilla publicacion'!$A$3:$M$506,10,0)</f>
        <v>Númerica</v>
      </c>
      <c r="K99" s="158" t="str">
        <f>VLOOKUP(B99,'Plantilla publicacion'!$A$3:$M$506,11,0)</f>
        <v>2025-02-03</v>
      </c>
      <c r="L99" s="158" t="str">
        <f>VLOOKUP(B99,'Plantilla publicacion'!$A$3:$M$506,12,0)</f>
        <v>2025-12-31</v>
      </c>
      <c r="M99" s="15">
        <f>IF(ISERROR(VLOOKUP(B99,'Plantilla publicacion'!$A$3:$P$501,16,0)),"NA",VLOOKUP(B99,'Plantilla publicacion'!$A$3:$P$501,16,0))</f>
        <v>0</v>
      </c>
      <c r="N99" s="189" t="str">
        <f>VLOOKUP(B99,'Plantilla publicacion'!$A$3:$M$506,13,0)</f>
        <v>72-GRUPO DE TRABAJO DE ATENCION AL CIUDADANO</v>
      </c>
      <c r="O99" s="246">
        <f>VLOOKUP($B99,'Plantilla publicacion'!$T$3:$Z$506,6,0)</f>
        <v>0</v>
      </c>
      <c r="P99" s="247">
        <f>VLOOKUP($B99,'Plantilla publicacion'!$T$3:$Z$506,7,0)</f>
        <v>0</v>
      </c>
      <c r="Q99" s="189" t="str">
        <f>VLOOKUP($B99,'Plantilla publicacion'!$T$3:$AA$506,8,0)</f>
        <v>Se encuentra en ejecución 1 de 3 actividades, relacionada con el diseño de la Estrategia Sinergia.</v>
      </c>
    </row>
    <row r="100" spans="1:17" ht="51" x14ac:dyDescent="0.25">
      <c r="A100" s="13" t="str">
        <f>VLOOKUP(B100,'Plantilla publicacion'!$A$3:$B$506,2,0)</f>
        <v>Actividad propia</v>
      </c>
      <c r="B100" s="6" t="s">
        <v>1006</v>
      </c>
      <c r="C100" s="349"/>
      <c r="D100" s="349">
        <f>VLOOKUP(B100,'Plantilla publicacion'!$A$3:$M$502,6,0)</f>
        <v>0</v>
      </c>
      <c r="E100" s="349"/>
      <c r="F100" s="349"/>
      <c r="G100" s="349">
        <f>VLOOKUP(B100,'Plantilla publicacion'!$A$3:$M$502,7,0)</f>
        <v>0</v>
      </c>
      <c r="H100" s="6" t="str">
        <f>VLOOKUP(B100,'Plantilla publicacion'!$A$3:$M$506,8,0)</f>
        <v>Diseñar la estrategia de sinergia con otras entidades que incluya plan de trabajo   (Documento estrategia (incluye plan de trabajo)</v>
      </c>
      <c r="I100" s="6">
        <f>VLOOKUP(B100,'Plantilla publicacion'!$A$3:$M$506,9,0)</f>
        <v>1</v>
      </c>
      <c r="J100" s="6" t="str">
        <f>VLOOKUP(B100,'Plantilla publicacion'!$A$3:$M$506,10,0)</f>
        <v>Númerica</v>
      </c>
      <c r="K100" s="7" t="str">
        <f>VLOOKUP(B100,'Plantilla publicacion'!$A$3:$M$506,11,0)</f>
        <v>2025-02-03</v>
      </c>
      <c r="L100" s="7" t="str">
        <f>VLOOKUP(B100,'Plantilla publicacion'!$A$3:$M$506,12,0)</f>
        <v>2025-03-31</v>
      </c>
      <c r="M100" s="58"/>
      <c r="N100" s="39" t="str">
        <f>VLOOKUP(B100,'Plantilla publicacion'!$A$3:$M$506,13,0)</f>
        <v>72-GRUPO DE TRABAJO DE ATENCION AL CIUDADANO</v>
      </c>
      <c r="O100" s="249">
        <f>VLOOKUP($B100,'Plantilla publicacion'!$T$3:$Z$506,6,0)</f>
        <v>100</v>
      </c>
      <c r="P100" s="245">
        <f>VLOOKUP($B100,'Plantilla publicacion'!$T$3:$Z$506,7,0)</f>
        <v>3.6809815950920245E-3</v>
      </c>
      <c r="Q100" s="250" t="str">
        <f>VLOOKUP($B100,'Plantilla publicacion'!$T$3:$AA$506,8,0)</f>
        <v>Se diseñó la Estrategia Sinergia Interinstitucional para jornadas conjuntas de atención a la ciudadanía 2025 la cual tiene objetivos, contextos y el paso a paso para desarrollar las jornadas de relacionamiento con las superintendencias priorizadas. El documento incluye el plan de trabajo y cronograma con cada una de las etapas para su ejecución.</v>
      </c>
    </row>
    <row r="101" spans="1:17" s="12" customFormat="1" x14ac:dyDescent="0.25">
      <c r="A101" s="13" t="str">
        <f>VLOOKUP(B101,'Plantilla publicacion'!$A$3:$B$506,2,0)</f>
        <v>Actividad propia</v>
      </c>
      <c r="B101" s="6" t="s">
        <v>1008</v>
      </c>
      <c r="C101" s="349"/>
      <c r="D101" s="349">
        <f>VLOOKUP(B101,'Plantilla publicacion'!$A$3:$M$502,6,0)</f>
        <v>0</v>
      </c>
      <c r="E101" s="349"/>
      <c r="F101" s="349"/>
      <c r="G101" s="349">
        <f>VLOOKUP(B101,'Plantilla publicacion'!$A$3:$M$502,7,0)</f>
        <v>0</v>
      </c>
      <c r="H101" s="6" t="str">
        <f>VLOOKUP(B101,'Plantilla publicacion'!$A$3:$M$506,8,0)</f>
        <v>Ejecutar el plan de trabajo de la estrategia de sinergia (Documento de seguimiento trimestral)</v>
      </c>
      <c r="I101" s="6">
        <f>VLOOKUP(B101,'Plantilla publicacion'!$A$3:$M$506,9,0)</f>
        <v>3</v>
      </c>
      <c r="J101" s="6" t="str">
        <f>VLOOKUP(B101,'Plantilla publicacion'!$A$3:$M$506,10,0)</f>
        <v>Númerica</v>
      </c>
      <c r="K101" s="7" t="str">
        <f>VLOOKUP(B101,'Plantilla publicacion'!$A$3:$M$506,11,0)</f>
        <v>2025-04-01</v>
      </c>
      <c r="L101" s="7" t="str">
        <f>VLOOKUP(B101,'Plantilla publicacion'!$A$3:$M$506,12,0)</f>
        <v>2025-12-31</v>
      </c>
      <c r="M101" s="58"/>
      <c r="N101" s="39" t="str">
        <f>VLOOKUP(B101,'Plantilla publicacion'!$A$3:$M$506,13,0)</f>
        <v>72-GRUPO DE TRABAJO DE ATENCION AL CIUDADANO</v>
      </c>
      <c r="O101" s="249">
        <f>VLOOKUP($B101,'Plantilla publicacion'!$T$3:$Z$506,6,0)</f>
        <v>0</v>
      </c>
      <c r="P101" s="245">
        <f>VLOOKUP($B101,'Plantilla publicacion'!$T$3:$Z$506,7,0)</f>
        <v>0</v>
      </c>
      <c r="Q101" s="250">
        <f>VLOOKUP($B101,'Plantilla publicacion'!$T$3:$AA$506,8,0)</f>
        <v>0</v>
      </c>
    </row>
    <row r="102" spans="1:17" ht="15.75" thickBot="1" x14ac:dyDescent="0.3">
      <c r="A102" s="13" t="str">
        <f>VLOOKUP(B102,'Plantilla publicacion'!$A$3:$B$506,2,0)</f>
        <v>Actividad propia</v>
      </c>
      <c r="B102" s="11" t="s">
        <v>1010</v>
      </c>
      <c r="C102" s="349"/>
      <c r="D102" s="349">
        <f>VLOOKUP(B102,'Plantilla publicacion'!$A$3:$M$502,6,0)</f>
        <v>0</v>
      </c>
      <c r="E102" s="349"/>
      <c r="F102" s="349"/>
      <c r="G102" s="349">
        <f>VLOOKUP(B102,'Plantilla publicacion'!$A$3:$M$502,7,0)</f>
        <v>0</v>
      </c>
      <c r="H102" s="11" t="str">
        <f>VLOOKUP(B102,'Plantilla publicacion'!$A$3:$M$506,8,0)</f>
        <v>Elaborar informe final de la estrategia (Informe elaborado)</v>
      </c>
      <c r="I102" s="11">
        <f>VLOOKUP(B102,'Plantilla publicacion'!$A$3:$M$506,9,0)</f>
        <v>1</v>
      </c>
      <c r="J102" s="11" t="str">
        <f>VLOOKUP(B102,'Plantilla publicacion'!$A$3:$M$506,10,0)</f>
        <v>Númerica</v>
      </c>
      <c r="K102" s="111" t="str">
        <f>VLOOKUP(B102,'Plantilla publicacion'!$A$3:$M$506,11,0)</f>
        <v>2025-12-01</v>
      </c>
      <c r="L102" s="111" t="str">
        <f>VLOOKUP(B102,'Plantilla publicacion'!$A$3:$M$506,12,0)</f>
        <v>2025-12-31</v>
      </c>
      <c r="M102" s="112"/>
      <c r="N102" s="190" t="str">
        <f>VLOOKUP(B102,'Plantilla publicacion'!$A$3:$M$506,13,0)</f>
        <v>72-GRUPO DE TRABAJO DE ATENCION AL CIUDADANO</v>
      </c>
      <c r="O102" s="251">
        <f>VLOOKUP($B102,'Plantilla publicacion'!$T$3:$Z$506,6,0)</f>
        <v>0</v>
      </c>
      <c r="P102" s="252">
        <f>VLOOKUP($B102,'Plantilla publicacion'!$T$3:$Z$506,7,0)</f>
        <v>0</v>
      </c>
      <c r="Q102" s="253">
        <f>VLOOKUP($B102,'Plantilla publicacion'!$T$3:$AA$506,8,0)</f>
        <v>0</v>
      </c>
    </row>
    <row r="103" spans="1:17" s="12" customFormat="1" ht="51" customHeight="1" x14ac:dyDescent="0.25">
      <c r="A103" s="142" t="str">
        <f>VLOOKUP(B103,'Plantilla publicacion'!$A$3:$B$506,2,0)</f>
        <v>Producto</v>
      </c>
      <c r="B103" s="101" t="s">
        <v>1037</v>
      </c>
      <c r="C103" s="350" t="str">
        <f>VLOOKUP(B103,'Plantilla publicacion'!$A$3:$R$506,17,0)</f>
        <v>PND - 5-31-5-b- Convergencia regional - Entidades públicas territoriales y nacionales fortalecidas / PES - Transformación Institucional</v>
      </c>
      <c r="D103" s="350" t="str">
        <f>VLOOKUP(B103,'Plantilla publicacion'!$A$3:$M$506,6,0)</f>
        <v>56-Fortalecer la gestión de la información, el conocimiento y la innovación para optimizar la capacidad institucional</v>
      </c>
      <c r="E103" s="350" t="str">
        <f>VLOOKUP(B103,'Plantilla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3" s="100" t="str">
        <f>VLOOKUP(B103,'Plantilla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3" s="350" t="str">
        <f>VLOOKUP(B103,'Plantilla publicacion'!$A$3:$M$506,7,0)</f>
        <v>FUNCIONAMIENTO</v>
      </c>
      <c r="H103" s="101" t="str">
        <f>VLOOKUP(B103,'Plantilla publicacion'!$A$3:$M$506,8,0)</f>
        <v>Capacitaciones externas de acompañamiento a los operadores comunitarios respecto del Régimen diferencial de protección de usuarios, realizadas (Soportes de desarrollo de capacitaciones (Presentación  y/o listas asistencia  y/o fotos)</v>
      </c>
      <c r="I103" s="101">
        <f>VLOOKUP(B103,'Plantilla publicacion'!$A$3:$M$506,9,0)</f>
        <v>10</v>
      </c>
      <c r="J103" s="101" t="str">
        <f>VLOOKUP(B103,'Plantilla publicacion'!$A$3:$M$506,10,0)</f>
        <v>Númerica</v>
      </c>
      <c r="K103" s="159" t="str">
        <f>VLOOKUP(B103,'Plantilla publicacion'!$A$3:$M$506,11,0)</f>
        <v>2025-01-15</v>
      </c>
      <c r="L103" s="159" t="str">
        <f>VLOOKUP(B103,'Plantilla publicacion'!$A$3:$M$506,12,0)</f>
        <v>2025-12-15</v>
      </c>
      <c r="M103" s="101" t="str">
        <f>IF(ISERROR(VLOOKUP(B103,'Plantilla publicacion'!$A$3:$P$501,16,0)),"NA",VLOOKUP(B103,'Plantilla publicacion'!$A$3:$P$501,16,0))</f>
        <v>PND_8_Fortalecer las capacidades y conocimiento sobre derechos y deberes de las relaciones de consumo / PND_9_Ampliar los instrumentos de prevención</v>
      </c>
      <c r="N103" s="102" t="str">
        <f>VLOOKUP(B103,'Plantilla publicacion'!$A$3:$M$506,13,0)</f>
        <v>3200-DIRECCIÓN DE INVESTIGACIONES DE PROTECCIÓN DE USUARIOS DE SERVICIOS DE COMUNICACIONES</v>
      </c>
      <c r="O103" s="246">
        <f>VLOOKUP($B103,'Plantilla publicacion'!$T$3:$Z$506,6,0)</f>
        <v>0</v>
      </c>
      <c r="P103" s="247">
        <f>VLOOKUP($B103,'Plantilla publicacion'!$T$3:$Z$506,7,0)</f>
        <v>0</v>
      </c>
      <c r="Q103" s="248">
        <f>VLOOKUP($B103,'Plantilla publicacion'!$T$3:$AA$506,8,0)</f>
        <v>0</v>
      </c>
    </row>
    <row r="104" spans="1:17" ht="25.5" x14ac:dyDescent="0.25">
      <c r="A104" s="143" t="str">
        <f>VLOOKUP(B104,'Plantilla publicacion'!$A$3:$B$506,2,0)</f>
        <v>Actividad propia</v>
      </c>
      <c r="B104" s="6" t="s">
        <v>1040</v>
      </c>
      <c r="C104" s="349"/>
      <c r="D104" s="349">
        <f>VLOOKUP(B104,'Plantilla publicacion'!$A$3:$M$502,6,0)</f>
        <v>0</v>
      </c>
      <c r="E104" s="349"/>
      <c r="F104" s="98"/>
      <c r="G104" s="349">
        <f>VLOOKUP(B104,'Plantilla publicacion'!$A$3:$M$502,7,0)</f>
        <v>0</v>
      </c>
      <c r="H104" s="6" t="str">
        <f>VLOOKUP(B104,'Plantilla publicacion'!$A$3:$M$506,8,0)</f>
        <v>Definir el plan de trabajo de las capacitaciones a realizar (Temas y lugares donde se realizarán las capacitaciones) (Acta de reunión)</v>
      </c>
      <c r="I104" s="6">
        <f>VLOOKUP(B104,'Plantilla publicacion'!$A$3:$M$506,9,0)</f>
        <v>1</v>
      </c>
      <c r="J104" s="6" t="str">
        <f>VLOOKUP(B104,'Plantilla publicacion'!$A$3:$M$506,10,0)</f>
        <v>Númerica</v>
      </c>
      <c r="K104" s="7" t="str">
        <f>VLOOKUP(B104,'Plantilla publicacion'!$A$3:$M$506,11,0)</f>
        <v>2025-01-15</v>
      </c>
      <c r="L104" s="7" t="str">
        <f>VLOOKUP(B104,'Plantilla publicacion'!$A$3:$M$506,12,0)</f>
        <v>2025-02-14</v>
      </c>
      <c r="M104" s="58"/>
      <c r="N104" s="104" t="str">
        <f>VLOOKUP(B104,'Plantilla publicacion'!$A$3:$M$506,13,0)</f>
        <v>3200-DIRECCIÓN DE INVESTIGACIONES DE PROTECCIÓN DE USUARIOS DE SERVICIOS DE COMUNICACIONES</v>
      </c>
      <c r="O104" s="249">
        <f>VLOOKUP($B104,'Plantilla publicacion'!$T$3:$Z$506,6,0)</f>
        <v>100</v>
      </c>
      <c r="P104" s="245">
        <f>VLOOKUP($B104,'Plantilla publicacion'!$T$3:$Z$506,7,0)</f>
        <v>6.1349693251533744E-3</v>
      </c>
      <c r="Q104" s="250" t="str">
        <f>VLOOKUP($B104,'Plantilla publicacion'!$T$3:$AA$506,8,0)</f>
        <v>Se da cumplimiento a la reunión de definición de plan de trabajo
Se anexa Acta de reunión</v>
      </c>
    </row>
    <row r="105" spans="1:17" ht="39" thickBot="1" x14ac:dyDescent="0.3">
      <c r="A105" s="144" t="str">
        <f>VLOOKUP(B105,'Plantilla publicacion'!$A$3:$B$506,2,0)</f>
        <v>Actividad propia</v>
      </c>
      <c r="B105" s="107" t="s">
        <v>1042</v>
      </c>
      <c r="C105" s="351"/>
      <c r="D105" s="351">
        <f>VLOOKUP(B105,'Plantilla publicacion'!$A$3:$M$502,6,0)</f>
        <v>0</v>
      </c>
      <c r="E105" s="351"/>
      <c r="F105" s="106"/>
      <c r="G105" s="351">
        <f>VLOOKUP(B105,'Plantilla publicacion'!$A$3:$M$502,7,0)</f>
        <v>0</v>
      </c>
      <c r="H105" s="107" t="str">
        <f>VLOOKUP(B105,'Plantilla publicacion'!$A$3:$M$506,8,0)</f>
        <v>Realizar las jornadas de capacitación (Soportes de desarrollo de capacitaciones (Presentación  y/o listas asistencia  y/o fotos)</v>
      </c>
      <c r="I105" s="107">
        <f>VLOOKUP(B105,'Plantilla publicacion'!$A$3:$M$506,9,0)</f>
        <v>10</v>
      </c>
      <c r="J105" s="107" t="str">
        <f>VLOOKUP(B105,'Plantilla publicacion'!$A$3:$M$506,10,0)</f>
        <v>Númerica</v>
      </c>
      <c r="K105" s="108" t="str">
        <f>VLOOKUP(B105,'Plantilla publicacion'!$A$3:$M$506,11,0)</f>
        <v>2025-02-17</v>
      </c>
      <c r="L105" s="108" t="str">
        <f>VLOOKUP(B105,'Plantilla publicacion'!$A$3:$M$506,12,0)</f>
        <v>2025-12-15</v>
      </c>
      <c r="M105" s="109"/>
      <c r="N105" s="110" t="str">
        <f>VLOOKUP(B105,'Plantilla publicacion'!$A$3:$M$506,13,0)</f>
        <v>3200-DIRECCIÓN DE INVESTIGACIONES DE PROTECCIÓN DE USUARIOS DE SERVICIOS DE COMUNICACIONES</v>
      </c>
      <c r="O105" s="251">
        <f>VLOOKUP($B105,'Plantilla publicacion'!$T$3:$Z$506,6,0)</f>
        <v>50</v>
      </c>
      <c r="P105" s="252">
        <f>VLOOKUP($B105,'Plantilla publicacion'!$T$3:$Z$506,7,0)</f>
        <v>3.0674846625766872E-3</v>
      </c>
      <c r="Q105" s="253" t="str">
        <f>VLOOKUP($B105,'Plantilla publicacion'!$T$3:$AA$506,8,0)</f>
        <v>Se realizaron capacitaciones externas de acompañamiento a los operadores comunitarios respecto del Régimen diferencial de protección de usuarios  en los municipios de Lunguezaque Cundinamarca, Santuario y Pereira Quindío y Samaniego Nariño.</v>
      </c>
    </row>
    <row r="106" spans="1:17" s="12" customFormat="1" ht="25.5" x14ac:dyDescent="0.25">
      <c r="A106" s="5" t="str">
        <f>VLOOKUP(B106,'Plantilla publicacion'!$A$3:$B$506,2,0)</f>
        <v>Producto</v>
      </c>
      <c r="B106" s="140" t="s">
        <v>1043</v>
      </c>
      <c r="C106" s="349" t="str">
        <f>VLOOKUP(B106,'Plantilla publicacion'!$A$3:$R$506,17,0)</f>
        <v>PND - 5-31-5-b- Convergencia regional - Entidades públicas territoriales y nacionales fortalecidas / PES - Transformación Institucional</v>
      </c>
      <c r="D106" s="349" t="str">
        <f>VLOOKUP(B106,'Plantilla publicacion'!$A$3:$M$506,6,0)</f>
        <v>81-Mejorar la oportunidad en la atención de trámites y servicios.</v>
      </c>
      <c r="E106" s="349" t="str">
        <f>VLOOKUP(B106,'Plantilla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349" t="str">
        <f>VLOOKUP(B106,'Plantilla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349" t="str">
        <f>VLOOKUP(B106,'Plantilla publicacion'!$A$3:$M$506,7,0)</f>
        <v>FUNCIONAMIENTO</v>
      </c>
      <c r="H106" s="15" t="str">
        <f>VLOOKUP(B106,'Plantilla publicacion'!$A$3:$M$506,8,0)</f>
        <v>Recursos de reposición decididos en 6 meses o menos ( Listado definitivo realizado).</v>
      </c>
      <c r="I106" s="15">
        <f>VLOOKUP(B106,'Plantilla publicacion'!$A$3:$M$506,9,0)</f>
        <v>80</v>
      </c>
      <c r="J106" s="15" t="str">
        <f>VLOOKUP(B106,'Plantilla publicacion'!$A$3:$M$506,10,0)</f>
        <v>Porcentual</v>
      </c>
      <c r="K106" s="158" t="str">
        <f>VLOOKUP(B106,'Plantilla publicacion'!$A$3:$M$506,11,0)</f>
        <v>2025-01-02</v>
      </c>
      <c r="L106" s="158" t="str">
        <f>VLOOKUP(B106,'Plantilla publicacion'!$A$3:$M$506,12,0)</f>
        <v>2025-12-30</v>
      </c>
      <c r="M106" s="15">
        <f>IF(ISERROR(VLOOKUP(B106,'Plantilla publicacion'!$A$3:$P$501,16,0)),"NA",VLOOKUP(B106,'Plantilla publicacion'!$A$3:$P$501,16,0))</f>
        <v>0</v>
      </c>
      <c r="N106" s="141" t="str">
        <f>VLOOKUP(B106,'Plantilla publicacion'!$A$3:$M$506,13,0)</f>
        <v>3200-DIRECCIÓN DE INVESTIGACIONES DE PROTECCIÓN DE USUARIOS DE SERVICIOS DE COMUNICACIONES</v>
      </c>
      <c r="O106" s="246">
        <f>VLOOKUP($B106,'Plantilla publicacion'!$T$3:$Z$506,6,0)</f>
        <v>0</v>
      </c>
      <c r="P106" s="247">
        <f>VLOOKUP($B106,'Plantilla publicacion'!$T$3:$Z$506,7,0)</f>
        <v>0</v>
      </c>
      <c r="Q106" s="248">
        <f>VLOOKUP($B106,'Plantilla publicacion'!$T$3:$AA$506,8,0)</f>
        <v>0</v>
      </c>
    </row>
    <row r="107" spans="1:17" ht="38.25" x14ac:dyDescent="0.25">
      <c r="A107" s="13" t="str">
        <f>VLOOKUP(B107,'Plantilla publicacion'!$A$3:$B$506,2,0)</f>
        <v>Actividad propia</v>
      </c>
      <c r="B107" s="103" t="s">
        <v>1045</v>
      </c>
      <c r="C107" s="349"/>
      <c r="D107" s="349">
        <f>VLOOKUP(B107,'Plantilla publicacion'!$A$3:$M$502,6,0)</f>
        <v>0</v>
      </c>
      <c r="E107" s="349"/>
      <c r="F107" s="349"/>
      <c r="G107" s="349">
        <f>VLOOKUP(B107,'Plantilla publicacion'!$A$3:$M$502,7,0)</f>
        <v>0</v>
      </c>
      <c r="H107" s="6" t="str">
        <f>VLOOKUP(B107,'Plantilla publicacion'!$A$3:$M$506,8,0)</f>
        <v>Realizar un inventario que identifique los recursos de reposición radicados entre el 15 de agosto de 2024 y el 15 de enero de 2025, incluyendo la información necesaria para verificar su cumplimiento (Listado con celdas definidas)</v>
      </c>
      <c r="I107" s="6">
        <f>VLOOKUP(B107,'Plantilla publicacion'!$A$3:$M$506,9,0)</f>
        <v>1</v>
      </c>
      <c r="J107" s="6" t="str">
        <f>VLOOKUP(B107,'Plantilla publicacion'!$A$3:$M$506,10,0)</f>
        <v>Númerica</v>
      </c>
      <c r="K107" s="7" t="str">
        <f>VLOOKUP(B107,'Plantilla publicacion'!$A$3:$M$506,11,0)</f>
        <v>2025-01-02</v>
      </c>
      <c r="L107" s="7" t="str">
        <f>VLOOKUP(B107,'Plantilla publicacion'!$A$3:$M$506,12,0)</f>
        <v>2025-03-14</v>
      </c>
      <c r="M107" s="58"/>
      <c r="N107" s="104" t="str">
        <f>VLOOKUP(B107,'Plantilla publicacion'!$A$3:$M$506,13,0)</f>
        <v>3200-DIRECCIÓN DE INVESTIGACIONES DE PROTECCIÓN DE USUARIOS DE SERVICIOS DE COMUNICACIONES</v>
      </c>
      <c r="O107" s="249">
        <f>VLOOKUP($B107,'Plantilla publicacion'!$T$3:$Z$506,6,0)</f>
        <v>100</v>
      </c>
      <c r="P107" s="245">
        <f>VLOOKUP($B107,'Plantilla publicacion'!$T$3:$Z$506,7,0)</f>
        <v>3.0674846625766872E-3</v>
      </c>
      <c r="Q107" s="250" t="str">
        <f>VLOOKUP($B107,'Plantilla publicacion'!$T$3:$AA$506,8,0)</f>
        <v>Se realiza el listado inventario inicial de recursos de reposición</v>
      </c>
    </row>
    <row r="108" spans="1:17" ht="25.5" x14ac:dyDescent="0.25">
      <c r="A108" s="13" t="str">
        <f>VLOOKUP(B108,'Plantilla publicacion'!$A$3:$B$506,2,0)</f>
        <v>Actividad propia</v>
      </c>
      <c r="B108" s="103" t="s">
        <v>1047</v>
      </c>
      <c r="C108" s="349"/>
      <c r="D108" s="349">
        <f>VLOOKUP(B108,'Plantilla publicacion'!$A$3:$M$502,6,0)</f>
        <v>0</v>
      </c>
      <c r="E108" s="349"/>
      <c r="F108" s="349"/>
      <c r="G108" s="349">
        <f>VLOOKUP(B108,'Plantilla publicacion'!$A$3:$M$502,7,0)</f>
        <v>0</v>
      </c>
      <c r="H108" s="6" t="str">
        <f>VLOOKUP(B108,'Plantilla publicacion'!$A$3:$M$506,8,0)</f>
        <v>Actualizar periodicamente el listado, incorporando los recursos de reposición ingresados desde el 15 de enero hasta el 30 de junio de 2025.  (Listado)</v>
      </c>
      <c r="I108" s="6">
        <f>VLOOKUP(B108,'Plantilla publicacion'!$A$3:$M$506,9,0)</f>
        <v>1</v>
      </c>
      <c r="J108" s="6" t="str">
        <f>VLOOKUP(B108,'Plantilla publicacion'!$A$3:$M$506,10,0)</f>
        <v>Númerica</v>
      </c>
      <c r="K108" s="7" t="str">
        <f>VLOOKUP(B108,'Plantilla publicacion'!$A$3:$M$506,11,0)</f>
        <v>2025-01-02</v>
      </c>
      <c r="L108" s="7" t="str">
        <f>VLOOKUP(B108,'Plantilla publicacion'!$A$3:$M$506,12,0)</f>
        <v>2025-07-15</v>
      </c>
      <c r="M108" s="58"/>
      <c r="N108" s="104" t="str">
        <f>VLOOKUP(B108,'Plantilla publicacion'!$A$3:$M$506,13,0)</f>
        <v>3200-DIRECCIÓN DE INVESTIGACIONES DE PROTECCIÓN DE USUARIOS DE SERVICIOS DE COMUNICACIONES</v>
      </c>
      <c r="O108" s="249">
        <f>VLOOKUP($B108,'Plantilla publicacion'!$T$3:$Z$506,6,0)</f>
        <v>0</v>
      </c>
      <c r="P108" s="245">
        <f>VLOOKUP($B108,'Plantilla publicacion'!$T$3:$Z$506,7,0)</f>
        <v>0</v>
      </c>
      <c r="Q108" s="250">
        <f>VLOOKUP($B108,'Plantilla publicacion'!$T$3:$AA$506,8,0)</f>
        <v>0</v>
      </c>
    </row>
    <row r="109" spans="1:17" ht="26.25" thickBot="1" x14ac:dyDescent="0.3">
      <c r="A109" s="13" t="str">
        <f>VLOOKUP(B109,'Plantilla publicacion'!$A$3:$B$506,2,0)</f>
        <v>Actividad propia</v>
      </c>
      <c r="B109" s="105" t="s">
        <v>1048</v>
      </c>
      <c r="C109" s="351"/>
      <c r="D109" s="351">
        <f>VLOOKUP(B109,'Plantilla publicacion'!$A$3:$M$502,6,0)</f>
        <v>0</v>
      </c>
      <c r="E109" s="351"/>
      <c r="F109" s="351"/>
      <c r="G109" s="351">
        <f>VLOOKUP(B109,'Plantilla publicacion'!$A$3:$M$502,7,0)</f>
        <v>0</v>
      </c>
      <c r="H109" s="107" t="str">
        <f>VLOOKUP(B109,'Plantilla publicacion'!$A$3:$M$506,8,0)</f>
        <v>Resolver los recursos de reposición identificados en el inventario de la actividad anterior en 6 meses o menos (listado definitivo realizado)</v>
      </c>
      <c r="I109" s="107">
        <f>VLOOKUP(B109,'Plantilla publicacion'!$A$3:$M$506,9,0)</f>
        <v>80</v>
      </c>
      <c r="J109" s="107" t="str">
        <f>VLOOKUP(B109,'Plantilla publicacion'!$A$3:$M$506,10,0)</f>
        <v>Porcentual</v>
      </c>
      <c r="K109" s="108" t="str">
        <f>VLOOKUP(B109,'Plantilla publicacion'!$A$3:$M$506,11,0)</f>
        <v>2025-01-02</v>
      </c>
      <c r="L109" s="108" t="str">
        <f>VLOOKUP(B109,'Plantilla publicacion'!$A$3:$M$506,12,0)</f>
        <v>2025-12-30</v>
      </c>
      <c r="M109" s="109"/>
      <c r="N109" s="110" t="str">
        <f>VLOOKUP(B109,'Plantilla publicacion'!$A$3:$M$506,13,0)</f>
        <v>3200-DIRECCIÓN DE INVESTIGACIONES DE PROTECCIÓN DE USUARIOS DE SERVICIOS DE COMUNICACIONES</v>
      </c>
      <c r="O109" s="251">
        <f>VLOOKUP($B109,'Plantilla publicacion'!$T$3:$Z$506,6,0)</f>
        <v>0</v>
      </c>
      <c r="P109" s="252">
        <f>VLOOKUP($B109,'Plantilla publicacion'!$T$3:$Z$506,7,0)</f>
        <v>0</v>
      </c>
      <c r="Q109" s="253">
        <f>VLOOKUP($B109,'Plantilla publicacion'!$T$3:$AA$506,8,0)</f>
        <v>0</v>
      </c>
    </row>
    <row r="110" spans="1:17" s="12" customFormat="1" ht="51" x14ac:dyDescent="0.25">
      <c r="A110" s="5" t="str">
        <f>VLOOKUP(B110,'Plantilla publicacion'!$A$3:$B$506,2,0)</f>
        <v>Producto</v>
      </c>
      <c r="B110" s="140" t="s">
        <v>1051</v>
      </c>
      <c r="C110" s="349" t="str">
        <f>VLOOKUP(B110,'Plantilla publicacion'!$A$3:$R$506,17,0)</f>
        <v>PND - 5-31-5-b- Convergencia regional - Entidades públicas territoriales y nacionales fortalecidas / PES - Transformación Institucional</v>
      </c>
      <c r="D110" s="349" t="str">
        <f>VLOOKUP(B110,'Plantilla publicacion'!$A$3:$M$506,6,0)</f>
        <v>81-Mejorar la oportunidad en la atención de trámites y servicios.</v>
      </c>
      <c r="E110" s="349" t="str">
        <f>VLOOKUP(B110,'Plantilla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0" s="349" t="str">
        <f>VLOOKUP(B110,'Plantilla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0" s="349" t="str">
        <f>VLOOKUP(B110,'Plantilla publicacion'!$A$3:$M$506,7,0)</f>
        <v>C-3503-0200-0014-20309b</v>
      </c>
      <c r="H110" s="15" t="str">
        <f>VLOOKUP(B110,'Plantilla publicacion'!$A$3:$M$506,8,0)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10" s="15">
        <f>VLOOKUP(B110,'Plantilla publicacion'!$A$3:$M$506,9,0)</f>
        <v>60</v>
      </c>
      <c r="J110" s="15" t="str">
        <f>VLOOKUP(B110,'Plantilla publicacion'!$A$3:$M$506,10,0)</f>
        <v>Porcentual</v>
      </c>
      <c r="K110" s="158" t="str">
        <f>VLOOKUP(B110,'Plantilla publicacion'!$A$3:$M$506,11,0)</f>
        <v>2025-01-02</v>
      </c>
      <c r="L110" s="158" t="str">
        <f>VLOOKUP(B110,'Plantilla publicacion'!$A$3:$M$506,12,0)</f>
        <v>2025-12-31</v>
      </c>
      <c r="M110" s="15">
        <f>IF(ISERROR(VLOOKUP(B110,'Plantilla publicacion'!$A$3:$P$501,16,0)),"NA",VLOOKUP(B110,'Plantilla publicacion'!$A$3:$P$501,16,0))</f>
        <v>0</v>
      </c>
      <c r="N110" s="141" t="str">
        <f>VLOOKUP(B110,'Plantilla publicacion'!$A$3:$M$506,13,0)</f>
        <v>2000-DESPACHO DEL SUPERINTENDENTE DELEGADO PARA LA PROPIEDAD INDUSTRIAL</v>
      </c>
      <c r="O110" s="195">
        <f>VLOOKUP($B110,'Plantilla publicacion'!$T$3:$Z$506,6,0)</f>
        <v>19</v>
      </c>
      <c r="P110" s="196">
        <f>VLOOKUP($B110,'Plantilla publicacion'!$T$3:$Z$506,7,0)</f>
        <v>4.2600896860986543E-3</v>
      </c>
      <c r="Q110" s="102" t="str">
        <f>VLOOKUP($B110,'Plantilla publicacion'!$T$3:$AA$506,8,0)</f>
        <v>A 31 de mayo de 2025 se han suscrito 2.396 recursos apelación, reposición, revocatoria directa y queja presentados contra las decisiones proferidas por los Directores de Signos Distintivos y Nuevas Creaciones y la Superintendente de Industria y Comercio de los 12.422 casos en stock, lo cual corresponde un 19.28% de avance. Mismo entregable actividad 2000.1.1</v>
      </c>
    </row>
    <row r="111" spans="1:17" ht="51.75" thickBot="1" x14ac:dyDescent="0.3">
      <c r="A111" s="13" t="str">
        <f>VLOOKUP(B111,'Plantilla publicacion'!$A$3:$B$506,2,0)</f>
        <v>Actividad propia</v>
      </c>
      <c r="B111" s="105" t="s">
        <v>1053</v>
      </c>
      <c r="C111" s="351"/>
      <c r="D111" s="351">
        <f>VLOOKUP(B111,'Plantilla publicacion'!$A$3:$M$502,6,0)</f>
        <v>0</v>
      </c>
      <c r="E111" s="351"/>
      <c r="F111" s="351"/>
      <c r="G111" s="351">
        <f>VLOOKUP(B111,'Plantilla publicacion'!$A$3:$M$502,7,0)</f>
        <v>0</v>
      </c>
      <c r="H111" s="107" t="str">
        <f>VLOOKUP(B111,'Plantilla publicacion'!$A$3:$M$506,8,0)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11" s="107">
        <f>VLOOKUP(B111,'Plantilla publicacion'!$A$3:$M$506,9,0)</f>
        <v>60</v>
      </c>
      <c r="J111" s="107" t="str">
        <f>VLOOKUP(B111,'Plantilla publicacion'!$A$3:$M$506,10,0)</f>
        <v>Porcentual</v>
      </c>
      <c r="K111" s="108" t="str">
        <f>VLOOKUP(B111,'Plantilla publicacion'!$A$3:$M$506,11,0)</f>
        <v>2025-01-02</v>
      </c>
      <c r="L111" s="108" t="str">
        <f>VLOOKUP(B111,'Plantilla publicacion'!$A$3:$M$506,12,0)</f>
        <v>2025-12-31</v>
      </c>
      <c r="M111" s="109"/>
      <c r="N111" s="110" t="str">
        <f>VLOOKUP(B111,'Plantilla publicacion'!$A$3:$M$506,13,0)</f>
        <v>2000-DESPACHO DEL SUPERINTENDENTE DELEGADO PARA LA PROPIEDAD INDUSTRIAL</v>
      </c>
      <c r="O111" s="251">
        <f>VLOOKUP($B111,'Plantilla publicacion'!$T$3:$Z$506,6,0)</f>
        <v>19</v>
      </c>
      <c r="P111" s="252">
        <f>VLOOKUP($B111,'Plantilla publicacion'!$T$3:$Z$506,7,0)</f>
        <v>2.3312883435582825E-3</v>
      </c>
      <c r="Q111" s="253" t="str">
        <f>VLOOKUP($B111,'Plantilla publicacion'!$T$3:$AA$506,8,0)</f>
        <v>A 31 de mayo de 2025 se han suscrito 2.396 recursos apelación, reposición, revocatoria directa y queja presentados contra las decisiones proferidas por los Directores de Signos Distintivos y Nuevas Creaciones y la Superintendente de Industria y Comercio de los 12.422 casos en stock, lo cual corresponde un 19.28% de avance</v>
      </c>
    </row>
    <row r="112" spans="1:17" s="12" customFormat="1" ht="140.25" x14ac:dyDescent="0.25">
      <c r="A112" s="5" t="str">
        <f>VLOOKUP(B112,'Plantilla publicacion'!$A$3:$B$506,2,0)</f>
        <v>Producto</v>
      </c>
      <c r="B112" s="99" t="s">
        <v>1054</v>
      </c>
      <c r="C112" s="350" t="str">
        <f>VLOOKUP(B112,'Plantilla publicacion'!$A$3:$R$506,17,0)</f>
        <v>PND - 5-31-5-b- Convergencia regional - Entidades públicas territoriales y nacionales fortalecidas / PES - Transformación Institucional</v>
      </c>
      <c r="D112" s="350" t="str">
        <f>VLOOKUP(B112,'Plantilla publicacion'!$A$3:$M$506,6,0)</f>
        <v>56-Fortalecer la gestión de la información, el conocimiento y la innovación para optimizar la capacidad institucional</v>
      </c>
      <c r="E112" s="350" t="str">
        <f>VLOOKUP(B112,'Plantilla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2" s="350" t="str">
        <f>VLOOKUP(B112,'Plantilla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2" s="350" t="str">
        <f>VLOOKUP(B112,'Plantilla publicacion'!$A$3:$M$506,7,0)</f>
        <v>N/A</v>
      </c>
      <c r="H112" s="101" t="str">
        <f>VLOOKUP(B112,'Plantilla publicacion'!$A$3:$M$506,8,0)</f>
        <v>Protocolo para la promoción, sensibilización y orientación al ciudadano en temas de Propiedad Industrial, mediante comunicación clara, oportuna y veraz, socializado (Acta de socialización firmada)</v>
      </c>
      <c r="I112" s="101">
        <f>VLOOKUP(B112,'Plantilla publicacion'!$A$3:$M$506,9,0)</f>
        <v>1</v>
      </c>
      <c r="J112" s="101" t="str">
        <f>VLOOKUP(B112,'Plantilla publicacion'!$A$3:$M$506,10,0)</f>
        <v>Númerica</v>
      </c>
      <c r="K112" s="159" t="str">
        <f>VLOOKUP(B112,'Plantilla publicacion'!$A$3:$M$506,11,0)</f>
        <v>2025-03-03</v>
      </c>
      <c r="L112" s="159" t="str">
        <f>VLOOKUP(B112,'Plantilla publicacion'!$A$3:$M$506,12,0)</f>
        <v>2025-10-31</v>
      </c>
      <c r="M112" s="15">
        <f>IF(ISERROR(VLOOKUP(B112,'Plantilla publicacion'!$A$3:$P$501,16,0)),"NA",VLOOKUP(B112,'Plantilla publicacion'!$A$3:$P$501,16,0))</f>
        <v>0</v>
      </c>
      <c r="N112" s="102" t="str">
        <f>VLOOKUP(B112,'Plantilla publicacion'!$A$3:$M$506,13,0)</f>
        <v>2000-DESPACHO DEL SUPERINTENDENTE DELEGADO PARA LA PROPIEDAD INDUSTRIAL;
2023-GRUPO DE TRABAJO DE CENTRO DE INFORMACIÓN TECNOLÓGICA Y APOYO A LA GESTIÓN DE PROPIEDAD LA INDUSTRIAL</v>
      </c>
      <c r="O112" s="195">
        <f>VLOOKUP($B112,'Plantilla publicacion'!$T$3:$Z$506,6,0)</f>
        <v>0</v>
      </c>
      <c r="P112" s="196">
        <f>VLOOKUP($B112,'Plantilla publicacion'!$T$3:$Z$506,7,0)</f>
        <v>0</v>
      </c>
      <c r="Q112" s="102" t="str">
        <f>VLOOKUP($B112,'Plantilla publicacion'!$T$3:$AA$506,8,0)</f>
        <v>El Protocolo para la promoción, sensibilización y orientación al ciudadano en temas de Propiedad Industrial, mediante comunicación clara, oportuna y veraz se encuentra en ejecución. A corte del 30 de mayo, se definió la estructura y contenido del protocolo y se definieron los lineamientos que se desarrollarán en el protocolo. Este último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v>
      </c>
    </row>
    <row r="113" spans="1:17" s="12" customFormat="1" ht="38.25" x14ac:dyDescent="0.25">
      <c r="A113" s="13" t="str">
        <f>VLOOKUP(B113,'Plantilla publicacion'!$A$3:$B$506,2,0)</f>
        <v>Actividad sin participación</v>
      </c>
      <c r="B113" s="103" t="s">
        <v>1058</v>
      </c>
      <c r="C113" s="349"/>
      <c r="D113" s="349">
        <f>VLOOKUP(B113,'Plantilla publicacion'!$A$3:$M$502,6,0)</f>
        <v>0</v>
      </c>
      <c r="E113" s="349"/>
      <c r="F113" s="349"/>
      <c r="G113" s="349">
        <f>VLOOKUP(B113,'Plantilla publicacion'!$A$3:$M$502,7,0)</f>
        <v>0</v>
      </c>
      <c r="H113" s="6" t="str">
        <f>VLOOKUP(B113,'Plantilla publicacion'!$A$3:$M$506,8,0)</f>
        <v>Definir la estructura y contenido del protocolo (Estructura y contenido del Protocolo definida)</v>
      </c>
      <c r="I113" s="6">
        <f>VLOOKUP(B113,'Plantilla publicacion'!$A$3:$M$506,9,0)</f>
        <v>1</v>
      </c>
      <c r="J113" s="6" t="str">
        <f>VLOOKUP(B113,'Plantilla publicacion'!$A$3:$M$506,10,0)</f>
        <v>Númerica</v>
      </c>
      <c r="K113" s="7" t="str">
        <f>VLOOKUP(B113,'Plantilla publicacion'!$A$3:$M$506,11,0)</f>
        <v>2025-03-03</v>
      </c>
      <c r="L113" s="7" t="str">
        <f>VLOOKUP(B113,'Plantilla publicacion'!$A$3:$M$506,12,0)</f>
        <v>2025-03-31</v>
      </c>
      <c r="M113" s="58"/>
      <c r="N113" s="104" t="str">
        <f>VLOOKUP(B113,'Plantilla publicacion'!$A$3:$M$506,13,0)</f>
        <v>2023-GRUPO DE TRABAJO DE CENTRO DE INFORMACIÓN TECNOLÓGICA Y APOYO A LA GESTIÓN DE PROPIEDAD LA INDUSTRIAL</v>
      </c>
      <c r="O113" s="249">
        <f>VLOOKUP($B113,'Plantilla publicacion'!$T$3:$Z$506,6,0)</f>
        <v>100</v>
      </c>
      <c r="P113" s="245">
        <f>VLOOKUP($B113,'Plantilla publicacion'!$T$3:$Z$506,7,0)</f>
        <v>0</v>
      </c>
      <c r="Q113" s="250" t="str">
        <f>VLOOKUP($B113,'Plantilla publicacion'!$T$3:$AA$506,8,0)</f>
        <v>Se elaboró la estructura del protocolo y se definió el contenido del mismo. Este documento ha sido desarrollado con base en los modelos establecidos por el Sistema Integrado de Gestión Institucional (SIGI)</v>
      </c>
    </row>
    <row r="114" spans="1:17" ht="63.75" x14ac:dyDescent="0.25">
      <c r="A114" s="13" t="str">
        <f>VLOOKUP(B114,'Plantilla publicacion'!$A$3:$B$506,2,0)</f>
        <v>Actividad propia</v>
      </c>
      <c r="B114" s="103" t="s">
        <v>1060</v>
      </c>
      <c r="C114" s="349"/>
      <c r="D114" s="349">
        <f>VLOOKUP(B114,'Plantilla publicacion'!$A$3:$M$502,6,0)</f>
        <v>0</v>
      </c>
      <c r="E114" s="349"/>
      <c r="F114" s="349"/>
      <c r="G114" s="349">
        <f>VLOOKUP(B114,'Plantilla publicacion'!$A$3:$M$502,7,0)</f>
        <v>0</v>
      </c>
      <c r="H114" s="6" t="str">
        <f>VLOOKUP(B114,'Plantilla publicacion'!$A$3:$M$506,8,0)</f>
        <v>Definir los lineamientos para la promoción,  sensibilización y orientación en temas de Propiedad Industrial que se desarrollarán en el protocolo (Lineamientos para la promoción definidos)</v>
      </c>
      <c r="I114" s="6">
        <f>VLOOKUP(B114,'Plantilla publicacion'!$A$3:$M$506,9,0)</f>
        <v>1</v>
      </c>
      <c r="J114" s="6" t="str">
        <f>VLOOKUP(B114,'Plantilla publicacion'!$A$3:$M$506,10,0)</f>
        <v>Númerica</v>
      </c>
      <c r="K114" s="7" t="str">
        <f>VLOOKUP(B114,'Plantilla publicacion'!$A$3:$M$506,11,0)</f>
        <v>2025-04-01</v>
      </c>
      <c r="L114" s="7" t="str">
        <f>VLOOKUP(B114,'Plantilla publicacion'!$A$3:$M$506,12,0)</f>
        <v>2025-05-30</v>
      </c>
      <c r="M114" s="58"/>
      <c r="N114" s="104" t="str">
        <f>VLOOKUP(B114,'Plantilla publicacion'!$A$3:$M$506,13,0)</f>
        <v>2000-DESPACHO DEL SUPERINTENDENTE DELEGADO PARA LA PROPIEDAD INDUSTRIAL;
2023-GRUPO DE TRABAJO DE CENTRO DE INFORMACIÓN TECNOLÓGICA Y APOYO A LA GESTIÓN DE PROPIEDAD LA INDUSTRIAL</v>
      </c>
      <c r="O114" s="249">
        <f>VLOOKUP($B114,'Plantilla publicacion'!$T$3:$Z$506,6,0)</f>
        <v>100</v>
      </c>
      <c r="P114" s="245">
        <f>VLOOKUP($B114,'Plantilla publicacion'!$T$3:$Z$506,7,0)</f>
        <v>6.1349693251533744E-3</v>
      </c>
      <c r="Q114" s="250" t="str">
        <f>VLOOKUP($B114,'Plantilla publicacion'!$T$3:$AA$506,8,0)</f>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v>
      </c>
    </row>
    <row r="115" spans="1:17" ht="38.25" x14ac:dyDescent="0.25">
      <c r="A115" s="13" t="str">
        <f>VLOOKUP(B115,'Plantilla publicacion'!$A$3:$B$506,2,0)</f>
        <v>Actividad sin participación</v>
      </c>
      <c r="B115" s="103" t="s">
        <v>1062</v>
      </c>
      <c r="C115" s="349"/>
      <c r="D115" s="349">
        <f>VLOOKUP(B115,'Plantilla publicacion'!$A$3:$M$502,6,0)</f>
        <v>0</v>
      </c>
      <c r="E115" s="349"/>
      <c r="F115" s="349"/>
      <c r="G115" s="349">
        <f>VLOOKUP(B115,'Plantilla publicacion'!$A$3:$M$502,7,0)</f>
        <v>0</v>
      </c>
      <c r="H115" s="6" t="str">
        <f>VLOOKUP(B115,'Plantilla publicacion'!$A$3:$M$506,8,0)</f>
        <v>Elaborar el protocolo para la promoción,  sensibilización y orientación en temas de Propiedad Industrial (Protocolo elaborado)</v>
      </c>
      <c r="I115" s="6">
        <f>VLOOKUP(B115,'Plantilla publicacion'!$A$3:$M$506,9,0)</f>
        <v>1</v>
      </c>
      <c r="J115" s="6" t="str">
        <f>VLOOKUP(B115,'Plantilla publicacion'!$A$3:$M$506,10,0)</f>
        <v>Númerica</v>
      </c>
      <c r="K115" s="7" t="str">
        <f>VLOOKUP(B115,'Plantilla publicacion'!$A$3:$M$506,11,0)</f>
        <v>2025-06-03</v>
      </c>
      <c r="L115" s="7" t="str">
        <f>VLOOKUP(B115,'Plantilla publicacion'!$A$3:$M$506,12,0)</f>
        <v>2025-08-29</v>
      </c>
      <c r="M115" s="58"/>
      <c r="N115" s="104" t="str">
        <f>VLOOKUP(B115,'Plantilla publicacion'!$A$3:$M$506,13,0)</f>
        <v>2023-GRUPO DE TRABAJO DE CENTRO DE INFORMACIÓN TECNOLÓGICA Y APOYO A LA GESTIÓN DE PROPIEDAD LA INDUSTRIAL</v>
      </c>
      <c r="O115" s="249">
        <f>VLOOKUP($B115,'Plantilla publicacion'!$T$3:$Z$506,6,0)</f>
        <v>0</v>
      </c>
      <c r="P115" s="245">
        <f>VLOOKUP($B115,'Plantilla publicacion'!$T$3:$Z$506,7,0)</f>
        <v>0</v>
      </c>
      <c r="Q115" s="250" t="str">
        <f>VLOOKUP($B115,'Plantilla publicacion'!$T$3:$AA$506,8,0)</f>
        <v>Con base en los lineamientos definidos para el Protocolo para la promoción, sensibilización y orientación al ciudadano en temas de Propiedad Industrial, mediante comunicación clara, oportuna y veraz, se procederá a redactar el protocolo.</v>
      </c>
    </row>
    <row r="116" spans="1:17" ht="64.5" thickBot="1" x14ac:dyDescent="0.3">
      <c r="A116" s="13" t="str">
        <f>VLOOKUP(B116,'Plantilla publicacion'!$A$3:$B$506,2,0)</f>
        <v>Actividad propia</v>
      </c>
      <c r="B116" s="105" t="s">
        <v>1064</v>
      </c>
      <c r="C116" s="351"/>
      <c r="D116" s="351">
        <f>VLOOKUP(B116,'Plantilla publicacion'!$A$3:$M$502,6,0)</f>
        <v>0</v>
      </c>
      <c r="E116" s="351"/>
      <c r="F116" s="351"/>
      <c r="G116" s="351">
        <f>VLOOKUP(B116,'Plantilla publicacion'!$A$3:$M$502,7,0)</f>
        <v>0</v>
      </c>
      <c r="H116" s="107" t="str">
        <f>VLOOKUP(B116,'Plantilla publicacion'!$A$3:$M$506,8,0)</f>
        <v>Socializar a OSCAE y a la Red de Protección al Consumidor, el protocolo para la promoción,  sensibilización y orientación en temas de Propiedad Industrial (Acta de socialización firmada)</v>
      </c>
      <c r="I116" s="107">
        <f>VLOOKUP(B116,'Plantilla publicacion'!$A$3:$M$506,9,0)</f>
        <v>1</v>
      </c>
      <c r="J116" s="107" t="str">
        <f>VLOOKUP(B116,'Plantilla publicacion'!$A$3:$M$506,10,0)</f>
        <v>Númerica</v>
      </c>
      <c r="K116" s="108" t="str">
        <f>VLOOKUP(B116,'Plantilla publicacion'!$A$3:$M$506,11,0)</f>
        <v>2025-09-01</v>
      </c>
      <c r="L116" s="108" t="str">
        <f>VLOOKUP(B116,'Plantilla publicacion'!$A$3:$M$506,12,0)</f>
        <v>2025-10-31</v>
      </c>
      <c r="M116" s="109"/>
      <c r="N116" s="110" t="str">
        <f>VLOOKUP(B116,'Plantilla publicacion'!$A$3:$M$506,13,0)</f>
        <v>2000-DESPACHO DEL SUPERINTENDENTE DELEGADO PARA LA PROPIEDAD INDUSTRIAL;
2023-GRUPO DE TRABAJO DE CENTRO DE INFORMACIÓN TECNOLÓGICA Y APOYO A LA GESTIÓN DE PROPIEDAD LA INDUSTRIAL</v>
      </c>
      <c r="O116" s="251">
        <f>VLOOKUP($B116,'Plantilla publicacion'!$T$3:$Z$506,6,0)</f>
        <v>0</v>
      </c>
      <c r="P116" s="252">
        <f>VLOOKUP($B116,'Plantilla publicacion'!$T$3:$Z$506,7,0)</f>
        <v>0</v>
      </c>
      <c r="Q116" s="253">
        <f>VLOOKUP($B116,'Plantilla publicacion'!$T$3:$AA$506,8,0)</f>
        <v>0</v>
      </c>
    </row>
    <row r="117" spans="1:17" s="12" customFormat="1" ht="51" x14ac:dyDescent="0.25">
      <c r="A117" s="5" t="str">
        <f>VLOOKUP(B117,'Plantilla publicacion'!$A$3:$B$506,2,0)</f>
        <v>Producto</v>
      </c>
      <c r="B117" s="15" t="s">
        <v>1103</v>
      </c>
      <c r="C117" s="349" t="str">
        <f>VLOOKUP(B117,'Plantilla publicacion'!$A$3:$R$506,17,0)</f>
        <v>PND - 5-31-5-b- Convergencia regional - Entidades públicas territoriales y nacionales fortalecidas / PES - Transformación Institucional</v>
      </c>
      <c r="D117" s="349" t="str">
        <f>VLOOKUP(B117,'Plantilla publicacion'!$A$3:$M$506,6,0)</f>
        <v>81-Mejorar la oportunidad en la atención de trámites y servicios.</v>
      </c>
      <c r="E117" s="349" t="str">
        <f>VLOOKUP(B117,'Plantilla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349" t="str">
        <f>VLOOKUP(B117,'Plantilla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349" t="str">
        <f>VLOOKUP(B117,'Plantilla publicacion'!$A$3:$M$506,7,0)</f>
        <v>C-3503-0200-0011-40401c</v>
      </c>
      <c r="H117" s="15" t="str">
        <f>VLOOKUP(B117,'Plantilla publicacion'!$A$3:$M$506,8,0)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7" s="15">
        <f>VLOOKUP(B117,'Plantilla publicacion'!$A$3:$M$506,9,0)</f>
        <v>100</v>
      </c>
      <c r="J117" s="15" t="str">
        <f>VLOOKUP(B117,'Plantilla publicacion'!$A$3:$M$506,10,0)</f>
        <v>Númerica</v>
      </c>
      <c r="K117" s="158" t="str">
        <f>VLOOKUP(B117,'Plantilla publicacion'!$A$3:$M$506,11,0)</f>
        <v>2025-01-20</v>
      </c>
      <c r="L117" s="158" t="str">
        <f>VLOOKUP(B117,'Plantilla publicacion'!$A$3:$M$506,12,0)</f>
        <v>2025-12-12</v>
      </c>
      <c r="M117" s="15">
        <f>IF(ISERROR(VLOOKUP(B117,'Plantilla publicacion'!$A$3:$P$501,16,0)),"NA",VLOOKUP(B117,'Plantilla publicacion'!$A$3:$P$501,16,0))</f>
        <v>0</v>
      </c>
      <c r="N117" s="189" t="str">
        <f>VLOOKUP(B117,'Plantilla publicacion'!$A$3:$M$506,13,0)</f>
        <v>4000-DESPACHO DEL SUPERINTENDENTE DELEGADO PARA ASUNTOS JURISDICCIONALES</v>
      </c>
      <c r="O117" s="246">
        <f>VLOOKUP($B117,'Plantilla publicacion'!$T$3:$Z$506,6,0)</f>
        <v>0</v>
      </c>
      <c r="P117" s="247">
        <f>VLOOKUP($B117,'Plantilla publicacion'!$T$3:$Z$506,7,0)</f>
        <v>0</v>
      </c>
      <c r="Q117" s="248">
        <f>VLOOKUP($B117,'Plantilla publicacion'!$T$3:$AA$506,8,0)</f>
        <v>0</v>
      </c>
    </row>
    <row r="118" spans="1:17" ht="54.75" customHeight="1" thickBot="1" x14ac:dyDescent="0.3">
      <c r="A118" s="13" t="str">
        <f>VLOOKUP(B118,'Plantilla publicacion'!$A$3:$B$506,2,0)</f>
        <v>Actividad propia</v>
      </c>
      <c r="B118" s="11" t="s">
        <v>1105</v>
      </c>
      <c r="C118" s="349"/>
      <c r="D118" s="349">
        <f>VLOOKUP(B118,'Plantilla publicacion'!$A$3:$M$502,6,0)</f>
        <v>0</v>
      </c>
      <c r="E118" s="349"/>
      <c r="F118" s="349"/>
      <c r="G118" s="349">
        <f>VLOOKUP(B118,'Plantilla publicacion'!$A$3:$M$502,7,0)</f>
        <v>0</v>
      </c>
      <c r="H118" s="11" t="str">
        <f>VLOOKUP(B118,'Plantilla publicacion'!$A$3:$M$506,8,0)</f>
        <v>Finalizar acciones de competencia desleal y propiedad industrial que hayan sido admitidas a 31 de diciembre de 2024. (Listado mensual en Excel de autos o sentencias finalizados)</v>
      </c>
      <c r="I118" s="11">
        <f>VLOOKUP(B118,'Plantilla publicacion'!$A$3:$M$506,9,0)</f>
        <v>100</v>
      </c>
      <c r="J118" s="11" t="str">
        <f>VLOOKUP(B118,'Plantilla publicacion'!$A$3:$M$506,10,0)</f>
        <v>Númerica</v>
      </c>
      <c r="K118" s="111" t="str">
        <f>VLOOKUP(B118,'Plantilla publicacion'!$A$3:$M$506,11,0)</f>
        <v>2025-01-20</v>
      </c>
      <c r="L118" s="111" t="str">
        <f>VLOOKUP(B118,'Plantilla publicacion'!$A$3:$M$506,12,0)</f>
        <v>2025-12-12</v>
      </c>
      <c r="M118" s="111"/>
      <c r="N118" s="190" t="str">
        <f>VLOOKUP(B118,'Plantilla publicacion'!$A$3:$M$506,13,0)</f>
        <v>4000-DESPACHO DEL SUPERINTENDENTE DELEGADO PARA ASUNTOS JURISDICCIONALES</v>
      </c>
      <c r="O118" s="251">
        <f>VLOOKUP($B118,'Plantilla publicacion'!$T$3:$Z$506,6,0)</f>
        <v>69</v>
      </c>
      <c r="P118" s="252">
        <f>VLOOKUP($B118,'Plantilla publicacion'!$T$3:$Z$506,7,0)</f>
        <v>8.4662576687116568E-3</v>
      </c>
      <c r="Q118" s="253" t="str">
        <f>VLOOKUP($B118,'Plantilla publicacion'!$T$3:$AA$506,8,0)</f>
        <v>4000-1-1 De enero a mayo de 2025, y de acuerdo con la meta establecida de finalizar 100 acciones de competencia desleal y propiedad industrial que hayan sido admitidas a 31 de diciembre de 2024, se evidenció un avance de 69 procesos lo que equivale al 69%.</v>
      </c>
    </row>
    <row r="119" spans="1:17" s="12" customFormat="1" ht="38.25" x14ac:dyDescent="0.25">
      <c r="A119" s="5" t="str">
        <f>VLOOKUP(B119,'Plantilla publicacion'!$A$3:$B$506,2,0)</f>
        <v>Producto</v>
      </c>
      <c r="B119" s="99" t="s">
        <v>1106</v>
      </c>
      <c r="C119" s="350" t="str">
        <f>VLOOKUP(B119,'Plantilla publicacion'!$A$3:$R$506,17,0)</f>
        <v>PND - 5-31-5-b- Convergencia regional - Entidades públicas territoriales y nacionales fortalecidas / PES - Transformación Institucional</v>
      </c>
      <c r="D119" s="350" t="str">
        <f>VLOOKUP(B119,'Plantilla publicacion'!$A$3:$M$506,6,0)</f>
        <v>81-Mejorar la oportunidad en la atención de trámites y servicios.</v>
      </c>
      <c r="E119" s="350" t="str">
        <f>VLOOKUP(B119,'Plantilla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350" t="str">
        <f>VLOOKUP(B119,'Plantilla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350" t="str">
        <f>VLOOKUP(B119,'Plantilla publicacion'!$A$3:$M$506,7,0)</f>
        <v>C-3503-0200-0011-40401c</v>
      </c>
      <c r="H119" s="101" t="str">
        <f>VLOOKUP(B119,'Plantilla publicacion'!$A$3:$M$506,8,0)</f>
        <v>Demandas de protección al consumidor, en fase de calificación, gestionadas. (Informe consolidado/ único entregable)..</v>
      </c>
      <c r="I119" s="101">
        <f>VLOOKUP(B119,'Plantilla publicacion'!$A$3:$M$506,9,0)</f>
        <v>42000</v>
      </c>
      <c r="J119" s="101" t="str">
        <f>VLOOKUP(B119,'Plantilla publicacion'!$A$3:$M$506,10,0)</f>
        <v>Númerica</v>
      </c>
      <c r="K119" s="159" t="str">
        <f>VLOOKUP(B119,'Plantilla publicacion'!$A$3:$M$506,11,0)</f>
        <v>2025-01-20</v>
      </c>
      <c r="L119" s="159" t="str">
        <f>VLOOKUP(B119,'Plantilla publicacion'!$A$3:$M$506,12,0)</f>
        <v>2025-12-12</v>
      </c>
      <c r="M119" s="15">
        <f>IF(ISERROR(VLOOKUP(B119,'Plantilla publicacion'!$A$3:$P$501,16,0)),"NA",VLOOKUP(B119,'Plantilla publicacion'!$A$3:$P$501,16,0))</f>
        <v>0</v>
      </c>
      <c r="N119" s="102" t="str">
        <f>VLOOKUP(B119,'Plantilla publicacion'!$A$3:$M$506,13,0)</f>
        <v>4000-DESPACHO DEL SUPERINTENDENTE DELEGADO PARA ASUNTOS JURISDICCIONALES</v>
      </c>
      <c r="O119" s="195">
        <f>VLOOKUP($B119,'Plantilla publicacion'!$T$3:$Z$506,6,0)</f>
        <v>0</v>
      </c>
      <c r="P119" s="196">
        <f>VLOOKUP($B119,'Plantilla publicacion'!$T$3:$Z$506,7,0)</f>
        <v>0</v>
      </c>
      <c r="Q119" s="102">
        <f>VLOOKUP($B119,'Plantilla publicacion'!$T$3:$AA$506,8,0)</f>
        <v>0</v>
      </c>
    </row>
    <row r="120" spans="1:17" ht="54.75" customHeight="1" thickBot="1" x14ac:dyDescent="0.3">
      <c r="A120" s="13" t="str">
        <f>VLOOKUP(B120,'Plantilla publicacion'!$A$3:$B$506,2,0)</f>
        <v>Actividad propia</v>
      </c>
      <c r="B120" s="105" t="s">
        <v>1107</v>
      </c>
      <c r="C120" s="351"/>
      <c r="D120" s="351">
        <f>VLOOKUP(B120,'Plantilla publicacion'!$A$3:$M$502,6,0)</f>
        <v>0</v>
      </c>
      <c r="E120" s="351"/>
      <c r="F120" s="351"/>
      <c r="G120" s="351">
        <f>VLOOKUP(B120,'Plantilla publicacion'!$A$3:$M$502,7,0)</f>
        <v>0</v>
      </c>
      <c r="H120" s="107" t="str">
        <f>VLOOKUP(B120,'Plantilla publicacion'!$A$3:$M$506,8,0)</f>
        <v>Gestionar las demandas de protección al consumidor (Informe mensual consolidado/ único entregable)</v>
      </c>
      <c r="I120" s="107">
        <f>VLOOKUP(B120,'Plantilla publicacion'!$A$3:$M$506,9,0)</f>
        <v>42000</v>
      </c>
      <c r="J120" s="107" t="str">
        <f>VLOOKUP(B120,'Plantilla publicacion'!$A$3:$M$506,10,0)</f>
        <v>Númerica</v>
      </c>
      <c r="K120" s="108" t="str">
        <f>VLOOKUP(B120,'Plantilla publicacion'!$A$3:$M$506,11,0)</f>
        <v>2025-01-20</v>
      </c>
      <c r="L120" s="108" t="str">
        <f>VLOOKUP(B120,'Plantilla publicacion'!$A$3:$M$506,12,0)</f>
        <v>2025-12-12</v>
      </c>
      <c r="M120" s="109"/>
      <c r="N120" s="110" t="str">
        <f>VLOOKUP(B120,'Plantilla publicacion'!$A$3:$M$506,13,0)</f>
        <v>4000-DESPACHO DEL SUPERINTENDENTE DELEGADO PARA ASUNTOS JURISDICCIONALES</v>
      </c>
      <c r="O120" s="251">
        <f>VLOOKUP($B120,'Plantilla publicacion'!$T$3:$Z$506,6,0)</f>
        <v>44</v>
      </c>
      <c r="P120" s="252">
        <f>VLOOKUP($B120,'Plantilla publicacion'!$T$3:$Z$506,7,0)</f>
        <v>5.3987730061349692E-3</v>
      </c>
      <c r="Q120" s="253" t="str">
        <f>VLOOKUP($B120,'Plantilla publicacion'!$T$3:$AA$506,8,0)</f>
        <v>4000-2-1 De enero a mayo de 2025, y de acuerdo con la meta establecida de gestionar 42000 demandas de protección al consumidor, se evidencia un avance de 18.664 procesos calificados a tiempo lo que equivale al 44.4%.</v>
      </c>
    </row>
    <row r="121" spans="1:17" s="12" customFormat="1" ht="38.25" x14ac:dyDescent="0.25">
      <c r="A121" s="5" t="str">
        <f>VLOOKUP(B121,'Plantilla publicacion'!$A$3:$B$506,2,0)</f>
        <v>Producto</v>
      </c>
      <c r="B121" s="99" t="s">
        <v>1108</v>
      </c>
      <c r="C121" s="350" t="str">
        <f>VLOOKUP(B121,'Plantilla publicacion'!$A$3:$R$506,17,0)</f>
        <v>PND - 5-31-5-b- Convergencia regional - Entidades públicas territoriales y nacionales fortalecidas / PES - Transformación Institucional</v>
      </c>
      <c r="D121" s="350" t="str">
        <f>VLOOKUP(B121,'Plantilla publicacion'!$A$3:$M$506,6,0)</f>
        <v>81-Mejorar la oportunidad en la atención de trámites y servicios.</v>
      </c>
      <c r="E121" s="350" t="str">
        <f>VLOOKUP(B121,'Plantilla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1" s="350" t="str">
        <f>VLOOKUP(B121,'Plantilla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1" s="350" t="str">
        <f>VLOOKUP(B121,'Plantilla publicacion'!$A$3:$M$506,7,0)</f>
        <v>C-3503-0200-0011-40401c</v>
      </c>
      <c r="H121" s="101" t="str">
        <f>VLOOKUP(B121,'Plantilla publicacion'!$A$3:$M$506,8,0)</f>
        <v>Niveles de congestión de los procesos admitidos y pendientes de decisión a 31 de diciembre de 2024, en materia de Protección al Consumidor, reducidos. (Informe final que liste los autos o sentencias admitidos, finalizados)</v>
      </c>
      <c r="I121" s="101">
        <f>VLOOKUP(B121,'Plantilla publicacion'!$A$3:$M$506,9,0)</f>
        <v>20000</v>
      </c>
      <c r="J121" s="101" t="str">
        <f>VLOOKUP(B121,'Plantilla publicacion'!$A$3:$M$506,10,0)</f>
        <v>Númerica</v>
      </c>
      <c r="K121" s="159" t="str">
        <f>VLOOKUP(B121,'Plantilla publicacion'!$A$3:$M$506,11,0)</f>
        <v>2025-01-20</v>
      </c>
      <c r="L121" s="159" t="str">
        <f>VLOOKUP(B121,'Plantilla publicacion'!$A$3:$M$506,12,0)</f>
        <v>2025-12-12</v>
      </c>
      <c r="M121" s="15">
        <f>IF(ISERROR(VLOOKUP(B121,'Plantilla publicacion'!$A$3:$P$501,16,0)),"NA",VLOOKUP(B121,'Plantilla publicacion'!$A$3:$P$501,16,0))</f>
        <v>0</v>
      </c>
      <c r="N121" s="102" t="str">
        <f>VLOOKUP(B121,'Plantilla publicacion'!$A$3:$M$506,13,0)</f>
        <v>4000-DESPACHO DEL SUPERINTENDENTE DELEGADO PARA ASUNTOS JURISDICCIONALES</v>
      </c>
      <c r="O121" s="195">
        <f>VLOOKUP($B121,'Plantilla publicacion'!$T$3:$Z$506,6,0)</f>
        <v>0</v>
      </c>
      <c r="P121" s="196">
        <f>VLOOKUP($B121,'Plantilla publicacion'!$T$3:$Z$506,7,0)</f>
        <v>0</v>
      </c>
      <c r="Q121" s="102">
        <f>VLOOKUP($B121,'Plantilla publicacion'!$T$3:$AA$506,8,0)</f>
        <v>0</v>
      </c>
    </row>
    <row r="122" spans="1:17" ht="60.75" customHeight="1" thickBot="1" x14ac:dyDescent="0.3">
      <c r="A122" s="13" t="str">
        <f>VLOOKUP(B122,'Plantilla publicacion'!$A$3:$B$506,2,0)</f>
        <v>Actividad propia</v>
      </c>
      <c r="B122" s="105" t="s">
        <v>1110</v>
      </c>
      <c r="C122" s="351"/>
      <c r="D122" s="351">
        <f>VLOOKUP(B122,'Plantilla publicacion'!$A$3:$M$502,6,0)</f>
        <v>0</v>
      </c>
      <c r="E122" s="351"/>
      <c r="F122" s="351"/>
      <c r="G122" s="351">
        <f>VLOOKUP(B122,'Plantilla publicacion'!$A$3:$M$502,7,0)</f>
        <v>0</v>
      </c>
      <c r="H122" s="107" t="str">
        <f>VLOOKUP(B122,'Plantilla publicacion'!$A$3:$M$506,8,0)</f>
        <v>Finalizar las acciones de protección al consumidor admitidas y pendientes de decisión a 31 de diciembre de 2024. (Listado mensual en Excel de autos o sentencias finalizados)</v>
      </c>
      <c r="I122" s="107">
        <f>VLOOKUP(B122,'Plantilla publicacion'!$A$3:$M$506,9,0)</f>
        <v>20000</v>
      </c>
      <c r="J122" s="107" t="str">
        <f>VLOOKUP(B122,'Plantilla publicacion'!$A$3:$M$506,10,0)</f>
        <v>Númerica</v>
      </c>
      <c r="K122" s="108" t="str">
        <f>VLOOKUP(B122,'Plantilla publicacion'!$A$3:$M$506,11,0)</f>
        <v>2025-01-20</v>
      </c>
      <c r="L122" s="108" t="str">
        <f>VLOOKUP(B122,'Plantilla publicacion'!$A$3:$M$506,12,0)</f>
        <v>2025-12-12</v>
      </c>
      <c r="M122" s="109"/>
      <c r="N122" s="110" t="str">
        <f>VLOOKUP(B122,'Plantilla publicacion'!$A$3:$M$506,13,0)</f>
        <v>4000-DESPACHO DEL SUPERINTENDENTE DELEGADO PARA ASUNTOS JURISDICCIONALES</v>
      </c>
      <c r="O122" s="251">
        <f>VLOOKUP($B122,'Plantilla publicacion'!$T$3:$Z$506,6,0)</f>
        <v>51</v>
      </c>
      <c r="P122" s="252">
        <f>VLOOKUP($B122,'Plantilla publicacion'!$T$3:$Z$506,7,0)</f>
        <v>6.2576687116564413E-3</v>
      </c>
      <c r="Q122" s="253" t="str">
        <f>VLOOKUP($B122,'Plantilla publicacion'!$T$3:$AA$506,8,0)</f>
        <v>4000-3-1 De enero a mayo de 2025, y de acuerdo con la meta establecida de finalizar 20000 acciones de protección al consumidor admitidas y pendientes de decisión a 31 de diciembre de 2024, se evidencia un avance de 10.242 procesos lo que equivale al 51.21%.</v>
      </c>
    </row>
    <row r="123" spans="1:17" s="12" customFormat="1" ht="51" x14ac:dyDescent="0.25">
      <c r="A123" s="5" t="str">
        <f>VLOOKUP(B123,'Plantilla publicacion'!$A$3:$B$506,2,0)</f>
        <v>Producto</v>
      </c>
      <c r="B123" s="15" t="s">
        <v>1111</v>
      </c>
      <c r="C123" s="349" t="str">
        <f>VLOOKUP(B123,'Plantilla publicacion'!$A$3:$R$506,17,0)</f>
        <v>PND - 5-31-5-b- Convergencia regional - Entidades públicas territoriales y nacionales fortalecidas / PES - Transformación Institucional</v>
      </c>
      <c r="D123" s="349" t="str">
        <f>VLOOKUP(B123,'Plantilla publicacion'!$A$3:$M$506,6,0)</f>
        <v>81-Mejorar la oportunidad en la atención de trámites y servicios.</v>
      </c>
      <c r="E123" s="349" t="str">
        <f>VLOOKUP(B123,'Plantilla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3" s="349" t="str">
        <f>VLOOKUP(B123,'Plantilla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3" s="349" t="str">
        <f>VLOOKUP(B123,'Plantilla publicacion'!$A$3:$M$506,7,0)</f>
        <v>C-3503-0200-0011-40401c</v>
      </c>
      <c r="H123" s="15" t="str">
        <f>VLOOKUP(B123,'Plantilla publicacion'!$A$3:$M$506,8,0)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23" s="15">
        <f>VLOOKUP(B123,'Plantilla publicacion'!$A$3:$M$506,9,0)</f>
        <v>6430</v>
      </c>
      <c r="J123" s="15" t="str">
        <f>VLOOKUP(B123,'Plantilla publicacion'!$A$3:$M$506,10,0)</f>
        <v>Númerica</v>
      </c>
      <c r="K123" s="158" t="str">
        <f>VLOOKUP(B123,'Plantilla publicacion'!$A$3:$M$506,11,0)</f>
        <v>2025-01-20</v>
      </c>
      <c r="L123" s="242" t="str">
        <f>VLOOKUP(B123,'Plantilla publicacion'!$A$3:$M$506,12,0)</f>
        <v>2025-12-12</v>
      </c>
      <c r="M123" s="99">
        <f>IF(ISERROR(VLOOKUP(B123,'Plantilla publicacion'!$A$3:$P$501,16,0)),"NA",VLOOKUP(B123,'Plantilla publicacion'!$A$3:$P$501,16,0))</f>
        <v>0</v>
      </c>
      <c r="N123" s="191" t="str">
        <f>VLOOKUP(B123,'Plantilla publicacion'!$A$3:$M$506,13,0)</f>
        <v>4000-DESPACHO DEL SUPERINTENDENTE DELEGADO PARA ASUNTOS JURISDICCIONALES</v>
      </c>
      <c r="O123" s="195">
        <f>VLOOKUP($B123,'Plantilla publicacion'!$T$3:$Z$506,6,0)</f>
        <v>0</v>
      </c>
      <c r="P123" s="196">
        <f>VLOOKUP($B123,'Plantilla publicacion'!$T$3:$Z$506,7,0)</f>
        <v>0</v>
      </c>
      <c r="Q123" s="102">
        <f>VLOOKUP($B123,'Plantilla publicacion'!$T$3:$AA$506,8,0)</f>
        <v>0</v>
      </c>
    </row>
    <row r="124" spans="1:17" ht="54" customHeight="1" thickBot="1" x14ac:dyDescent="0.3">
      <c r="A124" s="13" t="str">
        <f>VLOOKUP(B124,'Plantilla publicacion'!$A$3:$B$506,2,0)</f>
        <v>Actividad propia</v>
      </c>
      <c r="B124" s="11" t="s">
        <v>1113</v>
      </c>
      <c r="C124" s="349"/>
      <c r="D124" s="349">
        <f>VLOOKUP(B124,'Plantilla publicacion'!$A$3:$M$502,6,0)</f>
        <v>0</v>
      </c>
      <c r="E124" s="349"/>
      <c r="F124" s="349"/>
      <c r="G124" s="349">
        <f>VLOOKUP(B124,'Plantilla publicacion'!$A$3:$M$502,7,0)</f>
        <v>0</v>
      </c>
      <c r="H124" s="11" t="str">
        <f>VLOOKUP(B124,'Plantilla publicacion'!$A$3:$M$506,8,0)</f>
        <v>Finalizar el trámite para la verificación del cumplimiento de las sentencias, transacciones y conciliaciones a favor del consumidor legalmente celebradas hasta el 31 de diciembre de 2023 (Listado en Excel mensual de finalización)</v>
      </c>
      <c r="I124" s="11">
        <f>VLOOKUP(B124,'Plantilla publicacion'!$A$3:$M$506,9,0)</f>
        <v>6430</v>
      </c>
      <c r="J124" s="11" t="str">
        <f>VLOOKUP(B124,'Plantilla publicacion'!$A$3:$M$506,10,0)</f>
        <v>Númerica</v>
      </c>
      <c r="K124" s="111" t="str">
        <f>VLOOKUP(B124,'Plantilla publicacion'!$A$3:$M$506,11,0)</f>
        <v>2025-01-20</v>
      </c>
      <c r="L124" s="112" t="str">
        <f>VLOOKUP(B124,'Plantilla publicacion'!$A$3:$M$506,12,0)</f>
        <v>2025-12-12</v>
      </c>
      <c r="M124" s="214"/>
      <c r="N124" s="192" t="str">
        <f>VLOOKUP(B124,'Plantilla publicacion'!$A$3:$M$506,13,0)</f>
        <v>4000-DESPACHO DEL SUPERINTENDENTE DELEGADO PARA ASUNTOS JURISDICCIONALES</v>
      </c>
      <c r="O124" s="251">
        <f>VLOOKUP($B124,'Plantilla publicacion'!$T$3:$Z$506,6,0)</f>
        <v>85</v>
      </c>
      <c r="P124" s="252">
        <f>VLOOKUP($B124,'Plantilla publicacion'!$T$3:$Z$506,7,0)</f>
        <v>5.2147239263803684E-3</v>
      </c>
      <c r="Q124" s="253" t="str">
        <f>VLOOKUP($B124,'Plantilla publicacion'!$T$3:$AA$506,8,0)</f>
        <v>4000-4-1 De enero a mayo de 2025, y de acuerdo con la meta establecida de finalizar el trámite para la verificación del cumplimiento de 6430 sentencias, transacciones y conciliaciones a favor del consumidor legalmente celebradas hasta el 31 de diciembre de 2023, se evidencia un avance de 5.470 procesos finalizados lo que equivale al 85.07%.</v>
      </c>
    </row>
    <row r="125" spans="1:17" s="12" customFormat="1" ht="25.5" x14ac:dyDescent="0.25">
      <c r="A125" s="5" t="str">
        <f>VLOOKUP(B125,'Plantilla publicacion'!$A$3:$B$506,2,0)</f>
        <v>Producto</v>
      </c>
      <c r="B125" s="99" t="s">
        <v>1114</v>
      </c>
      <c r="C125" s="350" t="str">
        <f>VLOOKUP(B125,'Plantilla publicacion'!$A$3:$R$506,17,0)</f>
        <v>PND - 5-31-5-b- Convergencia regional - Entidades públicas territoriales y nacionales fortalecidas / PES - Cierre de brechas territoriales</v>
      </c>
      <c r="D125" s="350" t="str">
        <f>VLOOKUP(B125,'Plantilla publicacion'!$A$3:$M$506,6,0)</f>
        <v>58-Promover el enfoque preventivo, diferencial y territorial en el que hacer misional de la entidad</v>
      </c>
      <c r="E125" s="350" t="str">
        <f>VLOOKUP(B125,'Plantilla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5" s="350" t="str">
        <f>VLOOKUP(B125,'Plantilla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5" s="350" t="str">
        <f>VLOOKUP(B125,'Plantilla publicacion'!$A$3:$M$506,7,0)</f>
        <v>C-3503-0200-0011-40401c</v>
      </c>
      <c r="H125" s="101" t="str">
        <f>VLOOKUP(B125,'Plantilla publicacion'!$A$3:$M$506,8,0)</f>
        <v>Presencia territorial de la SIC en materia de asuntos jursidiccionales, fortalecida. (Listados de asistencia por jornada)</v>
      </c>
      <c r="I125" s="101">
        <f>VLOOKUP(B125,'Plantilla publicacion'!$A$3:$M$506,9,0)</f>
        <v>6</v>
      </c>
      <c r="J125" s="101" t="str">
        <f>VLOOKUP(B125,'Plantilla publicacion'!$A$3:$M$506,10,0)</f>
        <v>Númerica</v>
      </c>
      <c r="K125" s="159" t="str">
        <f>VLOOKUP(B125,'Plantilla publicacion'!$A$3:$M$506,11,0)</f>
        <v>2025-02-03</v>
      </c>
      <c r="L125" s="159" t="str">
        <f>VLOOKUP(B125,'Plantilla publicacion'!$A$3:$M$506,12,0)</f>
        <v>2025-11-28</v>
      </c>
      <c r="M125" s="15">
        <f>IF(ISERROR(VLOOKUP(B125,'Plantilla publicacion'!$A$3:$P$501,16,0)),"NA",VLOOKUP(B125,'Plantilla publicacion'!$A$3:$P$501,16,0))</f>
        <v>0</v>
      </c>
      <c r="N125" s="141" t="str">
        <f>VLOOKUP(B125,'Plantilla publicacion'!$A$3:$M$506,13,0)</f>
        <v>4000-DESPACHO DEL SUPERINTENDENTE DELEGADO PARA ASUNTOS JURISDICCIONALES</v>
      </c>
      <c r="O125" s="195">
        <f>VLOOKUP($B125,'Plantilla publicacion'!$T$3:$Z$506,6,0)</f>
        <v>0</v>
      </c>
      <c r="P125" s="196">
        <f>VLOOKUP($B125,'Plantilla publicacion'!$T$3:$Z$506,7,0)</f>
        <v>0</v>
      </c>
      <c r="Q125" s="102">
        <f>VLOOKUP($B125,'Plantilla publicacion'!$T$3:$AA$506,8,0)</f>
        <v>0</v>
      </c>
    </row>
    <row r="126" spans="1:17" s="12" customFormat="1" ht="48" customHeight="1" x14ac:dyDescent="0.25">
      <c r="A126" s="13" t="str">
        <f>VLOOKUP(B126,'Plantilla publicacion'!$A$3:$B$506,2,0)</f>
        <v>Actividad propia</v>
      </c>
      <c r="B126" s="103" t="s">
        <v>1116</v>
      </c>
      <c r="C126" s="349"/>
      <c r="D126" s="349">
        <f>VLOOKUP(B126,'Plantilla publicacion'!$A$3:$M$502,6,0)</f>
        <v>0</v>
      </c>
      <c r="E126" s="349"/>
      <c r="F126" s="349"/>
      <c r="G126" s="349">
        <f>VLOOKUP(B126,'Plantilla publicacion'!$A$3:$M$502,7,0)</f>
        <v>0</v>
      </c>
      <c r="H126" s="6" t="str">
        <f>VLOOKUP(B126,'Plantilla publicacion'!$A$3:$M$506,8,0)</f>
        <v>Definir fechas de las jornadas de territorialización. (correo electrónico enviando con las fechas de las jornadas/único entregable)</v>
      </c>
      <c r="I126" s="6">
        <f>VLOOKUP(B126,'Plantilla publicacion'!$A$3:$M$506,9,0)</f>
        <v>1</v>
      </c>
      <c r="J126" s="6" t="str">
        <f>VLOOKUP(B126,'Plantilla publicacion'!$A$3:$M$506,10,0)</f>
        <v>Númerica</v>
      </c>
      <c r="K126" s="7" t="str">
        <f>VLOOKUP(B126,'Plantilla publicacion'!$A$3:$M$506,11,0)</f>
        <v>2025-02-03</v>
      </c>
      <c r="L126" s="7" t="str">
        <f>VLOOKUP(B126,'Plantilla publicacion'!$A$3:$M$506,12,0)</f>
        <v>2025-03-31</v>
      </c>
      <c r="M126" s="58"/>
      <c r="N126" s="104" t="str">
        <f>VLOOKUP(B126,'Plantilla publicacion'!$A$3:$M$506,13,0)</f>
        <v>4000-DESPACHO DEL SUPERINTENDENTE DELEGADO PARA ASUNTOS JURISDICCIONALES</v>
      </c>
      <c r="O126" s="202">
        <f>VLOOKUP($B126,'Plantilla publicacion'!$T$3:$Z$506,6,0)</f>
        <v>100</v>
      </c>
      <c r="P126" s="186">
        <f>VLOOKUP($B126,'Plantilla publicacion'!$T$3:$Z$506,7,0)</f>
        <v>2.4539877300613498E-3</v>
      </c>
      <c r="Q126" s="141" t="str">
        <f>VLOOKUP($B126,'Plantilla publicacion'!$T$3:$AA$506,8,0)</f>
        <v xml:space="preserve">4000-5-1 De acuerdo con la meta establecida de definir fechas de las jornadas de territorialización, se remite correo electrónico con las fechas de las jornadas, lo que equivale al 100 %  </v>
      </c>
    </row>
    <row r="127" spans="1:17" s="12" customFormat="1" ht="48" customHeight="1" thickBot="1" x14ac:dyDescent="0.3">
      <c r="A127" s="13" t="str">
        <f>VLOOKUP(B127,'Plantilla publicacion'!$A$3:$B$506,2,0)</f>
        <v>Actividad propia</v>
      </c>
      <c r="B127" s="105" t="s">
        <v>1118</v>
      </c>
      <c r="C127" s="351"/>
      <c r="D127" s="351">
        <f>VLOOKUP(B127,'Plantilla publicacion'!$A$3:$M$502,6,0)</f>
        <v>0</v>
      </c>
      <c r="E127" s="351"/>
      <c r="F127" s="351"/>
      <c r="G127" s="351">
        <f>VLOOKUP(B127,'Plantilla publicacion'!$A$3:$M$502,7,0)</f>
        <v>0</v>
      </c>
      <c r="H127" s="107" t="str">
        <f>VLOOKUP(B127,'Plantilla publicacion'!$A$3:$M$506,8,0)</f>
        <v>Realizar jornadas de territorialización, de acuerdo con el cronograma establecido. (Listados de asistencia por programa)</v>
      </c>
      <c r="I127" s="107">
        <f>VLOOKUP(B127,'Plantilla publicacion'!$A$3:$M$506,9,0)</f>
        <v>6</v>
      </c>
      <c r="J127" s="107" t="str">
        <f>VLOOKUP(B127,'Plantilla publicacion'!$A$3:$M$506,10,0)</f>
        <v>Númerica</v>
      </c>
      <c r="K127" s="108" t="str">
        <f>VLOOKUP(B127,'Plantilla publicacion'!$A$3:$M$506,11,0)</f>
        <v>2025-04-01</v>
      </c>
      <c r="L127" s="108" t="str">
        <f>VLOOKUP(B127,'Plantilla publicacion'!$A$3:$M$506,12,0)</f>
        <v>2025-11-28</v>
      </c>
      <c r="M127" s="109"/>
      <c r="N127" s="110" t="str">
        <f>VLOOKUP(B127,'Plantilla publicacion'!$A$3:$M$506,13,0)</f>
        <v>4000-DESPACHO DEL SUPERINTENDENTE DELEGADO PARA ASUNTOS JURISDICCIONALES</v>
      </c>
      <c r="O127" s="230">
        <f>VLOOKUP($B127,'Plantilla publicacion'!$T$3:$Z$506,6,0)</f>
        <v>50</v>
      </c>
      <c r="P127" s="231">
        <f>VLOOKUP($B127,'Plantilla publicacion'!$T$3:$Z$506,7,0)</f>
        <v>4.9079754601226997E-3</v>
      </c>
      <c r="Q127" s="232" t="str">
        <f>VLOOKUP($B127,'Plantilla publicacion'!$T$3:$AA$506,8,0)</f>
        <v>4000-5-2 De acuerdo con la meta establecida de realizar seis (6) jornadas de territorialización, se adjunta el listado, piezas publicitarias y correo de la segunda y tercera jornada realizadas en las ciudades de Cali- Valle del Cauca los días 8 y 9 de mayo de 2025 y Medellín- Antioquia los días 14 y 15 de mayo de 2025, se evidencia un avance de 50%.</v>
      </c>
    </row>
    <row r="128" spans="1:17" s="12" customFormat="1" ht="51" x14ac:dyDescent="0.25">
      <c r="A128" s="5" t="str">
        <f>VLOOKUP(B128,'Plantilla publicacion'!$A$3:$B$506,2,0)</f>
        <v>Producto</v>
      </c>
      <c r="B128" s="99" t="s">
        <v>1142</v>
      </c>
      <c r="C128" s="350" t="str">
        <f>VLOOKUP(B128,'Plantilla publicacion'!$A$3:$R$506,17,0)</f>
        <v>PND - 5-31-5-b- Convergencia regional - Entidades públicas territoriales y nacionales fortalecidas / PES - Transformación Institucional</v>
      </c>
      <c r="D128" s="350" t="str">
        <f>VLOOKUP(B128,'Plantilla publicacion'!$A$3:$M$506,6,0)</f>
        <v>56-Fortalecer la gestión de la información, el conocimiento y la innovación para optimizar la capacidad institucional</v>
      </c>
      <c r="E128" s="350" t="str">
        <f>VLOOKUP(B128,'Plantilla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8" s="350" t="str">
        <f>VLOOKUP(B128,'Plantilla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8" s="350" t="str">
        <f>VLOOKUP(B128,'Plantilla publicacion'!$A$3:$M$506,7,0)</f>
        <v>C-3503-0200-0011-40401c</v>
      </c>
      <c r="H128" s="101" t="str">
        <f>VLOOKUP(B128,'Plantilla publicacion'!$A$3:$M$506,8,0)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8" s="101">
        <f>VLOOKUP(B128,'Plantilla publicacion'!$A$3:$M$506,9,0)</f>
        <v>1</v>
      </c>
      <c r="J128" s="101" t="str">
        <f>VLOOKUP(B128,'Plantilla publicacion'!$A$3:$M$506,10,0)</f>
        <v>Númerica</v>
      </c>
      <c r="K128" s="159" t="str">
        <f>VLOOKUP(B128,'Plantilla publicacion'!$A$3:$M$506,11,0)</f>
        <v>2025-02-03</v>
      </c>
      <c r="L128" s="159" t="str">
        <f>VLOOKUP(B128,'Plantilla publicacion'!$A$3:$M$506,12,0)</f>
        <v>2025-12-12</v>
      </c>
      <c r="M128" s="15">
        <f>IF(ISERROR(VLOOKUP(B128,'Plantilla publicacion'!$A$3:$P$501,16,0)),"NA",VLOOKUP(B128,'Plantilla publicacion'!$A$3:$P$501,16,0))</f>
        <v>0</v>
      </c>
      <c r="N128" s="102" t="str">
        <f>VLOOKUP(B128,'Plantilla publicacion'!$A$3:$M$506,13,0)</f>
        <v>4000-DESPACHO DEL SUPERINTENDENTE DELEGADO PARA ASUNTOS JURISDICCIONALES</v>
      </c>
      <c r="O128" s="195">
        <f>VLOOKUP($B128,'Plantilla publicacion'!$T$3:$Z$506,6,0)</f>
        <v>0</v>
      </c>
      <c r="P128" s="196">
        <f>VLOOKUP($B128,'Plantilla publicacion'!$T$3:$Z$506,7,0)</f>
        <v>0</v>
      </c>
      <c r="Q128" s="102">
        <f>VLOOKUP($B128,'Plantilla publicacion'!$T$3:$AA$506,8,0)</f>
        <v>0</v>
      </c>
    </row>
    <row r="129" spans="1:17" s="12" customFormat="1" ht="51.75" thickBot="1" x14ac:dyDescent="0.3">
      <c r="A129" s="13" t="str">
        <f>VLOOKUP(B129,'Plantilla publicacion'!$A$3:$B$506,2,0)</f>
        <v>Actividad propia</v>
      </c>
      <c r="B129" s="105" t="s">
        <v>1144</v>
      </c>
      <c r="C129" s="351"/>
      <c r="D129" s="351">
        <f>VLOOKUP(B129,'Plantilla publicacion'!$A$3:$M$502,6,0)</f>
        <v>0</v>
      </c>
      <c r="E129" s="351"/>
      <c r="F129" s="351"/>
      <c r="G129" s="351">
        <f>VLOOKUP(B129,'Plantilla publicacion'!$A$3:$M$502,7,0)</f>
        <v>0</v>
      </c>
      <c r="H129" s="107" t="str">
        <f>VLOOKUP(B129,'Plantilla publicacion'!$A$3:$M$506,8,0)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9" s="107">
        <f>VLOOKUP(B129,'Plantilla publicacion'!$A$3:$M$506,9,0)</f>
        <v>1</v>
      </c>
      <c r="J129" s="107" t="str">
        <f>VLOOKUP(B129,'Plantilla publicacion'!$A$3:$M$506,10,0)</f>
        <v>Númerica</v>
      </c>
      <c r="K129" s="108" t="str">
        <f>VLOOKUP(B129,'Plantilla publicacion'!$A$3:$M$506,11,0)</f>
        <v>2025-02-03</v>
      </c>
      <c r="L129" s="108" t="str">
        <f>VLOOKUP(B129,'Plantilla publicacion'!$A$3:$M$506,12,0)</f>
        <v>2025-12-12</v>
      </c>
      <c r="M129" s="109"/>
      <c r="N129" s="110" t="str">
        <f>VLOOKUP(B129,'Plantilla publicacion'!$A$3:$M$506,13,0)</f>
        <v>4000-DESPACHO DEL SUPERINTENDENTE DELEGADO PARA ASUNTOS JURISDICCIONALES</v>
      </c>
      <c r="O129" s="230">
        <f>VLOOKUP($B129,'Plantilla publicacion'!$T$3:$Z$506,6,0)</f>
        <v>0</v>
      </c>
      <c r="P129" s="231">
        <f>VLOOKUP($B129,'Plantilla publicacion'!$T$3:$Z$506,7,0)</f>
        <v>0</v>
      </c>
      <c r="Q129" s="232">
        <f>VLOOKUP($B129,'Plantilla publicacion'!$T$3:$AA$506,8,0)</f>
        <v>0</v>
      </c>
    </row>
    <row r="130" spans="1:17" s="12" customFormat="1" ht="76.5" x14ac:dyDescent="0.25">
      <c r="A130" s="5" t="str">
        <f>VLOOKUP(B130,'Plantilla publicacion'!$A$3:$B$506,2,0)</f>
        <v>Producto</v>
      </c>
      <c r="B130" s="15" t="s">
        <v>1230</v>
      </c>
      <c r="C130" s="349" t="str">
        <f>VLOOKUP(B130,'Plantilla publicacion'!$A$3:$R$506,17,0)</f>
        <v>PND - 4-04-1-c- Transformación productiva, internacionalización y acción climática - Políticas de competencia, consumidor e infraestructura de la calidad modernas / PES - Transformación Institucional</v>
      </c>
      <c r="D130" s="349" t="str">
        <f>VLOOKUP(B130,'Plantilla publicacion'!$A$3:$M$506,6,0)</f>
        <v>58-Promover el enfoque preventivo, diferencial y territorial en el que hacer misional de la entidad</v>
      </c>
      <c r="E130" s="349" t="str">
        <f>VLOOKUP(B130,'Plantilla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0" s="349" t="str">
        <f>VLOOKUP(B130,'Plantilla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0" s="349" t="str">
        <f>VLOOKUP(B130,'Plantilla publicacion'!$A$3:$M$506,7,0)</f>
        <v>N/A</v>
      </c>
      <c r="H130" s="15" t="str">
        <f>VLOOKUP(B130,'Plantilla publicacion'!$A$3:$M$506,8,0)</f>
        <v>Matriz de riesgos de colusión en contratación pública y formulación de mecanismos para reducir dichos riesgos, elaborada y socializada (Matrices guía para identificar riesgos entregada)</v>
      </c>
      <c r="I130" s="15">
        <f>VLOOKUP(B130,'Plantilla publicacion'!$A$3:$M$506,9,0)</f>
        <v>1</v>
      </c>
      <c r="J130" s="15" t="str">
        <f>VLOOKUP(B130,'Plantilla publicacion'!$A$3:$M$506,10,0)</f>
        <v>Númerica</v>
      </c>
      <c r="K130" s="158" t="str">
        <f>VLOOKUP(B130,'Plantilla publicacion'!$A$3:$M$506,11,0)</f>
        <v>2025-01-20</v>
      </c>
      <c r="L130" s="158" t="str">
        <f>VLOOKUP(B130,'Plantilla publicacion'!$A$3:$M$506,12,0)</f>
        <v>2025-12-12</v>
      </c>
      <c r="M130" s="15" t="str">
        <f>IF(ISERROR(VLOOKUP(B130,'Plantilla publicacion'!$A$3:$P$501,16,0)),"NA",VLOOKUP(B130,'Plantilla publicacion'!$A$3:$P$501,16,0))</f>
        <v>PND 9_Ampliar los instrumentos de prevención / PND 16_Construir mecanismos de autorregulación que fortalezcan la protección de la competencia / PND 17_Sensibilizar en estos aspectos a los empresarios que utilizan plataformas digitales para sus nichos de mercado.</v>
      </c>
      <c r="N130" s="189" t="str">
        <f>VLOOKUP(B130,'Plantilla publicacion'!$A$3:$M$506,13,0)</f>
        <v>1000-DESPACHO DEL SUPERINTENDENTE DELEGADO PARA LA PROTECCIÓN DE LA COMPETENCIA</v>
      </c>
      <c r="O130" s="195">
        <f>VLOOKUP($B130,'Plantilla publicacion'!$T$3:$Z$506,6,0)</f>
        <v>0</v>
      </c>
      <c r="P130" s="196">
        <f>VLOOKUP($B130,'Plantilla publicacion'!$T$3:$Z$506,7,0)</f>
        <v>0</v>
      </c>
      <c r="Q130" s="102">
        <f>VLOOKUP($B130,'Plantilla publicacion'!$T$3:$AA$506,8,0)</f>
        <v>0</v>
      </c>
    </row>
    <row r="131" spans="1:17" ht="38.25" x14ac:dyDescent="0.25">
      <c r="A131" s="13" t="str">
        <f>VLOOKUP(B131,'Plantilla publicacion'!$A$3:$B$506,2,0)</f>
        <v>Actividad propia</v>
      </c>
      <c r="B131" s="6" t="s">
        <v>1232</v>
      </c>
      <c r="C131" s="349"/>
      <c r="D131" s="349">
        <f>VLOOKUP(B131,'Plantilla publicacion'!$A$3:$M$502,6,0)</f>
        <v>0</v>
      </c>
      <c r="E131" s="349"/>
      <c r="F131" s="349"/>
      <c r="G131" s="349">
        <f>VLOOKUP(B131,'Plantilla publicacion'!$A$3:$M$502,7,0)</f>
        <v>0</v>
      </c>
      <c r="H131" s="6" t="str">
        <f>VLOOKUP(B131,'Plantilla publicacion'!$A$3:$M$506,8,0)</f>
        <v>Diseñar la matriz de riesgos de colusión en contratación pública a partir de la identificación y análisis de los riesgos de colusión en contratación pública (Documento con la identificación de riesgos)</v>
      </c>
      <c r="I131" s="6">
        <f>VLOOKUP(B131,'Plantilla publicacion'!$A$3:$M$506,9,0)</f>
        <v>1</v>
      </c>
      <c r="J131" s="6" t="str">
        <f>VLOOKUP(B131,'Plantilla publicacion'!$A$3:$M$506,10,0)</f>
        <v>Númerica</v>
      </c>
      <c r="K131" s="7" t="str">
        <f>VLOOKUP(B131,'Plantilla publicacion'!$A$3:$M$506,11,0)</f>
        <v>2025-01-20</v>
      </c>
      <c r="L131" s="7" t="str">
        <f>VLOOKUP(B131,'Plantilla publicacion'!$A$3:$M$506,12,0)</f>
        <v>2025-06-27</v>
      </c>
      <c r="M131" s="58"/>
      <c r="N131" s="39" t="str">
        <f>VLOOKUP(B131,'Plantilla publicacion'!$A$3:$M$506,13,0)</f>
        <v>1000-DESPACHO DEL SUPERINTENDENTE DELEGADO PARA LA PROTECCIÓN DE LA COMPETENCIA</v>
      </c>
      <c r="O131" s="202">
        <f>VLOOKUP($B131,'Plantilla publicacion'!$T$3:$Z$506,6,0)</f>
        <v>0</v>
      </c>
      <c r="P131" s="186">
        <f>VLOOKUP($B131,'Plantilla publicacion'!$T$3:$Z$506,7,0)</f>
        <v>0</v>
      </c>
      <c r="Q131" s="141" t="str">
        <f>VLOOKUP($B131,'Plantilla publicacion'!$T$3:$AA$506,8,0)</f>
        <v xml:space="preserve">Se realizó la entrega del primer borrador de la Matrices guía para identificar riesgos el 30 de abril de 2025, por parte de la contratista Jenith Linares a las funcionarias Juliana Feria y Laura Salazar para una revisión inicial. </v>
      </c>
    </row>
    <row r="132" spans="1:17" ht="26.25" thickBot="1" x14ac:dyDescent="0.3">
      <c r="A132" s="13" t="str">
        <f>VLOOKUP(B132,'Plantilla publicacion'!$A$3:$B$506,2,0)</f>
        <v>Actividad propia</v>
      </c>
      <c r="B132" s="11" t="s">
        <v>1234</v>
      </c>
      <c r="C132" s="349"/>
      <c r="D132" s="349">
        <f>VLOOKUP(B132,'Plantilla publicacion'!$A$3:$M$502,6,0)</f>
        <v>0</v>
      </c>
      <c r="E132" s="349"/>
      <c r="F132" s="349"/>
      <c r="G132" s="349">
        <f>VLOOKUP(B132,'Plantilla publicacion'!$A$3:$M$502,7,0)</f>
        <v>0</v>
      </c>
      <c r="H132" s="11" t="str">
        <f>VLOOKUP(B132,'Plantilla publicacion'!$A$3:$M$506,8,0)</f>
        <v>Socializar la matriz con los grupos de valor externos (Soportes de la socialización de la matriz con las entidades)</v>
      </c>
      <c r="I132" s="11">
        <f>VLOOKUP(B132,'Plantilla publicacion'!$A$3:$M$506,9,0)</f>
        <v>1</v>
      </c>
      <c r="J132" s="11" t="str">
        <f>VLOOKUP(B132,'Plantilla publicacion'!$A$3:$M$506,10,0)</f>
        <v>Númerica</v>
      </c>
      <c r="K132" s="111" t="str">
        <f>VLOOKUP(B132,'Plantilla publicacion'!$A$3:$M$506,11,0)</f>
        <v>2025-07-01</v>
      </c>
      <c r="L132" s="111" t="str">
        <f>VLOOKUP(B132,'Plantilla publicacion'!$A$3:$M$506,12,0)</f>
        <v>2025-12-12</v>
      </c>
      <c r="M132" s="112"/>
      <c r="N132" s="190" t="str">
        <f>VLOOKUP(B132,'Plantilla publicacion'!$A$3:$M$506,13,0)</f>
        <v>1000-DESPACHO DEL SUPERINTENDENTE DELEGADO PARA LA PROTECCIÓN DE LA COMPETENCIA</v>
      </c>
      <c r="O132" s="230">
        <f>VLOOKUP($B132,'Plantilla publicacion'!$T$3:$Z$506,6,0)</f>
        <v>0</v>
      </c>
      <c r="P132" s="231">
        <f>VLOOKUP($B132,'Plantilla publicacion'!$T$3:$Z$506,7,0)</f>
        <v>0</v>
      </c>
      <c r="Q132" s="232">
        <f>VLOOKUP($B132,'Plantilla publicacion'!$T$3:$AA$506,8,0)</f>
        <v>0</v>
      </c>
    </row>
    <row r="133" spans="1:17" s="12" customFormat="1" ht="165.75" x14ac:dyDescent="0.25">
      <c r="A133" s="5" t="str">
        <f>VLOOKUP(B133,'Plantilla publicacion'!$A$3:$B$506,2,0)</f>
        <v>Producto</v>
      </c>
      <c r="B133" s="99" t="s">
        <v>1245</v>
      </c>
      <c r="C133" s="350" t="str">
        <f>VLOOKUP(B133,'Plantilla publicacion'!$A$3:$R$506,17,0)</f>
        <v>PND - 2-03-9-b- Seguridad humana y justicia social - Aprovechamiento de la propiedad intelectual / PES - Reindustrialización</v>
      </c>
      <c r="D133" s="350" t="str">
        <f>VLOOKUP(B133,'Plantilla publicacion'!$A$3:$M$506,6,0)</f>
        <v>58-Promover el enfoque preventivo, diferencial y territorial en el que hacer misional de la entidad</v>
      </c>
      <c r="E133" s="350" t="str">
        <f>VLOOKUP(B133,'Plantilla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350" t="str">
        <f>VLOOKUP(B133,'Plantilla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350" t="str">
        <f>VLOOKUP(B133,'Plantilla publicacion'!$A$3:$M$506,7,0)</f>
        <v>C-3599-0200-0005-53105b</v>
      </c>
      <c r="H133" s="101" t="str">
        <f>VLOOKUP(B133,'Plantilla publicacion'!$A$3:$M$506,8,0)</f>
        <v>Jornadas de Capacitación bajo la Estrategia Marcas de Paz, realizadas.
 (Informe consolidado de la ejecución de las jornadas)</v>
      </c>
      <c r="I133" s="101">
        <f>VLOOKUP(B133,'Plantilla publicacion'!$A$3:$M$506,9,0)</f>
        <v>100</v>
      </c>
      <c r="J133" s="101" t="str">
        <f>VLOOKUP(B133,'Plantilla publicacion'!$A$3:$M$506,10,0)</f>
        <v>Porcentual</v>
      </c>
      <c r="K133" s="159" t="str">
        <f>VLOOKUP(B133,'Plantilla publicacion'!$A$3:$M$506,11,0)</f>
        <v>2025-02-03</v>
      </c>
      <c r="L133" s="159" t="str">
        <f>VLOOKUP(B133,'Plantilla publicacion'!$A$3:$M$506,12,0)</f>
        <v>2025-12-19</v>
      </c>
      <c r="M133" s="15">
        <f>IF(ISERROR(VLOOKUP(B133,'Plantilla publicacion'!$A$3:$P$501,16,0)),"NA",VLOOKUP(B133,'Plantilla publicacion'!$A$3:$P$501,16,0))</f>
        <v>0</v>
      </c>
      <c r="N133" s="102" t="str">
        <f>VLOOKUP(B133,'Plantilla publicacion'!$A$3:$M$506,13,0)</f>
        <v>71-GRUPO DE TRABAJO DE FORMACION</v>
      </c>
      <c r="O133" s="195">
        <f>VLOOKUP($B133,'Plantilla publicacion'!$T$3:$Z$506,6,0)</f>
        <v>13</v>
      </c>
      <c r="P133" s="196">
        <f>VLOOKUP($B133,'Plantilla publicacion'!$T$3:$Z$506,7,0)</f>
        <v>1.7488789237668162E-3</v>
      </c>
      <c r="Q133" s="102" t="str">
        <f>VLOOKUP($B133,'Plantilla publicacion'!$T$3:$AA$506,8,0)</f>
        <v xml:space="preserve">Con corte del 31 de mayo de 2025, se han realizado 4 jornadas de capacitación, de las 30 establecidas. Esta jornadas se han dictado en la modalidad videoconferencia en las ciudades de Bogotá (2) y presencialmente en el corregimiento de Cupica, municipio de Bahía Solano, Chocó. (1) y en el municipio de San Andrés de Tumaco, Nariño (1) . Con la participación de 108 asistentes. </v>
      </c>
    </row>
    <row r="134" spans="1:17" ht="140.25" x14ac:dyDescent="0.25">
      <c r="A134" s="13" t="str">
        <f>VLOOKUP(B134,'Plantilla publicacion'!$A$3:$B$506,2,0)</f>
        <v>Actividad propia</v>
      </c>
      <c r="B134" s="103" t="s">
        <v>1247</v>
      </c>
      <c r="C134" s="349"/>
      <c r="D134" s="349">
        <f>VLOOKUP(B134,'Plantilla publicacion'!$A$3:$M$502,6,0)</f>
        <v>0</v>
      </c>
      <c r="E134" s="349"/>
      <c r="F134" s="349"/>
      <c r="G134" s="349">
        <f>VLOOKUP(B134,'Plantilla publicacion'!$A$3:$M$502,7,0)</f>
        <v>0</v>
      </c>
      <c r="H134" s="6" t="str">
        <f>VLOOKUP(B134,'Plantilla publicacion'!$A$3:$M$506,8,0)</f>
        <v>Definir, en coordinación con el Despacho de la Superintendente de PI, el contenido temático que será abordado en las jornadas de capacitación y los aportes a la proyección mensual del número de jornadas a realizar. (Documento con las definiciones)</v>
      </c>
      <c r="I134" s="6">
        <f>VLOOKUP(B134,'Plantilla publicacion'!$A$3:$M$506,9,0)</f>
        <v>1</v>
      </c>
      <c r="J134" s="6" t="str">
        <f>VLOOKUP(B134,'Plantilla publicacion'!$A$3:$M$506,10,0)</f>
        <v>Númerica</v>
      </c>
      <c r="K134" s="7" t="str">
        <f>VLOOKUP(B134,'Plantilla publicacion'!$A$3:$M$506,11,0)</f>
        <v>2025-02-03</v>
      </c>
      <c r="L134" s="7" t="str">
        <f>VLOOKUP(B134,'Plantilla publicacion'!$A$3:$M$506,12,0)</f>
        <v>2025-03-28</v>
      </c>
      <c r="M134" s="58"/>
      <c r="N134" s="104" t="str">
        <f>VLOOKUP(B134,'Plantilla publicacion'!$A$3:$M$506,13,0)</f>
        <v>71-GRUPO DE TRABAJO DE FORMACION</v>
      </c>
      <c r="O134" s="249">
        <f>VLOOKUP($B134,'Plantilla publicacion'!$T$3:$Z$506,6,0)</f>
        <v>100</v>
      </c>
      <c r="P134" s="245">
        <f>VLOOKUP($B134,'Plantilla publicacion'!$T$3:$Z$506,7,0)</f>
        <v>3.6809815950920245E-3</v>
      </c>
      <c r="Q134" s="250" t="str">
        <f>VLOOKUP($B134,'Plantilla publicacion'!$T$3:$AA$506,8,0)</f>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v>
      </c>
    </row>
    <row r="135" spans="1:17" ht="38.25" x14ac:dyDescent="0.25">
      <c r="A135" s="13" t="str">
        <f>VLOOKUP(B135,'Plantilla publicacion'!$A$3:$B$506,2,0)</f>
        <v>Actividad propia</v>
      </c>
      <c r="B135" s="103" t="s">
        <v>1249</v>
      </c>
      <c r="C135" s="349"/>
      <c r="D135" s="349">
        <f>VLOOKUP(B135,'Plantilla publicacion'!$A$3:$M$502,6,0)</f>
        <v>0</v>
      </c>
      <c r="E135" s="349"/>
      <c r="F135" s="349"/>
      <c r="G135" s="349">
        <f>VLOOKUP(B135,'Plantilla publicacion'!$A$3:$M$502,7,0)</f>
        <v>0</v>
      </c>
      <c r="H135" s="6" t="str">
        <f>VLOOKUP(B135,'Plantilla publicacion'!$A$3:$M$506,8,0)</f>
        <v>Realizar las jornadas de capacitación. (Matriz de gestión de jornadas realizadas)</v>
      </c>
      <c r="I135" s="6">
        <f>VLOOKUP(B135,'Plantilla publicacion'!$A$3:$M$506,9,0)</f>
        <v>30</v>
      </c>
      <c r="J135" s="6" t="str">
        <f>VLOOKUP(B135,'Plantilla publicacion'!$A$3:$M$506,10,0)</f>
        <v>Númerica</v>
      </c>
      <c r="K135" s="7" t="str">
        <f>VLOOKUP(B135,'Plantilla publicacion'!$A$3:$M$506,11,0)</f>
        <v>2025-04-01</v>
      </c>
      <c r="L135" s="7" t="str">
        <f>VLOOKUP(B135,'Plantilla publicacion'!$A$3:$M$506,12,0)</f>
        <v>2025-12-05</v>
      </c>
      <c r="M135" s="58"/>
      <c r="N135" s="104" t="str">
        <f>VLOOKUP(B135,'Plantilla publicacion'!$A$3:$M$506,13,0)</f>
        <v>71-GRUPO DE TRABAJO DE FORMACION</v>
      </c>
      <c r="O135" s="202">
        <f>VLOOKUP($B135,'Plantilla publicacion'!$T$3:$Z$506,6,0)</f>
        <v>13</v>
      </c>
      <c r="P135" s="186">
        <f>VLOOKUP($B135,'Plantilla publicacion'!$T$3:$Z$506,7,0)</f>
        <v>9.5705521472392641E-4</v>
      </c>
      <c r="Q135" s="141" t="str">
        <f>VLOOKUP($B135,'Plantilla publicacion'!$T$3:$AA$506,8,0)</f>
        <v xml:space="preserve">Con corte del 31 de mayo de 2025, se han realizado 4 jornadas de capacitación, de las 30 establecidas. Esta jornadas se han dictado en la modalidad videoconferencia en las ciudades de Bogotá (2) y presencialmente en el corregimiento de Cupica, municipio de Bahía Solano, Chocó. (1) y en el municipio de San Andrés de Tumaco, Nariño (1) . Con la participación de 108 asistentes.  </v>
      </c>
    </row>
    <row r="136" spans="1:17" ht="15.75" thickBot="1" x14ac:dyDescent="0.3">
      <c r="A136" s="13" t="str">
        <f>VLOOKUP(B136,'Plantilla publicacion'!$A$3:$B$506,2,0)</f>
        <v>Actividad propia</v>
      </c>
      <c r="B136" s="105" t="s">
        <v>1250</v>
      </c>
      <c r="C136" s="351"/>
      <c r="D136" s="351">
        <f>VLOOKUP(B136,'Plantilla publicacion'!$A$3:$M$502,6,0)</f>
        <v>0</v>
      </c>
      <c r="E136" s="351"/>
      <c r="F136" s="351"/>
      <c r="G136" s="351">
        <f>VLOOKUP(B136,'Plantilla publicacion'!$A$3:$M$502,7,0)</f>
        <v>0</v>
      </c>
      <c r="H136" s="107" t="str">
        <f>VLOOKUP(B136,'Plantilla publicacion'!$A$3:$M$506,8,0)</f>
        <v>Elaborar informes trimestrales de las jornadas de capacitación realizadas. (Informe)</v>
      </c>
      <c r="I136" s="107">
        <f>VLOOKUP(B136,'Plantilla publicacion'!$A$3:$M$506,9,0)</f>
        <v>3</v>
      </c>
      <c r="J136" s="107" t="str">
        <f>VLOOKUP(B136,'Plantilla publicacion'!$A$3:$M$506,10,0)</f>
        <v>Númerica</v>
      </c>
      <c r="K136" s="108" t="str">
        <f>VLOOKUP(B136,'Plantilla publicacion'!$A$3:$M$506,11,0)</f>
        <v>2025-04-01</v>
      </c>
      <c r="L136" s="108" t="str">
        <f>VLOOKUP(B136,'Plantilla publicacion'!$A$3:$M$506,12,0)</f>
        <v>2025-12-19</v>
      </c>
      <c r="M136" s="109"/>
      <c r="N136" s="110" t="str">
        <f>VLOOKUP(B136,'Plantilla publicacion'!$A$3:$M$506,13,0)</f>
        <v>71-GRUPO DE TRABAJO DE FORMACION</v>
      </c>
      <c r="O136" s="230">
        <f>VLOOKUP($B136,'Plantilla publicacion'!$T$3:$Z$506,6,0)</f>
        <v>0</v>
      </c>
      <c r="P136" s="231">
        <f>VLOOKUP($B136,'Plantilla publicacion'!$T$3:$Z$506,7,0)</f>
        <v>0</v>
      </c>
      <c r="Q136" s="232">
        <f>VLOOKUP($B136,'Plantilla publicacion'!$T$3:$AA$506,8,0)</f>
        <v>0</v>
      </c>
    </row>
    <row r="137" spans="1:17" s="12" customFormat="1" ht="25.5" x14ac:dyDescent="0.25">
      <c r="A137" s="5" t="str">
        <f>VLOOKUP(B137,'Plantilla publicacion'!$A$3:$B$506,2,0)</f>
        <v>Producto</v>
      </c>
      <c r="B137" s="15" t="s">
        <v>1259</v>
      </c>
      <c r="C137" s="349" t="str">
        <f>VLOOKUP(B137,'Plantilla publicacion'!$A$3:$R$506,17,0)</f>
        <v>PND - 5-31-5-d- Convergencia regional - Gobierno digital para la gente / PES - Transformación Institucional</v>
      </c>
      <c r="D137" s="349" t="str">
        <f>VLOOKUP(B137,'Plantilla publicacion'!$A$3:$M$506,6,0)</f>
        <v>62-Fortalecer la infraestructura, uso y aprovechamiento de las tecnologías de la información, para optimizar la capacidad institucional</v>
      </c>
      <c r="E137" s="349" t="str">
        <f>VLOOKUP(B137,'Plantilla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37" s="349" t="str">
        <f>VLOOKUP(B137,'Plantilla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37" s="349" t="str">
        <f>VLOOKUP(B137,'Plantilla publicacion'!$A$3:$M$506,7,0)</f>
        <v>C-3599-0200-0005-53105b</v>
      </c>
      <c r="H137" s="15" t="str">
        <f>VLOOKUP(B137,'Plantilla publicacion'!$A$3:$M$506,8,0)</f>
        <v>Campus Virtual Externo en accesibilidad e Interacción, actualizado  (Informe consolidado de la optimización)</v>
      </c>
      <c r="I137" s="15">
        <f>VLOOKUP(B137,'Plantilla publicacion'!$A$3:$M$506,9,0)</f>
        <v>100</v>
      </c>
      <c r="J137" s="15" t="str">
        <f>VLOOKUP(B137,'Plantilla publicacion'!$A$3:$M$506,10,0)</f>
        <v>Porcentual</v>
      </c>
      <c r="K137" s="158" t="str">
        <f>VLOOKUP(B137,'Plantilla publicacion'!$A$3:$M$506,11,0)</f>
        <v>2025-02-17</v>
      </c>
      <c r="L137" s="158" t="str">
        <f>VLOOKUP(B137,'Plantilla publicacion'!$A$3:$M$506,12,0)</f>
        <v>2025-12-12</v>
      </c>
      <c r="M137" s="15">
        <f>IF(ISERROR(VLOOKUP(B137,'Plantilla publicacion'!$A$3:$P$501,16,0)),"NA",VLOOKUP(B137,'Plantilla publicacion'!$A$3:$P$501,16,0))</f>
        <v>0</v>
      </c>
      <c r="N137" s="189" t="str">
        <f>VLOOKUP(B137,'Plantilla publicacion'!$A$3:$M$506,13,0)</f>
        <v>71-GRUPO DE TRABAJO DE FORMACION</v>
      </c>
      <c r="O137" s="195">
        <f>VLOOKUP($B137,'Plantilla publicacion'!$T$3:$Z$506,6,0)</f>
        <v>0</v>
      </c>
      <c r="P137" s="196">
        <f>VLOOKUP($B137,'Plantilla publicacion'!$T$3:$Z$506,7,0)</f>
        <v>0</v>
      </c>
      <c r="Q137" s="102">
        <f>VLOOKUP($B137,'Plantilla publicacion'!$T$3:$AA$506,8,0)</f>
        <v>0</v>
      </c>
    </row>
    <row r="138" spans="1:17" s="12" customFormat="1" x14ac:dyDescent="0.25">
      <c r="A138" s="13" t="str">
        <f>VLOOKUP(B138,'Plantilla publicacion'!$A$3:$B$506,2,0)</f>
        <v>Actividad propia</v>
      </c>
      <c r="B138" s="6" t="s">
        <v>1260</v>
      </c>
      <c r="C138" s="349"/>
      <c r="D138" s="349">
        <f>VLOOKUP(B138,'Plantilla publicacion'!$A$3:$M$502,6,0)</f>
        <v>0</v>
      </c>
      <c r="E138" s="349"/>
      <c r="F138" s="349"/>
      <c r="G138" s="349">
        <f>VLOOKUP(B138,'Plantilla publicacion'!$A$3:$M$502,7,0)</f>
        <v>0</v>
      </c>
      <c r="H138" s="6" t="str">
        <f>VLOOKUP(B138,'Plantilla publicacion'!$A$3:$M$506,8,0)</f>
        <v>Elaborar un diagnóstico de los cursos que requieren ser optimizados. (Informe de diagnóstico)</v>
      </c>
      <c r="I138" s="6">
        <f>VLOOKUP(B138,'Plantilla publicacion'!$A$3:$M$506,9,0)</f>
        <v>100</v>
      </c>
      <c r="J138" s="6" t="str">
        <f>VLOOKUP(B138,'Plantilla publicacion'!$A$3:$M$506,10,0)</f>
        <v>Porcentual</v>
      </c>
      <c r="K138" s="7" t="str">
        <f>VLOOKUP(B138,'Plantilla publicacion'!$A$3:$M$506,11,0)</f>
        <v>2025-02-17</v>
      </c>
      <c r="L138" s="7" t="str">
        <f>VLOOKUP(B138,'Plantilla publicacion'!$A$3:$M$506,12,0)</f>
        <v>2025-06-27</v>
      </c>
      <c r="M138" s="58"/>
      <c r="N138" s="39" t="str">
        <f>VLOOKUP(B138,'Plantilla publicacion'!$A$3:$M$506,13,0)</f>
        <v>71-GRUPO DE TRABAJO DE FORMACION</v>
      </c>
      <c r="O138" s="202">
        <f>VLOOKUP($B138,'Plantilla publicacion'!$T$3:$Z$506,6,0)</f>
        <v>0</v>
      </c>
      <c r="P138" s="186">
        <f>VLOOKUP($B138,'Plantilla publicacion'!$T$3:$Z$506,7,0)</f>
        <v>0</v>
      </c>
      <c r="Q138" s="141">
        <f>VLOOKUP($B138,'Plantilla publicacion'!$T$3:$AA$506,8,0)</f>
        <v>0</v>
      </c>
    </row>
    <row r="139" spans="1:17" s="12" customFormat="1" x14ac:dyDescent="0.25">
      <c r="A139" s="13" t="str">
        <f>VLOOKUP(B139,'Plantilla publicacion'!$A$3:$B$506,2,0)</f>
        <v>Actividad propia</v>
      </c>
      <c r="B139" s="6" t="s">
        <v>1262</v>
      </c>
      <c r="C139" s="349"/>
      <c r="D139" s="349">
        <f>VLOOKUP(B139,'Plantilla publicacion'!$A$3:$M$502,6,0)</f>
        <v>0</v>
      </c>
      <c r="E139" s="349"/>
      <c r="F139" s="349"/>
      <c r="G139" s="349">
        <f>VLOOKUP(B139,'Plantilla publicacion'!$A$3:$M$502,7,0)</f>
        <v>0</v>
      </c>
      <c r="H139" s="6" t="str">
        <f>VLOOKUP(B139,'Plantilla publicacion'!$A$3:$M$506,8,0)</f>
        <v>Elaborar un plan de trabajo de los cursos que requieren ser optimizados. (Plan de trabajo)</v>
      </c>
      <c r="I139" s="6">
        <f>VLOOKUP(B139,'Plantilla publicacion'!$A$3:$M$506,9,0)</f>
        <v>100</v>
      </c>
      <c r="J139" s="6" t="str">
        <f>VLOOKUP(B139,'Plantilla publicacion'!$A$3:$M$506,10,0)</f>
        <v>Porcentual</v>
      </c>
      <c r="K139" s="7" t="str">
        <f>VLOOKUP(B139,'Plantilla publicacion'!$A$3:$M$506,11,0)</f>
        <v>2025-03-17</v>
      </c>
      <c r="L139" s="7" t="str">
        <f>VLOOKUP(B139,'Plantilla publicacion'!$A$3:$M$506,12,0)</f>
        <v>2025-06-27</v>
      </c>
      <c r="M139" s="58"/>
      <c r="N139" s="39" t="str">
        <f>VLOOKUP(B139,'Plantilla publicacion'!$A$3:$M$506,13,0)</f>
        <v>71-GRUPO DE TRABAJO DE FORMACION</v>
      </c>
      <c r="O139" s="202">
        <f>VLOOKUP($B139,'Plantilla publicacion'!$T$3:$Z$506,6,0)</f>
        <v>0</v>
      </c>
      <c r="P139" s="186">
        <f>VLOOKUP($B139,'Plantilla publicacion'!$T$3:$Z$506,7,0)</f>
        <v>0</v>
      </c>
      <c r="Q139" s="141">
        <f>VLOOKUP($B139,'Plantilla publicacion'!$T$3:$AA$506,8,0)</f>
        <v>0</v>
      </c>
    </row>
    <row r="140" spans="1:17" s="12" customFormat="1" ht="25.5" x14ac:dyDescent="0.25">
      <c r="A140" s="13" t="str">
        <f>VLOOKUP(B140,'Plantilla publicacion'!$A$3:$B$506,2,0)</f>
        <v>Actividad propia</v>
      </c>
      <c r="B140" s="6" t="s">
        <v>1264</v>
      </c>
      <c r="C140" s="349"/>
      <c r="D140" s="349">
        <f>VLOOKUP(B140,'Plantilla publicacion'!$A$3:$M$502,6,0)</f>
        <v>0</v>
      </c>
      <c r="E140" s="349"/>
      <c r="F140" s="349"/>
      <c r="G140" s="349">
        <f>VLOOKUP(B140,'Plantilla publicacion'!$A$3:$M$502,7,0)</f>
        <v>0</v>
      </c>
      <c r="H140" s="6" t="str">
        <f>VLOOKUP(B140,'Plantilla publicacion'!$A$3:$M$506,8,0)</f>
        <v>Ejecutar el plan de trabajo de optimización del campus virtual. (Informe de ejecución del plan de trabajo)</v>
      </c>
      <c r="I140" s="6">
        <f>VLOOKUP(B140,'Plantilla publicacion'!$A$3:$M$506,9,0)</f>
        <v>3</v>
      </c>
      <c r="J140" s="6" t="str">
        <f>VLOOKUP(B140,'Plantilla publicacion'!$A$3:$M$506,10,0)</f>
        <v>Númerica</v>
      </c>
      <c r="K140" s="7" t="str">
        <f>VLOOKUP(B140,'Plantilla publicacion'!$A$3:$M$506,11,0)</f>
        <v>2025-04-01</v>
      </c>
      <c r="L140" s="7" t="str">
        <f>VLOOKUP(B140,'Plantilla publicacion'!$A$3:$M$506,12,0)</f>
        <v>2025-12-05</v>
      </c>
      <c r="M140" s="58"/>
      <c r="N140" s="39" t="str">
        <f>VLOOKUP(B140,'Plantilla publicacion'!$A$3:$M$506,13,0)</f>
        <v>71-GRUPO DE TRABAJO DE FORMACION</v>
      </c>
      <c r="O140" s="202">
        <f>VLOOKUP($B140,'Plantilla publicacion'!$T$3:$Z$506,6,0)</f>
        <v>0</v>
      </c>
      <c r="P140" s="186">
        <f>VLOOKUP($B140,'Plantilla publicacion'!$T$3:$Z$506,7,0)</f>
        <v>0</v>
      </c>
      <c r="Q140" s="141">
        <f>VLOOKUP($B140,'Plantilla publicacion'!$T$3:$AA$506,8,0)</f>
        <v>0</v>
      </c>
    </row>
    <row r="141" spans="1:17" ht="26.25" thickBot="1" x14ac:dyDescent="0.3">
      <c r="A141" s="13" t="str">
        <f>VLOOKUP(B141,'Plantilla publicacion'!$A$3:$B$506,2,0)</f>
        <v>Actividad propia</v>
      </c>
      <c r="B141" s="11" t="s">
        <v>1266</v>
      </c>
      <c r="C141" s="349"/>
      <c r="D141" s="349">
        <f>VLOOKUP(B141,'Plantilla publicacion'!$A$3:$M$502,6,0)</f>
        <v>0</v>
      </c>
      <c r="E141" s="349"/>
      <c r="F141" s="349"/>
      <c r="G141" s="349">
        <f>VLOOKUP(B141,'Plantilla publicacion'!$A$3:$M$502,7,0)</f>
        <v>0</v>
      </c>
      <c r="H141" s="11" t="str">
        <f>VLOOKUP(B141,'Plantilla publicacion'!$A$3:$M$506,8,0)</f>
        <v>Elaborar informe de resultados de la optimización del campus virtual. (Informe consolidado de la  optimización)</v>
      </c>
      <c r="I141" s="11">
        <f>VLOOKUP(B141,'Plantilla publicacion'!$A$3:$M$506,9,0)</f>
        <v>1</v>
      </c>
      <c r="J141" s="11" t="str">
        <f>VLOOKUP(B141,'Plantilla publicacion'!$A$3:$M$506,10,0)</f>
        <v>Númerica</v>
      </c>
      <c r="K141" s="111" t="str">
        <f>VLOOKUP(B141,'Plantilla publicacion'!$A$3:$M$506,11,0)</f>
        <v>2025-12-01</v>
      </c>
      <c r="L141" s="111" t="str">
        <f>VLOOKUP(B141,'Plantilla publicacion'!$A$3:$M$506,12,0)</f>
        <v>2025-12-12</v>
      </c>
      <c r="M141" s="112"/>
      <c r="N141" s="190" t="str">
        <f>VLOOKUP(B141,'Plantilla publicacion'!$A$3:$M$506,13,0)</f>
        <v>71-GRUPO DE TRABAJO DE FORMACION</v>
      </c>
      <c r="O141" s="254">
        <f>VLOOKUP($B141,'Plantilla publicacion'!$T$3:$Z$506,6,0)</f>
        <v>0</v>
      </c>
      <c r="P141" s="255">
        <f>VLOOKUP($B141,'Plantilla publicacion'!$T$3:$Z$506,7,0)</f>
        <v>0</v>
      </c>
      <c r="Q141" s="256">
        <f>VLOOKUP($B141,'Plantilla publicacion'!$T$3:$AA$506,8,0)</f>
        <v>0</v>
      </c>
    </row>
    <row r="142" spans="1:17" s="12" customFormat="1" ht="51" x14ac:dyDescent="0.25">
      <c r="A142" s="5" t="str">
        <f>VLOOKUP(B142,'Plantilla publicacion'!$A$3:$B$506,2,0)</f>
        <v>Producto</v>
      </c>
      <c r="B142" s="99" t="s">
        <v>1268</v>
      </c>
      <c r="C142" s="350" t="str">
        <f>VLOOKUP(B142,'Plantilla publicacion'!$A$3:$R$506,17,0)</f>
        <v>PND - 4-04-1-c- Transformación productiva, internacionalización y acción climática - Políticas de competencia, consumidor e infraestructura de la calidad modernas / PES - Reindustrialización</v>
      </c>
      <c r="D142" s="350" t="str">
        <f>VLOOKUP(B142,'Plantilla publicacion'!$A$3:$M$506,6,0)</f>
        <v>58-Promover el enfoque preventivo, diferencial y territorial en el que hacer misional de la entidad</v>
      </c>
      <c r="E142" s="350" t="str">
        <f>VLOOKUP(B142,'Plantilla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2" s="350" t="str">
        <f>VLOOKUP(B142,'Plantilla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2" s="350" t="str">
        <f>VLOOKUP(B142,'Plantilla publicacion'!$A$3:$M$506,7,0)</f>
        <v>C-3599-0200-0005-53105b</v>
      </c>
      <c r="H142" s="101" t="str">
        <f>VLOOKUP(B142,'Plantilla publicacion'!$A$3:$M$506,8,0)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2" s="101">
        <f>VLOOKUP(B142,'Plantilla publicacion'!$A$3:$M$506,9,0)</f>
        <v>290</v>
      </c>
      <c r="J142" s="101" t="str">
        <f>VLOOKUP(B142,'Plantilla publicacion'!$A$3:$M$506,10,0)</f>
        <v>Númerica</v>
      </c>
      <c r="K142" s="159" t="str">
        <f>VLOOKUP(B142,'Plantilla publicacion'!$A$3:$M$506,11,0)</f>
        <v>2025-03-01</v>
      </c>
      <c r="L142" s="159" t="str">
        <f>VLOOKUP(B142,'Plantilla publicacion'!$A$3:$M$506,12,0)</f>
        <v>2025-12-12</v>
      </c>
      <c r="M142" s="15" t="str">
        <f>IF(ISERROR(VLOOKUP(B142,'Plantilla publicacion'!$A$3:$P$501,16,0)),"NA",VLOOKUP(B142,'Plantilla publicacion'!$A$3:$P$501,16,0))</f>
        <v>PES_20230188 / PEI_21</v>
      </c>
      <c r="N142" s="191" t="str">
        <f>VLOOKUP(B142,'Plantilla publicacion'!$A$3:$M$506,13,0)</f>
        <v>71-GRUPO DE TRABAJO DE FORMACION</v>
      </c>
      <c r="O142" s="258">
        <f>VLOOKUP($B142,'Plantilla publicacion'!$T$3:$Z$506,6,0)</f>
        <v>37</v>
      </c>
      <c r="P142" s="259">
        <f>VLOOKUP($B142,'Plantilla publicacion'!$T$3:$Z$506,7,0)</f>
        <v>4.9775784753363231E-3</v>
      </c>
      <c r="Q142" s="260" t="str">
        <f>VLOOKUP($B142,'Plantilla publicacion'!$T$3:$AA$506,8,0)</f>
        <v xml:space="preserve">Con corte al 31 de mayo de 2025, se llevan acumuladas 108 Jornadas de Formación de las 290 establecidas. Se adjunta el reporte mensual con los resultados de las Jornadas de Formación del mes de mayo. </v>
      </c>
    </row>
    <row r="143" spans="1:17" s="12" customFormat="1" ht="76.5" x14ac:dyDescent="0.25">
      <c r="A143" s="13" t="str">
        <f>VLOOKUP(B143,'Plantilla publicacion'!$A$3:$B$506,2,0)</f>
        <v>Actividad propia</v>
      </c>
      <c r="B143" s="103" t="s">
        <v>1269</v>
      </c>
      <c r="C143" s="349"/>
      <c r="D143" s="349">
        <f>VLOOKUP(B143,'Plantilla publicacion'!$A$3:$M$502,6,0)</f>
        <v>0</v>
      </c>
      <c r="E143" s="349"/>
      <c r="F143" s="349"/>
      <c r="G143" s="349">
        <f>VLOOKUP(B143,'Plantilla publicacion'!$A$3:$M$502,7,0)</f>
        <v>0</v>
      </c>
      <c r="H143" s="6" t="str">
        <f>VLOOKUP(B143,'Plantilla publicacion'!$A$3:$M$506,8,0)</f>
        <v>Reportar las Jornadas de Formación (Capacitaciones, Sensibilizaciones, Jornada de Información) en Metrología Legal y Reglamentos Técnicos. (Reporte mensual de las jornadas de formación realizadas)</v>
      </c>
      <c r="I143" s="6">
        <f>VLOOKUP(B143,'Plantilla publicacion'!$A$3:$M$506,9,0)</f>
        <v>10</v>
      </c>
      <c r="J143" s="6" t="str">
        <f>VLOOKUP(B143,'Plantilla publicacion'!$A$3:$M$506,10,0)</f>
        <v>Númerica</v>
      </c>
      <c r="K143" s="7" t="str">
        <f>VLOOKUP(B143,'Plantilla publicacion'!$A$3:$M$506,11,0)</f>
        <v>2025-03-01</v>
      </c>
      <c r="L143" s="7" t="str">
        <f>VLOOKUP(B143,'Plantilla publicacion'!$A$3:$M$506,12,0)</f>
        <v>2025-12-12</v>
      </c>
      <c r="M143" s="58"/>
      <c r="N143" s="39" t="str">
        <f>VLOOKUP(B143,'Plantilla publicacion'!$A$3:$M$506,13,0)</f>
        <v>71-GRUPO DE TRABAJO DE FORMACION</v>
      </c>
      <c r="O143" s="261">
        <f>VLOOKUP($B143,'Plantilla publicacion'!$T$3:$Z$506,6,0)</f>
        <v>20</v>
      </c>
      <c r="P143" s="257">
        <f>VLOOKUP($B143,'Plantilla publicacion'!$T$3:$Z$506,7,0)</f>
        <v>1.7177914110429449E-3</v>
      </c>
      <c r="Q143" s="262" t="str">
        <f>VLOOKUP($B143,'Plantilla publicacion'!$T$3:$AA$506,8,0)</f>
        <v>Durante el mes de abril 2025, se realizaron 34  jornadas de  académicas,  que  contaron con una participación total de 114 personas, distribuidas en sesiones virtuales y presenciales. Dentro de las jornadas académicas se realizaron 4 capacitaciones en modalidad virtual,  estas contaron  con una 
participación de 84 personas,  y 30 personas de manera presencial, lo cual refleja un impacto mayor y el interés de las personas por conocer sobre esta temática</v>
      </c>
    </row>
    <row r="144" spans="1:17" s="12" customFormat="1" ht="39" thickBot="1" x14ac:dyDescent="0.3">
      <c r="A144" s="13" t="str">
        <f>VLOOKUP(B144,'Plantilla publicacion'!$A$3:$B$506,2,0)</f>
        <v>Actividad propia</v>
      </c>
      <c r="B144" s="105" t="s">
        <v>1270</v>
      </c>
      <c r="C144" s="351"/>
      <c r="D144" s="351">
        <f>VLOOKUP(B144,'Plantilla publicacion'!$A$3:$M$502,6,0)</f>
        <v>0</v>
      </c>
      <c r="E144" s="351"/>
      <c r="F144" s="351"/>
      <c r="G144" s="351">
        <f>VLOOKUP(B144,'Plantilla publicacion'!$A$3:$M$502,7,0)</f>
        <v>0</v>
      </c>
      <c r="H144" s="107" t="str">
        <f>VLOOKUP(B144,'Plantilla publicacion'!$A$3:$M$506,8,0)</f>
        <v>Elaborar informe final de las Jornadas de Formación (Capacitaciones, Sensibilizaciones, Jornada de Información) en Metrología Legal y Reglamentos Técnicos. (Informe final con resultados de la actividad, elaborado).</v>
      </c>
      <c r="I144" s="107">
        <f>VLOOKUP(B144,'Plantilla publicacion'!$A$3:$M$506,9,0)</f>
        <v>1</v>
      </c>
      <c r="J144" s="107" t="str">
        <f>VLOOKUP(B144,'Plantilla publicacion'!$A$3:$M$506,10,0)</f>
        <v>Númerica</v>
      </c>
      <c r="K144" s="108" t="str">
        <f>VLOOKUP(B144,'Plantilla publicacion'!$A$3:$M$506,11,0)</f>
        <v>2025-12-01</v>
      </c>
      <c r="L144" s="108" t="str">
        <f>VLOOKUP(B144,'Plantilla publicacion'!$A$3:$M$506,12,0)</f>
        <v>2025-12-12</v>
      </c>
      <c r="M144" s="109"/>
      <c r="N144" s="192" t="str">
        <f>VLOOKUP(B144,'Plantilla publicacion'!$A$3:$M$506,13,0)</f>
        <v>71-GRUPO DE TRABAJO DE FORMACION</v>
      </c>
      <c r="O144" s="263">
        <f>VLOOKUP($B144,'Plantilla publicacion'!$T$3:$Z$506,6,0)</f>
        <v>0</v>
      </c>
      <c r="P144" s="264">
        <f>VLOOKUP($B144,'Plantilla publicacion'!$T$3:$Z$506,7,0)</f>
        <v>0</v>
      </c>
      <c r="Q144" s="265">
        <f>VLOOKUP($B144,'Plantilla publicacion'!$T$3:$AA$506,8,0)</f>
        <v>0</v>
      </c>
    </row>
    <row r="145" spans="1:17" s="12" customFormat="1" ht="38.25" x14ac:dyDescent="0.25">
      <c r="A145" s="5" t="str">
        <f>VLOOKUP(B145,'Plantilla publicacion'!$A$3:$B$506,2,0)</f>
        <v>Producto</v>
      </c>
      <c r="B145" s="15" t="s">
        <v>1288</v>
      </c>
      <c r="C145" s="349" t="str">
        <f>VLOOKUP(B145,'Plantilla publicacion'!$A$3:$R$506,17,0)</f>
        <v>PND - 4-04-1-c- Transformación productiva, internacionalización y acción climática - Políticas de competencia, consumidor e infraestructura de la calidad modernas / PES - Reindustrialización</v>
      </c>
      <c r="D145" s="349" t="str">
        <f>VLOOKUP(B145,'Plantilla publicacion'!$A$3:$M$506,6,0)</f>
        <v>58-Promover el enfoque preventivo, diferencial y territorial en el que hacer misional de la entidad</v>
      </c>
      <c r="E145" s="349" t="str">
        <f>VLOOKUP(B145,'Plantilla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349" t="str">
        <f>VLOOKUP(B145,'Plantilla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349" t="str">
        <f>VLOOKUP(B145,'Plantilla publicacion'!$A$3:$M$506,7,0)</f>
        <v>C-3503-0200-0016-40401c</v>
      </c>
      <c r="H145" s="15" t="str">
        <f>VLOOKUP(B145,'Plantilla publicacion'!$A$3:$M$506,8,0)</f>
        <v>Campañas de control preventivo en los sectores eléctrico, seguridad vial, hogar y construcción e hidrocarburos, realizadas</v>
      </c>
      <c r="I145" s="15">
        <f>VLOOKUP(B145,'Plantilla publicacion'!$A$3:$M$506,9,0)</f>
        <v>4</v>
      </c>
      <c r="J145" s="15" t="str">
        <f>VLOOKUP(B145,'Plantilla publicacion'!$A$3:$M$506,10,0)</f>
        <v>Númerica</v>
      </c>
      <c r="K145" s="158" t="str">
        <f>VLOOKUP(B145,'Plantilla publicacion'!$A$3:$M$506,11,0)</f>
        <v>2025-01-13</v>
      </c>
      <c r="L145" s="158" t="str">
        <f>VLOOKUP(B145,'Plantilla publicacion'!$A$3:$M$506,12,0)</f>
        <v>2025-12-31</v>
      </c>
      <c r="M145" s="15" t="str">
        <f>IF(ISERROR(VLOOKUP(B145,'Plantilla publicacion'!$A$3:$P$501,16,0)),"NA",VLOOKUP(B145,'Plantilla publicacion'!$A$3:$P$501,16,0))</f>
        <v>PND_10_Fortalecer las actividades de inspección, vigilancia y control</v>
      </c>
      <c r="N145" s="189" t="str">
        <f>VLOOKUP(B145,'Plantilla publicacion'!$A$3:$M$506,13,0)</f>
        <v>6000-DESPACHO DEL SUPERINTENDENTE DELEGADO PARA EL CONTROL Y VERIFICACIÓN DE REGLAMENTOS TÉCNICOS Y METROLOGÍA LEGAL</v>
      </c>
      <c r="O145" s="195">
        <f>VLOOKUP($B145,'Plantilla publicacion'!$T$3:$Z$506,6,0)</f>
        <v>0</v>
      </c>
      <c r="P145" s="196">
        <f>VLOOKUP($B145,'Plantilla publicacion'!$T$3:$Z$506,7,0)</f>
        <v>0</v>
      </c>
      <c r="Q145" s="102">
        <f>VLOOKUP($B145,'Plantilla publicacion'!$T$3:$AA$506,8,0)</f>
        <v>0</v>
      </c>
    </row>
    <row r="146" spans="1:17" s="12" customFormat="1" ht="51" x14ac:dyDescent="0.25">
      <c r="A146" s="13" t="str">
        <f>VLOOKUP(B146,'Plantilla publicacion'!$A$3:$B$506,2,0)</f>
        <v>Actividad propia</v>
      </c>
      <c r="B146" s="6" t="s">
        <v>1290</v>
      </c>
      <c r="C146" s="349"/>
      <c r="D146" s="349">
        <f>VLOOKUP(B146,'Plantilla publicacion'!$A$3:$M$502,6,0)</f>
        <v>0</v>
      </c>
      <c r="E146" s="349"/>
      <c r="F146" s="349"/>
      <c r="G146" s="349">
        <f>VLOOKUP(B146,'Plantilla publicacion'!$A$3:$M$502,7,0)</f>
        <v>0</v>
      </c>
      <c r="H146" s="6" t="str">
        <f>VLOOKUP(B146,'Plantilla publicacion'!$A$3:$M$506,8,0)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6" s="6">
        <f>VLOOKUP(B146,'Plantilla publicacion'!$A$3:$M$506,9,0)</f>
        <v>1</v>
      </c>
      <c r="J146" s="6" t="str">
        <f>VLOOKUP(B146,'Plantilla publicacion'!$A$3:$M$506,10,0)</f>
        <v>Númerica</v>
      </c>
      <c r="K146" s="7" t="str">
        <f>VLOOKUP(B146,'Plantilla publicacion'!$A$3:$M$506,11,0)</f>
        <v>2025-01-13</v>
      </c>
      <c r="L146" s="7" t="str">
        <f>VLOOKUP(B146,'Plantilla publicacion'!$A$3:$M$506,12,0)</f>
        <v>2025-08-28</v>
      </c>
      <c r="M146" s="58"/>
      <c r="N146" s="39" t="str">
        <f>VLOOKUP(B146,'Plantilla publicacion'!$A$3:$M$506,13,0)</f>
        <v>6000-DESPACHO DEL SUPERINTENDENTE DELEGADO PARA EL CONTROL Y VERIFICACIÓN DE REGLAMENTOS TÉCNICOS Y METROLOGÍA LEGAL</v>
      </c>
      <c r="O146" s="202">
        <f>VLOOKUP($B146,'Plantilla publicacion'!$T$3:$Z$506,6,0)</f>
        <v>0</v>
      </c>
      <c r="P146" s="186">
        <f>VLOOKUP($B146,'Plantilla publicacion'!$T$3:$Z$506,7,0)</f>
        <v>0</v>
      </c>
      <c r="Q146" s="141">
        <f>VLOOKUP($B146,'Plantilla publicacion'!$T$3:$AA$506,8,0)</f>
        <v>0</v>
      </c>
    </row>
    <row r="147" spans="1:17" s="12" customFormat="1" ht="38.25" x14ac:dyDescent="0.25">
      <c r="A147" s="13" t="str">
        <f>VLOOKUP(B147,'Plantilla publicacion'!$A$3:$B$506,2,0)</f>
        <v>Actividad propia</v>
      </c>
      <c r="B147" s="6" t="s">
        <v>1292</v>
      </c>
      <c r="C147" s="349"/>
      <c r="D147" s="349">
        <f>VLOOKUP(B147,'Plantilla publicacion'!$A$3:$M$502,6,0)</f>
        <v>0</v>
      </c>
      <c r="E147" s="349"/>
      <c r="F147" s="349"/>
      <c r="G147" s="349">
        <f>VLOOKUP(B147,'Plantilla publicacion'!$A$3:$M$502,7,0)</f>
        <v>0</v>
      </c>
      <c r="H147" s="6" t="str">
        <f>VLOOKUP(B147,'Plantilla publicacion'!$A$3:$M$506,8,0)</f>
        <v>Establecer el cronograma de visitas y requerimientos de cada una de las campañas en los sectores definidos (Cronograma)</v>
      </c>
      <c r="I147" s="6">
        <f>VLOOKUP(B147,'Plantilla publicacion'!$A$3:$M$506,9,0)</f>
        <v>1</v>
      </c>
      <c r="J147" s="6" t="str">
        <f>VLOOKUP(B147,'Plantilla publicacion'!$A$3:$M$506,10,0)</f>
        <v>Númerica</v>
      </c>
      <c r="K147" s="7" t="str">
        <f>VLOOKUP(B147,'Plantilla publicacion'!$A$3:$M$506,11,0)</f>
        <v>2025-01-13</v>
      </c>
      <c r="L147" s="7" t="str">
        <f>VLOOKUP(B147,'Plantilla publicacion'!$A$3:$M$506,12,0)</f>
        <v>2025-12-31</v>
      </c>
      <c r="M147" s="58"/>
      <c r="N147" s="39" t="str">
        <f>VLOOKUP(B147,'Plantilla publicacion'!$A$3:$M$506,13,0)</f>
        <v>6000-DESPACHO DEL SUPERINTENDENTE DELEGADO PARA EL CONTROL Y VERIFICACIÓN DE REGLAMENTOS TÉCNICOS Y METROLOGÍA LEGAL</v>
      </c>
      <c r="O147" s="202">
        <f>VLOOKUP($B147,'Plantilla publicacion'!$T$3:$Z$506,6,0)</f>
        <v>0</v>
      </c>
      <c r="P147" s="186">
        <f>VLOOKUP($B147,'Plantilla publicacion'!$T$3:$Z$506,7,0)</f>
        <v>0</v>
      </c>
      <c r="Q147" s="141">
        <f>VLOOKUP($B147,'Plantilla publicacion'!$T$3:$AA$506,8,0)</f>
        <v>0</v>
      </c>
    </row>
    <row r="148" spans="1:17" s="12" customFormat="1" ht="38.25" x14ac:dyDescent="0.25">
      <c r="A148" s="13" t="str">
        <f>VLOOKUP(B148,'Plantilla publicacion'!$A$3:$B$506,2,0)</f>
        <v>Actividad propia</v>
      </c>
      <c r="B148" s="6" t="s">
        <v>1294</v>
      </c>
      <c r="C148" s="349"/>
      <c r="D148" s="349">
        <f>VLOOKUP(B148,'Plantilla publicacion'!$A$3:$M$502,6,0)</f>
        <v>0</v>
      </c>
      <c r="E148" s="349"/>
      <c r="F148" s="349"/>
      <c r="G148" s="349">
        <f>VLOOKUP(B148,'Plantilla publicacion'!$A$3:$M$502,7,0)</f>
        <v>0</v>
      </c>
      <c r="H148" s="6" t="str">
        <f>VLOOKUP(B148,'Plantilla publicacion'!$A$3:$M$506,8,0)</f>
        <v>Ejecutar el cronograma de visitas y requerimientos (Seguimiento al cronograma y evidencias de ejecución)</v>
      </c>
      <c r="I148" s="6">
        <f>VLOOKUP(B148,'Plantilla publicacion'!$A$3:$M$506,9,0)</f>
        <v>100</v>
      </c>
      <c r="J148" s="6" t="str">
        <f>VLOOKUP(B148,'Plantilla publicacion'!$A$3:$M$506,10,0)</f>
        <v>Porcentual</v>
      </c>
      <c r="K148" s="7" t="str">
        <f>VLOOKUP(B148,'Plantilla publicacion'!$A$3:$M$506,11,0)</f>
        <v>2025-01-13</v>
      </c>
      <c r="L148" s="7" t="str">
        <f>VLOOKUP(B148,'Plantilla publicacion'!$A$3:$M$506,12,0)</f>
        <v>2025-12-31</v>
      </c>
      <c r="M148" s="58"/>
      <c r="N148" s="39" t="str">
        <f>VLOOKUP(B148,'Plantilla publicacion'!$A$3:$M$506,13,0)</f>
        <v>6000-DESPACHO DEL SUPERINTENDENTE DELEGADO PARA EL CONTROL Y VERIFICACIÓN DE REGLAMENTOS TÉCNICOS Y METROLOGÍA LEGAL</v>
      </c>
      <c r="O148" s="202">
        <f>VLOOKUP($B148,'Plantilla publicacion'!$T$3:$Z$506,6,0)</f>
        <v>0</v>
      </c>
      <c r="P148" s="186">
        <f>VLOOKUP($B148,'Plantilla publicacion'!$T$3:$Z$506,7,0)</f>
        <v>0</v>
      </c>
      <c r="Q148" s="141">
        <f>VLOOKUP($B148,'Plantilla publicacion'!$T$3:$AA$506,8,0)</f>
        <v>0</v>
      </c>
    </row>
    <row r="149" spans="1:17" s="12" customFormat="1" ht="39" thickBot="1" x14ac:dyDescent="0.3">
      <c r="A149" s="13" t="str">
        <f>VLOOKUP(B149,'Plantilla publicacion'!$A$3:$B$506,2,0)</f>
        <v>Actividad propia</v>
      </c>
      <c r="B149" s="11" t="s">
        <v>1296</v>
      </c>
      <c r="C149" s="349"/>
      <c r="D149" s="349">
        <f>VLOOKUP(B149,'Plantilla publicacion'!$A$3:$M$502,6,0)</f>
        <v>0</v>
      </c>
      <c r="E149" s="349"/>
      <c r="F149" s="349"/>
      <c r="G149" s="349">
        <f>VLOOKUP(B149,'Plantilla publicacion'!$A$3:$M$502,7,0)</f>
        <v>0</v>
      </c>
      <c r="H149" s="11" t="str">
        <f>VLOOKUP(B149,'Plantilla publicacion'!$A$3:$M$506,8,0)</f>
        <v>Evaluar el resultado de las campañas (Informe de resultados de la campaña)</v>
      </c>
      <c r="I149" s="11">
        <f>VLOOKUP(B149,'Plantilla publicacion'!$A$3:$M$506,9,0)</f>
        <v>1</v>
      </c>
      <c r="J149" s="11" t="str">
        <f>VLOOKUP(B149,'Plantilla publicacion'!$A$3:$M$506,10,0)</f>
        <v>Númerica</v>
      </c>
      <c r="K149" s="111" t="str">
        <f>VLOOKUP(B149,'Plantilla publicacion'!$A$3:$M$506,11,0)</f>
        <v>2025-01-13</v>
      </c>
      <c r="L149" s="111" t="str">
        <f>VLOOKUP(B149,'Plantilla publicacion'!$A$3:$M$506,12,0)</f>
        <v>2025-12-31</v>
      </c>
      <c r="M149" s="112"/>
      <c r="N149" s="190" t="str">
        <f>VLOOKUP(B149,'Plantilla publicacion'!$A$3:$M$506,13,0)</f>
        <v>6000-DESPACHO DEL SUPERINTENDENTE DELEGADO PARA EL CONTROL Y VERIFICACIÓN DE REGLAMENTOS TÉCNICOS Y METROLOGÍA LEGAL</v>
      </c>
      <c r="O149" s="230">
        <f>VLOOKUP($B149,'Plantilla publicacion'!$T$3:$Z$506,6,0)</f>
        <v>0</v>
      </c>
      <c r="P149" s="231">
        <f>VLOOKUP($B149,'Plantilla publicacion'!$T$3:$Z$506,7,0)</f>
        <v>0</v>
      </c>
      <c r="Q149" s="232">
        <f>VLOOKUP($B149,'Plantilla publicacion'!$T$3:$AA$506,8,0)</f>
        <v>0</v>
      </c>
    </row>
    <row r="150" spans="1:17" s="12" customFormat="1" ht="63.75" customHeight="1" x14ac:dyDescent="0.25">
      <c r="A150" s="5" t="str">
        <f>VLOOKUP(B150,'Plantilla publicacion'!$A$3:$B$506,2,0)</f>
        <v>Producto</v>
      </c>
      <c r="B150" s="99" t="s">
        <v>1298</v>
      </c>
      <c r="C150" s="350" t="str">
        <f>VLOOKUP(B150,'Plantilla publicacion'!$A$3:$R$506,17,0)</f>
        <v>PND - 4-04-1-c- Transformación productiva, internacionalización y acción climática - Políticas de competencia, consumidor e infraestructura de la calidad modernas / PES - Reindustrialización</v>
      </c>
      <c r="D150" s="350" t="str">
        <f>VLOOKUP(B150,'Plantilla publicacion'!$A$3:$M$506,6,0)</f>
        <v>58-Promover el enfoque preventivo, diferencial y territorial en el que hacer misional de la entidad</v>
      </c>
      <c r="E150" s="350" t="str">
        <f>VLOOKUP(B150,'Plantilla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0" s="350" t="str">
        <f>VLOOKUP(B150,'Plantilla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0" s="350" t="str">
        <f>VLOOKUP(B150,'Plantilla publicacion'!$A$3:$M$506,7,0)</f>
        <v>C-3503-0200-0016-40401c</v>
      </c>
      <c r="H150" s="101" t="str">
        <f>VLOOKUP(B150,'Plantilla publicacion'!$A$3:$M$506,8,0)</f>
        <v>Campañas de control preventivo en surtidores de combustibles, balanzas, preempacados y alcoholímetros, realizadas</v>
      </c>
      <c r="I150" s="101">
        <f>VLOOKUP(B150,'Plantilla publicacion'!$A$3:$M$506,9,0)</f>
        <v>4</v>
      </c>
      <c r="J150" s="101" t="str">
        <f>VLOOKUP(B150,'Plantilla publicacion'!$A$3:$M$506,10,0)</f>
        <v>Númerica</v>
      </c>
      <c r="K150" s="159" t="str">
        <f>VLOOKUP(B150,'Plantilla publicacion'!$A$3:$M$506,11,0)</f>
        <v>2025-01-13</v>
      </c>
      <c r="L150" s="159" t="str">
        <f>VLOOKUP(B150,'Plantilla publicacion'!$A$3:$M$506,12,0)</f>
        <v>2025-12-31</v>
      </c>
      <c r="M150" s="15" t="str">
        <f>IF(ISERROR(VLOOKUP(B150,'Plantilla publicacion'!$A$3:$P$501,16,0)),"NA",VLOOKUP(B150,'Plantilla publicacion'!$A$3:$P$501,16,0))</f>
        <v>PND_10_Fortalecer las actividades de inspección, vigilancia y control</v>
      </c>
      <c r="N150" s="102" t="str">
        <f>VLOOKUP(B150,'Plantilla publicacion'!$A$3:$M$506,13,0)</f>
        <v>6000-DESPACHO DEL SUPERINTENDENTE DELEGADO PARA EL CONTROL Y VERIFICACIÓN DE REGLAMENTOS TÉCNICOS Y METROLOGÍA LEGAL</v>
      </c>
      <c r="O150" s="195">
        <f>VLOOKUP($B150,'Plantilla publicacion'!$T$3:$Z$506,6,0)</f>
        <v>0</v>
      </c>
      <c r="P150" s="196">
        <f>VLOOKUP($B150,'Plantilla publicacion'!$T$3:$Z$506,7,0)</f>
        <v>0</v>
      </c>
      <c r="Q150" s="102">
        <f>VLOOKUP($B150,'Plantilla publicacion'!$T$3:$AA$506,8,0)</f>
        <v>0</v>
      </c>
    </row>
    <row r="151" spans="1:17" ht="51" x14ac:dyDescent="0.25">
      <c r="A151" s="13" t="str">
        <f>VLOOKUP(B151,'Plantilla publicacion'!$A$3:$B$506,2,0)</f>
        <v>Actividad propia</v>
      </c>
      <c r="B151" s="103" t="s">
        <v>1299</v>
      </c>
      <c r="C151" s="349"/>
      <c r="D151" s="349">
        <f>VLOOKUP(B151,'Plantilla publicacion'!$A$3:$M$502,6,0)</f>
        <v>0</v>
      </c>
      <c r="E151" s="349"/>
      <c r="F151" s="349"/>
      <c r="G151" s="349">
        <f>VLOOKUP(B151,'Plantilla publicacion'!$A$3:$M$502,7,0)</f>
        <v>0</v>
      </c>
      <c r="H151" s="6" t="str">
        <f>VLOOKUP(B151,'Plantilla publicacion'!$A$3:$M$506,8,0)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1" s="6">
        <f>VLOOKUP(B151,'Plantilla publicacion'!$A$3:$M$506,9,0)</f>
        <v>1</v>
      </c>
      <c r="J151" s="6" t="str">
        <f>VLOOKUP(B151,'Plantilla publicacion'!$A$3:$M$506,10,0)</f>
        <v>Númerica</v>
      </c>
      <c r="K151" s="7" t="str">
        <f>VLOOKUP(B151,'Plantilla publicacion'!$A$3:$M$506,11,0)</f>
        <v>2025-01-13</v>
      </c>
      <c r="L151" s="7" t="str">
        <f>VLOOKUP(B151,'Plantilla publicacion'!$A$3:$M$506,12,0)</f>
        <v>2025-08-28</v>
      </c>
      <c r="M151" s="58"/>
      <c r="N151" s="104" t="str">
        <f>VLOOKUP(B151,'Plantilla publicacion'!$A$3:$M$506,13,0)</f>
        <v>6000-DESPACHO DEL SUPERINTENDENTE DELEGADO PARA EL CONTROL Y VERIFICACIÓN DE REGLAMENTOS TÉCNICOS Y METROLOGÍA LEGAL</v>
      </c>
      <c r="O151" s="202">
        <f>VLOOKUP($B151,'Plantilla publicacion'!$T$3:$Z$506,6,0)</f>
        <v>0</v>
      </c>
      <c r="P151" s="186">
        <f>VLOOKUP($B151,'Plantilla publicacion'!$T$3:$Z$506,7,0)</f>
        <v>0</v>
      </c>
      <c r="Q151" s="141">
        <f>VLOOKUP($B151,'Plantilla publicacion'!$T$3:$AA$506,8,0)</f>
        <v>0</v>
      </c>
    </row>
    <row r="152" spans="1:17" ht="38.25" x14ac:dyDescent="0.25">
      <c r="A152" s="13" t="str">
        <f>VLOOKUP(B152,'Plantilla publicacion'!$A$3:$B$506,2,0)</f>
        <v>Actividad propia</v>
      </c>
      <c r="B152" s="103" t="s">
        <v>1300</v>
      </c>
      <c r="C152" s="349"/>
      <c r="D152" s="349">
        <f>VLOOKUP(B152,'Plantilla publicacion'!$A$3:$M$502,6,0)</f>
        <v>0</v>
      </c>
      <c r="E152" s="349"/>
      <c r="F152" s="349"/>
      <c r="G152" s="349">
        <f>VLOOKUP(B152,'Plantilla publicacion'!$A$3:$M$502,7,0)</f>
        <v>0</v>
      </c>
      <c r="H152" s="6" t="str">
        <f>VLOOKUP(B152,'Plantilla publicacion'!$A$3:$M$506,8,0)</f>
        <v>Establecer el cronograma de visitas y requerimientos de cada una de las campañas en los sectores definidos (Cronograma)</v>
      </c>
      <c r="I152" s="6">
        <f>VLOOKUP(B152,'Plantilla publicacion'!$A$3:$M$506,9,0)</f>
        <v>1</v>
      </c>
      <c r="J152" s="6" t="str">
        <f>VLOOKUP(B152,'Plantilla publicacion'!$A$3:$M$506,10,0)</f>
        <v>Númerica</v>
      </c>
      <c r="K152" s="7" t="str">
        <f>VLOOKUP(B152,'Plantilla publicacion'!$A$3:$M$506,11,0)</f>
        <v>2025-01-13</v>
      </c>
      <c r="L152" s="7" t="str">
        <f>VLOOKUP(B152,'Plantilla publicacion'!$A$3:$M$506,12,0)</f>
        <v>2025-12-31</v>
      </c>
      <c r="M152" s="58"/>
      <c r="N152" s="104" t="str">
        <f>VLOOKUP(B152,'Plantilla publicacion'!$A$3:$M$506,13,0)</f>
        <v>6000-DESPACHO DEL SUPERINTENDENTE DELEGADO PARA EL CONTROL Y VERIFICACIÓN DE REGLAMENTOS TÉCNICOS Y METROLOGÍA LEGAL</v>
      </c>
      <c r="O152" s="202">
        <f>VLOOKUP($B152,'Plantilla publicacion'!$T$3:$Z$506,6,0)</f>
        <v>0</v>
      </c>
      <c r="P152" s="186">
        <f>VLOOKUP($B152,'Plantilla publicacion'!$T$3:$Z$506,7,0)</f>
        <v>0</v>
      </c>
      <c r="Q152" s="141">
        <f>VLOOKUP($B152,'Plantilla publicacion'!$T$3:$AA$506,8,0)</f>
        <v>0</v>
      </c>
    </row>
    <row r="153" spans="1:17" ht="38.25" x14ac:dyDescent="0.25">
      <c r="A153" s="13" t="str">
        <f>VLOOKUP(B153,'Plantilla publicacion'!$A$3:$B$506,2,0)</f>
        <v>Actividad propia</v>
      </c>
      <c r="B153" s="103" t="s">
        <v>1301</v>
      </c>
      <c r="C153" s="349"/>
      <c r="D153" s="349">
        <f>VLOOKUP(B153,'Plantilla publicacion'!$A$3:$M$502,6,0)</f>
        <v>0</v>
      </c>
      <c r="E153" s="349"/>
      <c r="F153" s="349"/>
      <c r="G153" s="349">
        <f>VLOOKUP(B153,'Plantilla publicacion'!$A$3:$M$502,7,0)</f>
        <v>0</v>
      </c>
      <c r="H153" s="6" t="str">
        <f>VLOOKUP(B153,'Plantilla publicacion'!$A$3:$M$506,8,0)</f>
        <v>Ejecutar el cronograma de visitas y requerimientos (Seguimiento al cronograma y evidencias de ejecución)</v>
      </c>
      <c r="I153" s="6">
        <f>VLOOKUP(B153,'Plantilla publicacion'!$A$3:$M$506,9,0)</f>
        <v>100</v>
      </c>
      <c r="J153" s="6" t="str">
        <f>VLOOKUP(B153,'Plantilla publicacion'!$A$3:$M$506,10,0)</f>
        <v>Porcentual</v>
      </c>
      <c r="K153" s="7" t="str">
        <f>VLOOKUP(B153,'Plantilla publicacion'!$A$3:$M$506,11,0)</f>
        <v>2025-01-13</v>
      </c>
      <c r="L153" s="7" t="str">
        <f>VLOOKUP(B153,'Plantilla publicacion'!$A$3:$M$506,12,0)</f>
        <v>2025-12-31</v>
      </c>
      <c r="M153" s="58"/>
      <c r="N153" s="104" t="str">
        <f>VLOOKUP(B153,'Plantilla publicacion'!$A$3:$M$506,13,0)</f>
        <v>6000-DESPACHO DEL SUPERINTENDENTE DELEGADO PARA EL CONTROL Y VERIFICACIÓN DE REGLAMENTOS TÉCNICOS Y METROLOGÍA LEGAL</v>
      </c>
      <c r="O153" s="202">
        <f>VLOOKUP($B153,'Plantilla publicacion'!$T$3:$Z$506,6,0)</f>
        <v>0</v>
      </c>
      <c r="P153" s="186">
        <f>VLOOKUP($B153,'Plantilla publicacion'!$T$3:$Z$506,7,0)</f>
        <v>0</v>
      </c>
      <c r="Q153" s="141">
        <f>VLOOKUP($B153,'Plantilla publicacion'!$T$3:$AA$506,8,0)</f>
        <v>0</v>
      </c>
    </row>
    <row r="154" spans="1:17" ht="39" thickBot="1" x14ac:dyDescent="0.3">
      <c r="A154" s="13" t="str">
        <f>VLOOKUP(B154,'Plantilla publicacion'!$A$3:$B$506,2,0)</f>
        <v>Actividad propia</v>
      </c>
      <c r="B154" s="105" t="s">
        <v>1302</v>
      </c>
      <c r="C154" s="351"/>
      <c r="D154" s="351">
        <f>VLOOKUP(B154,'Plantilla publicacion'!$A$3:$M$502,6,0)</f>
        <v>0</v>
      </c>
      <c r="E154" s="351"/>
      <c r="F154" s="351"/>
      <c r="G154" s="351">
        <f>VLOOKUP(B154,'Plantilla publicacion'!$A$3:$M$502,7,0)</f>
        <v>0</v>
      </c>
      <c r="H154" s="107" t="str">
        <f>VLOOKUP(B154,'Plantilla publicacion'!$A$3:$M$506,8,0)</f>
        <v>Evaluar el resultado de las campañas (Informe de resultados de la campaña)</v>
      </c>
      <c r="I154" s="107">
        <f>VLOOKUP(B154,'Plantilla publicacion'!$A$3:$M$506,9,0)</f>
        <v>1</v>
      </c>
      <c r="J154" s="107" t="str">
        <f>VLOOKUP(B154,'Plantilla publicacion'!$A$3:$M$506,10,0)</f>
        <v>Númerica</v>
      </c>
      <c r="K154" s="108" t="str">
        <f>VLOOKUP(B154,'Plantilla publicacion'!$A$3:$M$506,11,0)</f>
        <v>2025-01-13</v>
      </c>
      <c r="L154" s="108" t="str">
        <f>VLOOKUP(B154,'Plantilla publicacion'!$A$3:$M$506,12,0)</f>
        <v>2025-12-31</v>
      </c>
      <c r="M154" s="109"/>
      <c r="N154" s="110" t="str">
        <f>VLOOKUP(B154,'Plantilla publicacion'!$A$3:$M$506,13,0)</f>
        <v>6000-DESPACHO DEL SUPERINTENDENTE DELEGADO PARA EL CONTROL Y VERIFICACIÓN DE REGLAMENTOS TÉCNICOS Y METROLOGÍA LEGAL</v>
      </c>
      <c r="O154" s="230">
        <f>VLOOKUP($B154,'Plantilla publicacion'!$T$3:$Z$506,6,0)</f>
        <v>0</v>
      </c>
      <c r="P154" s="231">
        <f>VLOOKUP($B154,'Plantilla publicacion'!$T$3:$Z$506,7,0)</f>
        <v>0</v>
      </c>
      <c r="Q154" s="232">
        <f>VLOOKUP($B154,'Plantilla publicacion'!$T$3:$AA$506,8,0)</f>
        <v>0</v>
      </c>
    </row>
    <row r="155" spans="1:17" s="12" customFormat="1" ht="38.25" x14ac:dyDescent="0.25">
      <c r="A155" s="5" t="str">
        <f>VLOOKUP(B155,'Plantilla publicacion'!$A$3:$B$506,2,0)</f>
        <v>Producto</v>
      </c>
      <c r="B155" s="15" t="s">
        <v>1303</v>
      </c>
      <c r="C155" s="349" t="str">
        <f>VLOOKUP(B155,'Plantilla publicacion'!$A$3:$R$506,17,0)</f>
        <v>PND - 4-04-1-c- Transformación productiva, internacionalización y acción climática - Políticas de competencia, consumidor e infraestructura de la calidad modernas / PES - Reindustrialización</v>
      </c>
      <c r="D155" s="349" t="str">
        <f>VLOOKUP(B155,'Plantilla publicacion'!$A$3:$M$506,6,0)</f>
        <v>58-Promover el enfoque preventivo, diferencial y territorial en el que hacer misional de la entidad</v>
      </c>
      <c r="E155" s="349" t="str">
        <f>VLOOKUP(B155,'Plantilla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5" s="349" t="str">
        <f>VLOOKUP(B155,'Plantilla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5" s="349" t="str">
        <f>VLOOKUP(B155,'Plantilla publicacion'!$A$3:$M$506,7,0)</f>
        <v>C-3503-0200-0016-40401c</v>
      </c>
      <c r="H155" s="15" t="str">
        <f>VLOOKUP(B155,'Plantilla publicacion'!$A$3:$M$506,8,0)</f>
        <v>Campañas de control preventivo en control de precios de combustibles, medicamentos y leche cruda, realizadas</v>
      </c>
      <c r="I155" s="15">
        <f>VLOOKUP(B155,'Plantilla publicacion'!$A$3:$M$506,9,0)</f>
        <v>4</v>
      </c>
      <c r="J155" s="15" t="str">
        <f>VLOOKUP(B155,'Plantilla publicacion'!$A$3:$M$506,10,0)</f>
        <v>Númerica</v>
      </c>
      <c r="K155" s="158" t="str">
        <f>VLOOKUP(B155,'Plantilla publicacion'!$A$3:$M$506,11,0)</f>
        <v>2025-01-13</v>
      </c>
      <c r="L155" s="158" t="str">
        <f>VLOOKUP(B155,'Plantilla publicacion'!$A$3:$M$506,12,0)</f>
        <v>2025-12-31</v>
      </c>
      <c r="M155" s="101" t="str">
        <f>IF(ISERROR(VLOOKUP(B155,'Plantilla publicacion'!$A$3:$P$501,16,0)),"NA",VLOOKUP(B155,'Plantilla publicacion'!$A$3:$P$501,16,0))</f>
        <v>PND_10_Fortalecer las actividades de inspección, vigilancia y control</v>
      </c>
      <c r="N155" s="189" t="str">
        <f>VLOOKUP(B155,'Plantilla publicacion'!$A$3:$M$506,13,0)</f>
        <v>6000-DESPACHO DEL SUPERINTENDENTE DELEGADO PARA EL CONTROL Y VERIFICACIÓN DE REGLAMENTOS TÉCNICOS Y METROLOGÍA LEGAL</v>
      </c>
      <c r="O155" s="195">
        <f>VLOOKUP($B155,'Plantilla publicacion'!$T$3:$Z$506,6,0)</f>
        <v>0</v>
      </c>
      <c r="P155" s="196">
        <f>VLOOKUP($B155,'Plantilla publicacion'!$T$3:$Z$506,7,0)</f>
        <v>0</v>
      </c>
      <c r="Q155" s="102">
        <f>VLOOKUP($B155,'Plantilla publicacion'!$T$3:$AA$506,8,0)</f>
        <v>0</v>
      </c>
    </row>
    <row r="156" spans="1:17" ht="51" x14ac:dyDescent="0.25">
      <c r="A156" s="13" t="str">
        <f>VLOOKUP(B156,'Plantilla publicacion'!$A$3:$B$506,2,0)</f>
        <v>Actividad propia</v>
      </c>
      <c r="B156" s="6" t="s">
        <v>1304</v>
      </c>
      <c r="C156" s="349"/>
      <c r="D156" s="349">
        <f>VLOOKUP(B156,'Plantilla publicacion'!$A$3:$M$502,6,0)</f>
        <v>0</v>
      </c>
      <c r="E156" s="349"/>
      <c r="F156" s="349"/>
      <c r="G156" s="349">
        <f>VLOOKUP(B156,'Plantilla publicacion'!$A$3:$M$502,7,0)</f>
        <v>0</v>
      </c>
      <c r="H156" s="6" t="str">
        <f>VLOOKUP(B156,'Plantilla publicacion'!$A$3:$M$506,8,0)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6" s="6">
        <f>VLOOKUP(B156,'Plantilla publicacion'!$A$3:$M$506,9,0)</f>
        <v>1</v>
      </c>
      <c r="J156" s="6" t="str">
        <f>VLOOKUP(B156,'Plantilla publicacion'!$A$3:$M$506,10,0)</f>
        <v>Númerica</v>
      </c>
      <c r="K156" s="7" t="str">
        <f>VLOOKUP(B156,'Plantilla publicacion'!$A$3:$M$506,11,0)</f>
        <v>2025-01-13</v>
      </c>
      <c r="L156" s="7" t="str">
        <f>VLOOKUP(B156,'Plantilla publicacion'!$A$3:$M$506,12,0)</f>
        <v>2025-08-28</v>
      </c>
      <c r="M156" s="58"/>
      <c r="N156" s="39" t="str">
        <f>VLOOKUP(B156,'Plantilla publicacion'!$A$3:$M$506,13,0)</f>
        <v>6000-DESPACHO DEL SUPERINTENDENTE DELEGADO PARA EL CONTROL Y VERIFICACIÓN DE REGLAMENTOS TÉCNICOS Y METROLOGÍA LEGAL</v>
      </c>
      <c r="O156" s="202">
        <f>VLOOKUP($B156,'Plantilla publicacion'!$T$3:$Z$506,6,0)</f>
        <v>0</v>
      </c>
      <c r="P156" s="186">
        <f>VLOOKUP($B156,'Plantilla publicacion'!$T$3:$Z$506,7,0)</f>
        <v>0</v>
      </c>
      <c r="Q156" s="141">
        <f>VLOOKUP($B156,'Plantilla publicacion'!$T$3:$AA$506,8,0)</f>
        <v>0</v>
      </c>
    </row>
    <row r="157" spans="1:17" s="12" customFormat="1" ht="38.25" x14ac:dyDescent="0.25">
      <c r="A157" s="13" t="str">
        <f>VLOOKUP(B157,'Plantilla publicacion'!$A$3:$B$506,2,0)</f>
        <v>Actividad propia</v>
      </c>
      <c r="B157" s="6" t="s">
        <v>1305</v>
      </c>
      <c r="C157" s="349"/>
      <c r="D157" s="349">
        <f>VLOOKUP(B157,'Plantilla publicacion'!$A$3:$M$502,6,0)</f>
        <v>0</v>
      </c>
      <c r="E157" s="349"/>
      <c r="F157" s="349"/>
      <c r="G157" s="349">
        <f>VLOOKUP(B157,'Plantilla publicacion'!$A$3:$M$502,7,0)</f>
        <v>0</v>
      </c>
      <c r="H157" s="6" t="str">
        <f>VLOOKUP(B157,'Plantilla publicacion'!$A$3:$M$506,8,0)</f>
        <v>Establecer el cronograma de visitas y requerimientos de cada una de las campañas en los sectores definidos (Cronograma)</v>
      </c>
      <c r="I157" s="6">
        <f>VLOOKUP(B157,'Plantilla publicacion'!$A$3:$M$506,9,0)</f>
        <v>1</v>
      </c>
      <c r="J157" s="6" t="str">
        <f>VLOOKUP(B157,'Plantilla publicacion'!$A$3:$M$506,10,0)</f>
        <v>Númerica</v>
      </c>
      <c r="K157" s="7" t="str">
        <f>VLOOKUP(B157,'Plantilla publicacion'!$A$3:$M$506,11,0)</f>
        <v>2025-01-13</v>
      </c>
      <c r="L157" s="7" t="str">
        <f>VLOOKUP(B157,'Plantilla publicacion'!$A$3:$M$506,12,0)</f>
        <v>2025-12-31</v>
      </c>
      <c r="M157" s="58"/>
      <c r="N157" s="39" t="str">
        <f>VLOOKUP(B157,'Plantilla publicacion'!$A$3:$M$506,13,0)</f>
        <v>6000-DESPACHO DEL SUPERINTENDENTE DELEGADO PARA EL CONTROL Y VERIFICACIÓN DE REGLAMENTOS TÉCNICOS Y METROLOGÍA LEGAL</v>
      </c>
      <c r="O157" s="202">
        <f>VLOOKUP($B157,'Plantilla publicacion'!$T$3:$Z$506,6,0)</f>
        <v>0</v>
      </c>
      <c r="P157" s="186">
        <f>VLOOKUP($B157,'Plantilla publicacion'!$T$3:$Z$506,7,0)</f>
        <v>0</v>
      </c>
      <c r="Q157" s="141">
        <f>VLOOKUP($B157,'Plantilla publicacion'!$T$3:$AA$506,8,0)</f>
        <v>0</v>
      </c>
    </row>
    <row r="158" spans="1:17" s="12" customFormat="1" ht="38.25" x14ac:dyDescent="0.25">
      <c r="A158" s="13" t="str">
        <f>VLOOKUP(B158,'Plantilla publicacion'!$A$3:$B$506,2,0)</f>
        <v>Actividad propia</v>
      </c>
      <c r="B158" s="6" t="s">
        <v>1306</v>
      </c>
      <c r="C158" s="349"/>
      <c r="D158" s="349">
        <f>VLOOKUP(B158,'Plantilla publicacion'!$A$3:$M$502,6,0)</f>
        <v>0</v>
      </c>
      <c r="E158" s="349"/>
      <c r="F158" s="349"/>
      <c r="G158" s="349">
        <f>VLOOKUP(B158,'Plantilla publicacion'!$A$3:$M$502,7,0)</f>
        <v>0</v>
      </c>
      <c r="H158" s="6" t="str">
        <f>VLOOKUP(B158,'Plantilla publicacion'!$A$3:$M$506,8,0)</f>
        <v>Ejecutar el cronograma de visitas y requerimientos (Seguimiento al cronograma y evidencias de ejecución)</v>
      </c>
      <c r="I158" s="6">
        <f>VLOOKUP(B158,'Plantilla publicacion'!$A$3:$M$506,9,0)</f>
        <v>100</v>
      </c>
      <c r="J158" s="6" t="str">
        <f>VLOOKUP(B158,'Plantilla publicacion'!$A$3:$M$506,10,0)</f>
        <v>Porcentual</v>
      </c>
      <c r="K158" s="7" t="str">
        <f>VLOOKUP(B158,'Plantilla publicacion'!$A$3:$M$506,11,0)</f>
        <v>2025-01-13</v>
      </c>
      <c r="L158" s="7" t="str">
        <f>VLOOKUP(B158,'Plantilla publicacion'!$A$3:$M$506,12,0)</f>
        <v>2025-12-31</v>
      </c>
      <c r="M158" s="58"/>
      <c r="N158" s="39" t="str">
        <f>VLOOKUP(B158,'Plantilla publicacion'!$A$3:$M$506,13,0)</f>
        <v>6000-DESPACHO DEL SUPERINTENDENTE DELEGADO PARA EL CONTROL Y VERIFICACIÓN DE REGLAMENTOS TÉCNICOS Y METROLOGÍA LEGAL</v>
      </c>
      <c r="O158" s="202">
        <f>VLOOKUP($B158,'Plantilla publicacion'!$T$3:$Z$506,6,0)</f>
        <v>0</v>
      </c>
      <c r="P158" s="186">
        <f>VLOOKUP($B158,'Plantilla publicacion'!$T$3:$Z$506,7,0)</f>
        <v>0</v>
      </c>
      <c r="Q158" s="141">
        <f>VLOOKUP($B158,'Plantilla publicacion'!$T$3:$AA$506,8,0)</f>
        <v>0</v>
      </c>
    </row>
    <row r="159" spans="1:17" s="12" customFormat="1" ht="39" thickBot="1" x14ac:dyDescent="0.3">
      <c r="A159" s="13" t="str">
        <f>VLOOKUP(B159,'Plantilla publicacion'!$A$3:$B$506,2,0)</f>
        <v>Actividad propia</v>
      </c>
      <c r="B159" s="11" t="s">
        <v>1307</v>
      </c>
      <c r="C159" s="349"/>
      <c r="D159" s="349">
        <f>VLOOKUP(B159,'Plantilla publicacion'!$A$3:$M$502,6,0)</f>
        <v>0</v>
      </c>
      <c r="E159" s="349"/>
      <c r="F159" s="349"/>
      <c r="G159" s="349">
        <f>VLOOKUP(B159,'Plantilla publicacion'!$A$3:$M$502,7,0)</f>
        <v>0</v>
      </c>
      <c r="H159" s="11" t="str">
        <f>VLOOKUP(B159,'Plantilla publicacion'!$A$3:$M$506,8,0)</f>
        <v>Evaluar el resultado de las campañas (Informe de resultados de la campaña)</v>
      </c>
      <c r="I159" s="11">
        <f>VLOOKUP(B159,'Plantilla publicacion'!$A$3:$M$506,9,0)</f>
        <v>1</v>
      </c>
      <c r="J159" s="11" t="str">
        <f>VLOOKUP(B159,'Plantilla publicacion'!$A$3:$M$506,10,0)</f>
        <v>Númerica</v>
      </c>
      <c r="K159" s="111" t="str">
        <f>VLOOKUP(B159,'Plantilla publicacion'!$A$3:$M$506,11,0)</f>
        <v>2025-01-13</v>
      </c>
      <c r="L159" s="111" t="str">
        <f>VLOOKUP(B159,'Plantilla publicacion'!$A$3:$M$506,12,0)</f>
        <v>2025-12-31</v>
      </c>
      <c r="M159" s="112"/>
      <c r="N159" s="190" t="str">
        <f>VLOOKUP(B159,'Plantilla publicacion'!$A$3:$M$506,13,0)</f>
        <v>6000-DESPACHO DEL SUPERINTENDENTE DELEGADO PARA EL CONTROL Y VERIFICACIÓN DE REGLAMENTOS TÉCNICOS Y METROLOGÍA LEGAL</v>
      </c>
      <c r="O159" s="230">
        <f>VLOOKUP($B159,'Plantilla publicacion'!$T$3:$Z$506,6,0)</f>
        <v>0</v>
      </c>
      <c r="P159" s="231">
        <f>VLOOKUP($B159,'Plantilla publicacion'!$T$3:$Z$506,7,0)</f>
        <v>0</v>
      </c>
      <c r="Q159" s="232">
        <f>VLOOKUP($B159,'Plantilla publicacion'!$T$3:$AA$506,8,0)</f>
        <v>0</v>
      </c>
    </row>
    <row r="160" spans="1:17" s="12" customFormat="1" ht="51" x14ac:dyDescent="0.25">
      <c r="A160" s="5" t="str">
        <f>VLOOKUP(B160,'Plantilla publicacion'!$A$3:$B$506,2,0)</f>
        <v>Producto</v>
      </c>
      <c r="B160" s="99" t="s">
        <v>1350</v>
      </c>
      <c r="C160" s="350" t="str">
        <f>VLOOKUP(B160,'Plantilla publicacion'!$A$3:$R$506,17,0)</f>
        <v>PND - 5-31-5-b- Convergencia regional - Entidades públicas territoriales y nacionales fortalecidas / PES - Cierre de brechas territoriales</v>
      </c>
      <c r="D160" s="350" t="str">
        <f>VLOOKUP(B160,'Plantilla publicacion'!$A$3:$M$506,6,0)</f>
        <v>58-Promover el enfoque preventivo, diferencial y territorial en el que hacer misional de la entidad</v>
      </c>
      <c r="E160" s="350" t="str">
        <f>VLOOKUP(B160,'Plantilla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0" s="350" t="str">
        <f>VLOOKUP(B160,'Plantilla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0" s="350" t="str">
        <f>VLOOKUP(B160,'Plantilla publicacion'!$A$3:$M$506,7,0)</f>
        <v>C-3503-0200-0009-40401c</v>
      </c>
      <c r="H160" s="101" t="str">
        <f>VLOOKUP(B160,'Plantilla publicacion'!$A$3:$M$506,8,0)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0" s="101">
        <f>VLOOKUP(B160,'Plantilla publicacion'!$A$3:$M$506,9,0)</f>
        <v>100</v>
      </c>
      <c r="J160" s="101" t="str">
        <f>VLOOKUP(B160,'Plantilla publicacion'!$A$3:$M$506,10,0)</f>
        <v>Porcentual</v>
      </c>
      <c r="K160" s="159" t="str">
        <f>VLOOKUP(B160,'Plantilla publicacion'!$A$3:$M$506,11,0)</f>
        <v>2025-01-13</v>
      </c>
      <c r="L160" s="159" t="str">
        <f>VLOOKUP(B160,'Plantilla publicacion'!$A$3:$M$506,12,0)</f>
        <v>2025-12-31</v>
      </c>
      <c r="M160" s="101" t="str">
        <f>IF(ISERROR(VLOOKUP(B160,'Plantilla publicacion'!$A$3:$P$501,16,0)),"NA",VLOOKUP(B160,'Plantilla publicacion'!$A$3:$P$501,16,0))</f>
        <v>PND_8_Fortalecer las capacidades y conocimiento sobre derechos y deberes de las relaciones de consumo</v>
      </c>
      <c r="N160" s="102" t="str">
        <f>VLOOKUP(B160,'Plantilla publicacion'!$A$3:$M$506,13,0)</f>
        <v>3000-DESPACHO DEL SUPERINTENDENTE DELEGADO PARA LA PROTECCIÓN DEL CONSUMIDOR;
3003-GRUPO DE TRABAJO DE APOYO A LA RED NACIONAL DE PROTECCIÓN  AL CONSUMIDOR</v>
      </c>
      <c r="O160" s="195">
        <f>VLOOKUP($B160,'Plantilla publicacion'!$T$3:$Z$506,6,0)</f>
        <v>13</v>
      </c>
      <c r="P160" s="196">
        <f>VLOOKUP($B160,'Plantilla publicacion'!$T$3:$Z$506,7,0)</f>
        <v>1.1659192825112107E-3</v>
      </c>
      <c r="Q160" s="102" t="str">
        <f>VLOOKUP($B160,'Plantilla publicacion'!$T$3:$AA$506,8,0)</f>
        <v xml:space="preserve">El presente informe contiene el seguimiento detallado de los servicios de atención, capacitación, sensibilización y divulgación llevadas a cabo durante el primer trimestre de 2025 en la Red Nacional de Protección al Consumidor. Se refleja un avance porcentual ponderado del 13% (ver Plan de trabajo Actividad 3003.1.3) </v>
      </c>
    </row>
    <row r="161" spans="1:17" ht="25.5" x14ac:dyDescent="0.25">
      <c r="A161" s="13" t="str">
        <f>VLOOKUP(B161,'Plantilla publicacion'!$A$3:$B$506,2,0)</f>
        <v>Actividad propia</v>
      </c>
      <c r="B161" s="103" t="s">
        <v>1353</v>
      </c>
      <c r="C161" s="349"/>
      <c r="D161" s="349">
        <f>VLOOKUP(B161,'Plantilla publicacion'!$A$3:$M$502,6,0)</f>
        <v>0</v>
      </c>
      <c r="E161" s="349"/>
      <c r="F161" s="349"/>
      <c r="G161" s="349">
        <f>VLOOKUP(B161,'Plantilla publicacion'!$A$3:$M$502,7,0)</f>
        <v>0</v>
      </c>
      <c r="H161" s="6" t="str">
        <f>VLOOKUP(B161,'Plantilla publicacion'!$A$3:$M$506,8,0)</f>
        <v>Definir el Plan de difusión (incluye actividades, responsables, fechas y las metas de atenciones, divulgaciones, capacitaciones, sensibilizaciones y campañas .) (Documento Plan de difusión)</v>
      </c>
      <c r="I161" s="6">
        <f>VLOOKUP(B161,'Plantilla publicacion'!$A$3:$M$506,9,0)</f>
        <v>1</v>
      </c>
      <c r="J161" s="6" t="str">
        <f>VLOOKUP(B161,'Plantilla publicacion'!$A$3:$M$506,10,0)</f>
        <v>Númerica</v>
      </c>
      <c r="K161" s="7" t="str">
        <f>VLOOKUP(B161,'Plantilla publicacion'!$A$3:$M$506,11,0)</f>
        <v>2025-01-13</v>
      </c>
      <c r="L161" s="7" t="str">
        <f>VLOOKUP(B161,'Plantilla publicacion'!$A$3:$M$506,12,0)</f>
        <v>2025-02-03</v>
      </c>
      <c r="M161" s="58"/>
      <c r="N161" s="104" t="str">
        <f>VLOOKUP(B161,'Plantilla publicacion'!$A$3:$M$506,13,0)</f>
        <v>3003-GRUPO DE TRABAJO DE APOYO A LA RED NACIONAL DE PROTECCIÓN  AL CONSUMIDOR</v>
      </c>
      <c r="O161" s="249">
        <f>VLOOKUP($B161,'Plantilla publicacion'!$T$3:$Z$506,6,0)</f>
        <v>100</v>
      </c>
      <c r="P161" s="245">
        <f>VLOOKUP($B161,'Plantilla publicacion'!$T$3:$Z$506,7,0)</f>
        <v>3.6809815950920245E-3</v>
      </c>
      <c r="Q161" s="250" t="str">
        <f>VLOOKUP($B161,'Plantilla publicacion'!$T$3:$AA$506,8,0)</f>
        <v xml:space="preserve">Se presenta documento de Estrategia de Difusión el cual incluye actividades, responsables fechas y las metas de atenciones, capacitaciones, divulgaciones, para revisión, comentarios y aprobación </v>
      </c>
    </row>
    <row r="162" spans="1:17" ht="25.5" x14ac:dyDescent="0.25">
      <c r="A162" s="13" t="str">
        <f>VLOOKUP(B162,'Plantilla publicacion'!$A$3:$B$506,2,0)</f>
        <v>Actividad sin participación</v>
      </c>
      <c r="B162" s="103" t="s">
        <v>1355</v>
      </c>
      <c r="C162" s="349"/>
      <c r="D162" s="349">
        <f>VLOOKUP(B162,'Plantilla publicacion'!$A$3:$M$502,6,0)</f>
        <v>0</v>
      </c>
      <c r="E162" s="349"/>
      <c r="F162" s="349"/>
      <c r="G162" s="349">
        <f>VLOOKUP(B162,'Plantilla publicacion'!$A$3:$M$502,7,0)</f>
        <v>0</v>
      </c>
      <c r="H162" s="6" t="str">
        <f>VLOOKUP(B162,'Plantilla publicacion'!$A$3:$M$506,8,0)</f>
        <v>Aprobar el Plan de difusión (Plan Estratégico y Cronograma aprobado por el Coordinador de la RNPC Y/o otras áreas participantes de requerirse.)</v>
      </c>
      <c r="I162" s="6">
        <f>VLOOKUP(B162,'Plantilla publicacion'!$A$3:$M$506,9,0)</f>
        <v>1</v>
      </c>
      <c r="J162" s="6" t="str">
        <f>VLOOKUP(B162,'Plantilla publicacion'!$A$3:$M$506,10,0)</f>
        <v>Númerica</v>
      </c>
      <c r="K162" s="7" t="str">
        <f>VLOOKUP(B162,'Plantilla publicacion'!$A$3:$M$506,11,0)</f>
        <v>2025-02-03</v>
      </c>
      <c r="L162" s="7" t="str">
        <f>VLOOKUP(B162,'Plantilla publicacion'!$A$3:$M$506,12,0)</f>
        <v>2025-02-28</v>
      </c>
      <c r="M162" s="58"/>
      <c r="N162" s="104" t="str">
        <f>VLOOKUP(B162,'Plantilla publicacion'!$A$3:$M$506,13,0)</f>
        <v>3000-DESPACHO DEL SUPERINTENDENTE DELEGADO PARA LA PROTECCIÓN DEL CONSUMIDOR</v>
      </c>
      <c r="O162" s="249">
        <f>VLOOKUP($B162,'Plantilla publicacion'!$T$3:$Z$506,6,0)</f>
        <v>100</v>
      </c>
      <c r="P162" s="245">
        <f>VLOOKUP($B162,'Plantilla publicacion'!$T$3:$Z$506,7,0)</f>
        <v>0</v>
      </c>
      <c r="Q162" s="250" t="str">
        <f>VLOOKUP($B162,'Plantilla publicacion'!$T$3:$AA$506,8,0)</f>
        <v>Se adjunta correo de aprobación por parte del Coordinador de la RNPC y la Delegada de Protección al consumidor, así como Documento Final Estrategia y Cronograma de Trabajo</v>
      </c>
    </row>
    <row r="163" spans="1:17" ht="26.25" thickBot="1" x14ac:dyDescent="0.3">
      <c r="A163" s="13" t="str">
        <f>VLOOKUP(B163,'Plantilla publicacion'!$A$3:$B$506,2,0)</f>
        <v>Actividad propia</v>
      </c>
      <c r="B163" s="105" t="s">
        <v>1358</v>
      </c>
      <c r="C163" s="351"/>
      <c r="D163" s="351">
        <f>VLOOKUP(B163,'Plantilla publicacion'!$A$3:$M$502,6,0)</f>
        <v>0</v>
      </c>
      <c r="E163" s="351"/>
      <c r="F163" s="351"/>
      <c r="G163" s="351">
        <f>VLOOKUP(B163,'Plantilla publicacion'!$A$3:$M$502,7,0)</f>
        <v>0</v>
      </c>
      <c r="H163" s="107" t="str">
        <f>VLOOKUP(B163,'Plantilla publicacion'!$A$3:$M$506,8,0)</f>
        <v>Ejecutar el Plan de difusión  (Seguimiento trimestral plan y evidencias de ejecución)</v>
      </c>
      <c r="I163" s="107">
        <f>VLOOKUP(B163,'Plantilla publicacion'!$A$3:$M$506,9,0)</f>
        <v>1</v>
      </c>
      <c r="J163" s="107" t="str">
        <f>VLOOKUP(B163,'Plantilla publicacion'!$A$3:$M$506,10,0)</f>
        <v>Porcentual</v>
      </c>
      <c r="K163" s="108" t="str">
        <f>VLOOKUP(B163,'Plantilla publicacion'!$A$3:$M$506,11,0)</f>
        <v>2025-02-03</v>
      </c>
      <c r="L163" s="108" t="str">
        <f>VLOOKUP(B163,'Plantilla publicacion'!$A$3:$M$506,12,0)</f>
        <v>2025-12-31</v>
      </c>
      <c r="M163" s="109"/>
      <c r="N163" s="110" t="str">
        <f>VLOOKUP(B163,'Plantilla publicacion'!$A$3:$M$506,13,0)</f>
        <v>3003-GRUPO DE TRABAJO DE APOYO A LA RED NACIONAL DE PROTECCIÓN  AL CONSUMIDOR</v>
      </c>
      <c r="O163" s="251">
        <f>VLOOKUP($B163,'Plantilla publicacion'!$T$3:$Z$506,6,0)</f>
        <v>30</v>
      </c>
      <c r="P163" s="252">
        <f>VLOOKUP($B163,'Plantilla publicacion'!$T$3:$Z$506,7,0)</f>
        <v>2.5766871165644172E-3</v>
      </c>
      <c r="Q163" s="253" t="str">
        <f>VLOOKUP($B163,'Plantilla publicacion'!$T$3:$AA$506,8,0)</f>
        <v xml:space="preserve">Durante el periodo de enero a mayo de 2025 se han realizado un total de 85.097 atenciones, 11.250 Divulgaciones, 1053 capacitaciones y 1084 sensibilizaciones a cargo del equipo de la RNPC en todo el territorio Nacional, esto muestra un avance ponderado en el plan de trabajo de 30%.  </v>
      </c>
    </row>
    <row r="164" spans="1:17" s="12" customFormat="1" ht="25.5" x14ac:dyDescent="0.25">
      <c r="A164" s="5" t="str">
        <f>VLOOKUP(B164,'Plantilla publicacion'!$A$3:$B$506,2,0)</f>
        <v>Producto</v>
      </c>
      <c r="B164" s="99" t="s">
        <v>1360</v>
      </c>
      <c r="C164" s="350" t="str">
        <f>VLOOKUP(B164,'Plantilla publicacion'!$A$3:$R$506,17,0)</f>
        <v>PND - 5-31-5-b- Convergencia regional - Entidades públicas territoriales y nacionales fortalecidas / PES - Transformación Institucional</v>
      </c>
      <c r="D164" s="350" t="str">
        <f>VLOOKUP(B164,'Plantilla publicacion'!$A$3:$M$506,6,0)</f>
        <v>81-Mejorar la oportunidad en la atención de trámites y servicios.</v>
      </c>
      <c r="E164" s="350" t="str">
        <f>VLOOKUP(B164,'Plantilla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4" s="350" t="str">
        <f>VLOOKUP(B164,'Plantilla publicacion'!$A$3:$P$506,15,0)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4" s="350" t="str">
        <f>VLOOKUP(B164,'Plantilla publicacion'!$A$3:$M$506,7,0)</f>
        <v>C-3503-0200-0009-40401c</v>
      </c>
      <c r="H164" s="101" t="str">
        <f>VLOOKUP(B164,'Plantilla publicacion'!$A$3:$M$506,8,0)</f>
        <v>Arreglos Directos desarrollados a través de las atenciones de las Casas y Rutas del Consumidor, realizados. (Informe final)</v>
      </c>
      <c r="I164" s="101">
        <f>VLOOKUP(B164,'Plantilla publicacion'!$A$3:$M$506,9,0)</f>
        <v>40</v>
      </c>
      <c r="J164" s="101" t="str">
        <f>VLOOKUP(B164,'Plantilla publicacion'!$A$3:$M$506,10,0)</f>
        <v>Porcentual</v>
      </c>
      <c r="K164" s="159" t="str">
        <f>VLOOKUP(B164,'Plantilla publicacion'!$A$3:$M$506,11,0)</f>
        <v>2025-02-03</v>
      </c>
      <c r="L164" s="159" t="str">
        <f>VLOOKUP(B164,'Plantilla publicacion'!$A$3:$M$506,12,0)</f>
        <v>2025-12-31</v>
      </c>
      <c r="M164" s="101">
        <f>IF(ISERROR(VLOOKUP(B164,'Plantilla publicacion'!$A$3:$P$501,16,0)),"NA",VLOOKUP(B164,'Plantilla publicacion'!$A$3:$P$501,16,0))</f>
        <v>0</v>
      </c>
      <c r="N164" s="102" t="str">
        <f>VLOOKUP(B164,'Plantilla publicacion'!$A$3:$M$506,13,0)</f>
        <v>3003-GRUPO DE TRABAJO DE APOYO A LA RED NACIONAL DE PROTECCIÓN  AL CONSUMIDOR</v>
      </c>
      <c r="O164" s="195">
        <f>VLOOKUP($B164,'Plantilla publicacion'!$T$3:$Z$506,6,0)</f>
        <v>0</v>
      </c>
      <c r="P164" s="196">
        <f>VLOOKUP($B164,'Plantilla publicacion'!$T$3:$Z$506,7,0)</f>
        <v>0</v>
      </c>
      <c r="Q164" s="102" t="str">
        <f>VLOOKUP($B164,'Plantilla publicacion'!$T$3:$AA$506,8,0)</f>
        <v>El reporte inicialmente registrado no corresponde a esta actividad</v>
      </c>
    </row>
    <row r="165" spans="1:17" ht="114.75" x14ac:dyDescent="0.25">
      <c r="A165" s="13" t="str">
        <f>VLOOKUP(B165,'Plantilla publicacion'!$A$3:$B$506,2,0)</f>
        <v>Actividad propia</v>
      </c>
      <c r="B165" s="103" t="s">
        <v>1362</v>
      </c>
      <c r="C165" s="349"/>
      <c r="D165" s="349">
        <f>VLOOKUP(B165,'Plantilla publicacion'!$A$3:$M$502,6,0)</f>
        <v>0</v>
      </c>
      <c r="E165" s="349"/>
      <c r="F165" s="349"/>
      <c r="G165" s="349">
        <f>VLOOKUP(B165,'Plantilla publicacion'!$A$3:$M$502,7,0)</f>
        <v>0</v>
      </c>
      <c r="H165" s="6" t="str">
        <f>VLOOKUP(B165,'Plantilla publicacion'!$A$3:$M$506,8,0)</f>
        <v>Realizar invitaciones de servicio arreglo directo (Informe trimestral acumulado) (Informe elaborado de las invitaciones servicio arreglo directo)</v>
      </c>
      <c r="I165" s="6">
        <f>VLOOKUP(B165,'Plantilla publicacion'!$A$3:$M$506,9,0)</f>
        <v>4000</v>
      </c>
      <c r="J165" s="6" t="str">
        <f>VLOOKUP(B165,'Plantilla publicacion'!$A$3:$M$506,10,0)</f>
        <v>Númerica</v>
      </c>
      <c r="K165" s="7" t="str">
        <f>VLOOKUP(B165,'Plantilla publicacion'!$A$3:$M$506,11,0)</f>
        <v>2025-02-03</v>
      </c>
      <c r="L165" s="7" t="str">
        <f>VLOOKUP(B165,'Plantilla publicacion'!$A$3:$M$506,12,0)</f>
        <v>2025-12-31</v>
      </c>
      <c r="M165" s="58"/>
      <c r="N165" s="104" t="str">
        <f>VLOOKUP(B165,'Plantilla publicacion'!$A$3:$M$506,13,0)</f>
        <v>3003-GRUPO DE TRABAJO DE APOYO A LA RED NACIONAL DE PROTECCIÓN  AL CONSUMIDOR</v>
      </c>
      <c r="O165" s="249">
        <f>VLOOKUP($B165,'Plantilla publicacion'!$T$3:$Z$506,6,0)</f>
        <v>24</v>
      </c>
      <c r="P165" s="245">
        <f>VLOOKUP($B165,'Plantilla publicacion'!$T$3:$Z$506,7,0)</f>
        <v>8.8343558282208575E-4</v>
      </c>
      <c r="Q165" s="250" t="str">
        <f>VLOOKUP($B165,'Plantilla publicacion'!$T$3:$AA$506,8,0)</f>
        <v>Durante el primer trimestre del año 2025, se logró un avance del 24% en el reporte de actividades, destacándose el fortalecimiento de los mecanismos de resolución directa de conflictos entre consumidores y proveedores. Esta estrategia se implementó mediante el trabajo articulado con las Casas del Consumidor a nivel nacional, las cuales desempeñan un papel fundamental en la orientación, acompañamiento y protección efectiva de los derechos de los ciudadanos. Como resultado de estas acciones, se realizaron 964 invitaciones al mecanismo de Arreglo Directo, lo que evidencia un esfuerzo significativo por promover soluciones eficaces y oportunas a las controversias en materia de consumo, reduciendo así la necesidad de recurrir a instancias judiciales y fomentando relaciones más equilibradas entre las partes involucradas.</v>
      </c>
    </row>
    <row r="166" spans="1:17" ht="127.5" x14ac:dyDescent="0.25">
      <c r="A166" s="13" t="str">
        <f>VLOOKUP(B166,'Plantilla publicacion'!$A$3:$B$506,2,0)</f>
        <v>Actividad propia</v>
      </c>
      <c r="B166" s="103" t="s">
        <v>1364</v>
      </c>
      <c r="C166" s="349"/>
      <c r="D166" s="349">
        <f>VLOOKUP(B166,'Plantilla publicacion'!$A$3:$M$502,6,0)</f>
        <v>0</v>
      </c>
      <c r="E166" s="349"/>
      <c r="F166" s="349"/>
      <c r="G166" s="349">
        <f>VLOOKUP(B166,'Plantilla publicacion'!$A$3:$M$502,7,0)</f>
        <v>0</v>
      </c>
      <c r="H166" s="6" t="str">
        <f>VLOOKUP(B166,'Plantilla publicacion'!$A$3:$M$506,8,0)</f>
        <v>Realizar Jornada Nacional de las soluciones en materia de protección al consumidor  (Informe jornada Nacional de las soluciones en materia de protección al consumidor)</v>
      </c>
      <c r="I166" s="6">
        <f>VLOOKUP(B166,'Plantilla publicacion'!$A$3:$M$506,9,0)</f>
        <v>4</v>
      </c>
      <c r="J166" s="6" t="str">
        <f>VLOOKUP(B166,'Plantilla publicacion'!$A$3:$M$506,10,0)</f>
        <v>Númerica</v>
      </c>
      <c r="K166" s="7" t="str">
        <f>VLOOKUP(B166,'Plantilla publicacion'!$A$3:$M$506,11,0)</f>
        <v>2025-02-03</v>
      </c>
      <c r="L166" s="7" t="str">
        <f>VLOOKUP(B166,'Plantilla publicacion'!$A$3:$M$506,12,0)</f>
        <v>2025-12-31</v>
      </c>
      <c r="M166" s="58"/>
      <c r="N166" s="104" t="str">
        <f>VLOOKUP(B166,'Plantilla publicacion'!$A$3:$M$506,13,0)</f>
        <v>3003-GRUPO DE TRABAJO DE APOYO A LA RED NACIONAL DE PROTECCIÓN  AL CONSUMIDOR</v>
      </c>
      <c r="O166" s="249">
        <f>VLOOKUP($B166,'Plantilla publicacion'!$T$3:$Z$506,6,0)</f>
        <v>25</v>
      </c>
      <c r="P166" s="245">
        <f>VLOOKUP($B166,'Plantilla publicacion'!$T$3:$Z$506,7,0)</f>
        <v>9.2024539877300613E-4</v>
      </c>
      <c r="Q166" s="250" t="str">
        <f>VLOOKUP($B166,'Plantilla publicacion'!$T$3:$AA$506,8,0)</f>
        <v>Las jornadas programadas se distribuyeron estratégicamente a lo largo del año, ejecutándose conforme al cronograma establecido en los meses de marzo (finales), junio, septiembre y noviembre. Esta planificación tuvo como principal propósito incentivar a las Casas de Consumidor de Bienes y Servicios (CCBS) y a las Rutas del Consumidor para que promuevan el uso del arreglo directo como un método alternativo y eficaz para la solución de conflictos entre consumidores y proveedores de bienes y servicios en todo el país. Esta herramienta busca facilitar la resolución pacífica y ágil de controversias, reduciendo la carga de los mecanismos judiciales tradicionales. A la fecha, se ha logrado un avance del 25%, reflejo del compromiso institucional con la promoción de mecanismos alternativos de resolución de conflictos y el fortalecimiento de la protección al consumidor.</v>
      </c>
    </row>
    <row r="167" spans="1:17" ht="26.25" thickBot="1" x14ac:dyDescent="0.3">
      <c r="A167" s="13" t="str">
        <f>VLOOKUP(B167,'Plantilla publicacion'!$A$3:$B$506,2,0)</f>
        <v>Actividad propia</v>
      </c>
      <c r="B167" s="105" t="s">
        <v>1366</v>
      </c>
      <c r="C167" s="351"/>
      <c r="D167" s="351">
        <f>VLOOKUP(B167,'Plantilla publicacion'!$A$3:$M$502,6,0)</f>
        <v>0</v>
      </c>
      <c r="E167" s="351"/>
      <c r="F167" s="351"/>
      <c r="G167" s="351">
        <f>VLOOKUP(B167,'Plantilla publicacion'!$A$3:$M$502,7,0)</f>
        <v>0</v>
      </c>
      <c r="H167" s="107" t="str">
        <f>VLOOKUP(B167,'Plantilla publicacion'!$A$3:$M$506,8,0)</f>
        <v>Agendar los arreglos directos (Informe final que identifique las invitaciones realizadas y en cuales de ellas se agendó arreglo directo)</v>
      </c>
      <c r="I167" s="107">
        <f>VLOOKUP(B167,'Plantilla publicacion'!$A$3:$M$506,9,0)</f>
        <v>40</v>
      </c>
      <c r="J167" s="107" t="str">
        <f>VLOOKUP(B167,'Plantilla publicacion'!$A$3:$M$506,10,0)</f>
        <v>Porcentual</v>
      </c>
      <c r="K167" s="108" t="str">
        <f>VLOOKUP(B167,'Plantilla publicacion'!$A$3:$M$506,11,0)</f>
        <v>2025-02-03</v>
      </c>
      <c r="L167" s="108" t="str">
        <f>VLOOKUP(B167,'Plantilla publicacion'!$A$3:$M$506,12,0)</f>
        <v>2025-12-31</v>
      </c>
      <c r="M167" s="109"/>
      <c r="N167" s="110" t="str">
        <f>VLOOKUP(B167,'Plantilla publicacion'!$A$3:$M$506,13,0)</f>
        <v>3003-GRUPO DE TRABAJO DE APOYO A LA RED NACIONAL DE PROTECCIÓN  AL CONSUMIDOR</v>
      </c>
      <c r="O167" s="230">
        <f>VLOOKUP($B167,'Plantilla publicacion'!$T$3:$Z$506,6,0)</f>
        <v>0</v>
      </c>
      <c r="P167" s="231">
        <f>VLOOKUP($B167,'Plantilla publicacion'!$T$3:$Z$506,7,0)</f>
        <v>0</v>
      </c>
      <c r="Q167" s="232">
        <f>VLOOKUP($B167,'Plantilla publicacion'!$T$3:$AA$506,8,0)</f>
        <v>0</v>
      </c>
    </row>
    <row r="168" spans="1:17" s="12" customFormat="1" ht="63.75" x14ac:dyDescent="0.25">
      <c r="A168" s="5" t="str">
        <f>VLOOKUP(B168,'Plantilla publicacion'!$A$3:$B$506,2,0)</f>
        <v>Producto</v>
      </c>
      <c r="B168" s="15" t="s">
        <v>1374</v>
      </c>
      <c r="C168" s="349" t="str">
        <f>VLOOKUP(B168,'Plantilla publicacion'!$A$3:$R$506,17,0)</f>
        <v>PND - 4-04-1-c- Transformación productiva, internacionalización y acción climática - Políticas de competencia, consumidor e infraestructura de la calidad modernas / PES - Internacionalización</v>
      </c>
      <c r="D168" s="349" t="str">
        <f>VLOOKUP(B168,'Plantilla publicacion'!$A$3:$M$506,6,0)</f>
        <v>59-Generar sinergias con agentes nacionales e internacionales que permitan potenciar las capacidades de la SIC.</v>
      </c>
      <c r="E168" s="349" t="str">
        <f>VLOOKUP(B168,'Plantilla publicacion'!$A$3:$P$506,15,0)</f>
        <v>63 - 1-Generación de oportunidades de cooperación y fortalecimiento de existentes con grupos de interés y de valor.-5-Direccionamiento de la oferta institucional con productos y/o servicios con enfoque preventivo, diferencial y territorial.</v>
      </c>
      <c r="F168" s="349" t="str">
        <f>VLOOKUP(B168,'Plantilla publicacion'!$A$3:$P$506,15,0)</f>
        <v>63 - 1-Generación de oportunidades de cooperación y fortalecimiento de existentes con grupos de interés y de valor.-5-Direccionamiento de la oferta institucional con productos y/o servicios con enfoque preventivo, diferencial y territorial.</v>
      </c>
      <c r="G168" s="349" t="str">
        <f>VLOOKUP(B168,'Plantilla publicacion'!$A$3:$M$506,7,0)</f>
        <v>C-3503-0200-0009-40401c</v>
      </c>
      <c r="H168" s="15" t="str">
        <f>VLOOKUP(B168,'Plantilla publicacion'!$A$3:$M$506,8,0)</f>
        <v>Cobertura departamental de la Red Nacional de Protección al Consumidor, a través de las Casas de Consumidor de Bienes y Servicios, ampliada (Informe final)</v>
      </c>
      <c r="I168" s="15">
        <f>VLOOKUP(B168,'Plantilla publicacion'!$A$3:$M$506,9,0)</f>
        <v>5</v>
      </c>
      <c r="J168" s="15" t="str">
        <f>VLOOKUP(B168,'Plantilla publicacion'!$A$3:$M$506,10,0)</f>
        <v>Númerica</v>
      </c>
      <c r="K168" s="158" t="str">
        <f>VLOOKUP(B168,'Plantilla publicacion'!$A$3:$M$506,11,0)</f>
        <v>2025-02-03</v>
      </c>
      <c r="L168" s="158" t="str">
        <f>VLOOKUP(B168,'Plantilla publicacion'!$A$3:$M$506,12,0)</f>
        <v>2025-12-19</v>
      </c>
      <c r="M168" s="101" t="str">
        <f>IF(ISERROR(VLOOKUP(B168,'Plantilla publicacion'!$A$3:$P$501,16,0)),"NA",VLOOKUP(B168,'Plantilla publicacion'!$A$3:$P$501,16,0))</f>
        <v xml:space="preserve">PND_8_Fortalecer las capacidades y conocimiento sobre derechos y deberes de las relaciones de consumo </v>
      </c>
      <c r="N168" s="189" t="str">
        <f>VLOOKUP(B168,'Plantilla publicacion'!$A$3:$M$506,13,0)</f>
        <v>142-GRUPO DE TRABAJO DE SERVICIOS ADMINISTRATIVOS Y RECURSOS FÍSICOS;
3003-GRUPO DE TRABAJO DE APOYO A LA RED NACIONAL DE PROTECCIÓN  AL CONSUMIDOR;
73-GRUPO DE TRABAJO DE COMUNICACION</v>
      </c>
      <c r="O168" s="246">
        <f>VLOOKUP($B168,'Plantilla publicacion'!$T$3:$Z$506,6,0)</f>
        <v>0</v>
      </c>
      <c r="P168" s="247">
        <f>VLOOKUP($B168,'Plantilla publicacion'!$T$3:$Z$506,7,0)</f>
        <v>0</v>
      </c>
      <c r="Q168" s="248">
        <f>VLOOKUP($B168,'Plantilla publicacion'!$T$3:$AA$506,8,0)</f>
        <v>0</v>
      </c>
    </row>
    <row r="169" spans="1:17" ht="38.25" x14ac:dyDescent="0.25">
      <c r="A169" s="13" t="str">
        <f>VLOOKUP(B169,'Plantilla publicacion'!$A$3:$B$506,2,0)</f>
        <v>Actividad propia</v>
      </c>
      <c r="B169" s="6" t="s">
        <v>1377</v>
      </c>
      <c r="C169" s="349"/>
      <c r="D169" s="349">
        <f>VLOOKUP(B169,'Plantilla publicacion'!$A$3:$M$502,6,0)</f>
        <v>0</v>
      </c>
      <c r="E169" s="349"/>
      <c r="F169" s="349"/>
      <c r="G169" s="349">
        <f>VLOOKUP(B169,'Plantilla publicacion'!$A$3:$M$502,7,0)</f>
        <v>0</v>
      </c>
      <c r="H169" s="6" t="str">
        <f>VLOOKUP(B169,'Plantilla publicacion'!$A$3:$M$506,8,0)</f>
        <v>Gestionar y firmar los convenios interadministrativos con las entidades del orden nacional y/o alcaldías para la apertura de nuevas CCBS (Informe convenios interadministrativos con las entidades del orden nacional y/o alcaldías para la apertura de nuevas CCBS)</v>
      </c>
      <c r="I169" s="6">
        <f>VLOOKUP(B169,'Plantilla publicacion'!$A$3:$M$506,9,0)</f>
        <v>5</v>
      </c>
      <c r="J169" s="6" t="str">
        <f>VLOOKUP(B169,'Plantilla publicacion'!$A$3:$M$506,10,0)</f>
        <v>Númerica</v>
      </c>
      <c r="K169" s="7" t="str">
        <f>VLOOKUP(B169,'Plantilla publicacion'!$A$3:$M$506,11,0)</f>
        <v>2025-02-03</v>
      </c>
      <c r="L169" s="7" t="str">
        <f>VLOOKUP(B169,'Plantilla publicacion'!$A$3:$M$506,12,0)</f>
        <v>2025-12-19</v>
      </c>
      <c r="M169" s="58"/>
      <c r="N169" s="39" t="str">
        <f>VLOOKUP(B169,'Plantilla publicacion'!$A$3:$M$506,13,0)</f>
        <v>3003-GRUPO DE TRABAJO DE APOYO A LA RED NACIONAL DE PROTECCIÓN  AL CONSUMIDOR</v>
      </c>
      <c r="O169" s="249">
        <f>VLOOKUP($B169,'Plantilla publicacion'!$T$3:$Z$506,6,0)</f>
        <v>40</v>
      </c>
      <c r="P169" s="245">
        <f>VLOOKUP($B169,'Plantilla publicacion'!$T$3:$Z$506,7,0)</f>
        <v>9.8159509202453993E-4</v>
      </c>
      <c r="Q169" s="250" t="str">
        <f>VLOOKUP($B169,'Plantilla publicacion'!$T$3:$AA$506,8,0)</f>
        <v xml:space="preserve">se remiten los convenios suscritos entre la Superintendencia de Industria y Comercio (SIC) y la Alcaldía Distrital de Santa Marta, así como entre la SIC y el Departamento para la Prosperidad Social (DPS). Igualmente, se anexan capturas de pantalla que acreditan la aprobación y suscripción de dichos convenios a través de la plataforma SECOP II, toda vez que la firma de dichos convenios se hace de manera digital.
</v>
      </c>
    </row>
    <row r="170" spans="1:17" ht="51" x14ac:dyDescent="0.25">
      <c r="A170" s="13" t="str">
        <f>VLOOKUP(B170,'Plantilla publicacion'!$A$3:$B$506,2,0)</f>
        <v>Actividad propia</v>
      </c>
      <c r="B170" s="6" t="s">
        <v>1379</v>
      </c>
      <c r="C170" s="349"/>
      <c r="D170" s="349">
        <f>VLOOKUP(B170,'Plantilla publicacion'!$A$3:$M$502,6,0)</f>
        <v>0</v>
      </c>
      <c r="E170" s="349"/>
      <c r="F170" s="349"/>
      <c r="G170" s="349">
        <f>VLOOKUP(B170,'Plantilla publicacion'!$A$3:$M$502,7,0)</f>
        <v>0</v>
      </c>
      <c r="H170" s="6" t="str">
        <f>VLOOKUP(B170,'Plantilla publicacion'!$A$3:$M$506,8,0)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0" s="6">
        <f>VLOOKUP(B170,'Plantilla publicacion'!$A$3:$M$506,9,0)</f>
        <v>5</v>
      </c>
      <c r="J170" s="6" t="str">
        <f>VLOOKUP(B170,'Plantilla publicacion'!$A$3:$M$506,10,0)</f>
        <v>Númerica</v>
      </c>
      <c r="K170" s="7" t="str">
        <f>VLOOKUP(B170,'Plantilla publicacion'!$A$3:$M$506,11,0)</f>
        <v>2025-02-03</v>
      </c>
      <c r="L170" s="7" t="str">
        <f>VLOOKUP(B170,'Plantilla publicacion'!$A$3:$M$506,12,0)</f>
        <v>2025-12-19</v>
      </c>
      <c r="M170" s="58"/>
      <c r="N170" s="39" t="str">
        <f>VLOOKUP(B170,'Plantilla publicacion'!$A$3:$M$506,13,0)</f>
        <v>142-GRUPO DE TRABAJO DE SERVICIOS ADMINISTRATIVOS Y RECURSOS FÍSICOS;
3003-GRUPO DE TRABAJO DE APOYO A LA RED NACIONAL DE PROTECCIÓN  AL CONSUMIDOR</v>
      </c>
      <c r="O170" s="249">
        <f>VLOOKUP($B170,'Plantilla publicacion'!$T$3:$Z$506,6,0)</f>
        <v>0</v>
      </c>
      <c r="P170" s="245">
        <f>VLOOKUP($B170,'Plantilla publicacion'!$T$3:$Z$506,7,0)</f>
        <v>0</v>
      </c>
      <c r="Q170" s="250">
        <f>VLOOKUP($B170,'Plantilla publicacion'!$T$3:$AA$506,8,0)</f>
        <v>0</v>
      </c>
    </row>
    <row r="171" spans="1:17" ht="39" thickBot="1" x14ac:dyDescent="0.3">
      <c r="A171" s="13" t="str">
        <f>VLOOKUP(B171,'Plantilla publicacion'!$A$3:$B$506,2,0)</f>
        <v>Actividad propia</v>
      </c>
      <c r="B171" s="11" t="s">
        <v>1382</v>
      </c>
      <c r="C171" s="349"/>
      <c r="D171" s="349">
        <f>VLOOKUP(B171,'Plantilla publicacion'!$A$3:$M$502,6,0)</f>
        <v>0</v>
      </c>
      <c r="E171" s="349"/>
      <c r="F171" s="349"/>
      <c r="G171" s="349">
        <f>VLOOKUP(B171,'Plantilla publicacion'!$A$3:$M$502,7,0)</f>
        <v>0</v>
      </c>
      <c r="H171" s="11" t="str">
        <f>VLOOKUP(B171,'Plantilla publicacion'!$A$3:$M$506,8,0)</f>
        <v>Realizar la inauguración y poner en operacion las Casas del Consumidor de Bienes y Servicios en el territorio nacional (Informe por CCBS aperturada) (Informe por CCBS apertura da y puesta en operación)</v>
      </c>
      <c r="I171" s="11">
        <f>VLOOKUP(B171,'Plantilla publicacion'!$A$3:$M$506,9,0)</f>
        <v>5</v>
      </c>
      <c r="J171" s="11" t="str">
        <f>VLOOKUP(B171,'Plantilla publicacion'!$A$3:$M$506,10,0)</f>
        <v>Númerica</v>
      </c>
      <c r="K171" s="111" t="str">
        <f>VLOOKUP(B171,'Plantilla publicacion'!$A$3:$M$506,11,0)</f>
        <v>2025-02-03</v>
      </c>
      <c r="L171" s="111" t="str">
        <f>VLOOKUP(B171,'Plantilla publicacion'!$A$3:$M$506,12,0)</f>
        <v>2025-12-19</v>
      </c>
      <c r="M171" s="112"/>
      <c r="N171" s="190" t="str">
        <f>VLOOKUP(B171,'Plantilla publicacion'!$A$3:$M$506,13,0)</f>
        <v>3003-GRUPO DE TRABAJO DE APOYO A LA RED NACIONAL DE PROTECCIÓN  AL CONSUMIDOR;
73-GRUPO DE TRABAJO DE COMUNICACION</v>
      </c>
      <c r="O171" s="251">
        <f>VLOOKUP($B171,'Plantilla publicacion'!$T$3:$Z$506,6,0)</f>
        <v>0</v>
      </c>
      <c r="P171" s="252">
        <f>VLOOKUP($B171,'Plantilla publicacion'!$T$3:$Z$506,7,0)</f>
        <v>0</v>
      </c>
      <c r="Q171" s="253">
        <f>VLOOKUP($B171,'Plantilla publicacion'!$T$3:$AA$506,8,0)</f>
        <v>0</v>
      </c>
    </row>
    <row r="172" spans="1:17" s="12" customFormat="1" ht="38.25" x14ac:dyDescent="0.25">
      <c r="A172" s="5" t="str">
        <f>VLOOKUP(B172,'Plantilla publicacion'!$A$3:$B$506,2,0)</f>
        <v>Producto</v>
      </c>
      <c r="B172" s="99" t="s">
        <v>1413</v>
      </c>
      <c r="C172" s="350" t="str">
        <f>VLOOKUP(B172,'Plantilla publicacion'!$A$3:$R$506,17,0)</f>
        <v>PND - 5-31-5-b- Convergencia regional - Entidades públicas territoriales y nacionales fortalecidas / PES - Cierre de brechas territoriales</v>
      </c>
      <c r="D172" s="350" t="str">
        <f>VLOOKUP(B172,'Plantilla publicacion'!$A$3:$M$506,6,0)</f>
        <v>58-Promover el enfoque preventivo, diferencial y territorial en el que hacer misional de la entidad</v>
      </c>
      <c r="E172" s="350" t="str">
        <f>VLOOKUP(B172,'Plantilla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2" s="350" t="str">
        <f>VLOOKUP(B172,'Plantilla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2" s="350" t="str">
        <f>VLOOKUP(B172,'Plantilla publicacion'!$A$3:$M$506,7,0)</f>
        <v>N/A</v>
      </c>
      <c r="H172" s="101" t="str">
        <f>VLOOKUP(B172,'Plantilla publicacion'!$A$3:$M$506,8,0)</f>
        <v>Plan de difusión para que el consumidor conozca sus derechos "ABC  de atención a los usuarios SIC / Supersolidaria, ejecutado Imágenes (fotografía o captura de pantalla) de la difusión realizada</v>
      </c>
      <c r="I172" s="101">
        <f>VLOOKUP(B172,'Plantilla publicacion'!$A$3:$M$506,9,0)</f>
        <v>1</v>
      </c>
      <c r="J172" s="101" t="str">
        <f>VLOOKUP(B172,'Plantilla publicacion'!$A$3:$M$506,10,0)</f>
        <v>Númerica</v>
      </c>
      <c r="K172" s="159" t="str">
        <f>VLOOKUP(B172,'Plantilla publicacion'!$A$3:$M$506,11,0)</f>
        <v>2025-01-15</v>
      </c>
      <c r="L172" s="159" t="str">
        <f>VLOOKUP(B172,'Plantilla publicacion'!$A$3:$M$506,12,0)</f>
        <v>2025-12-30</v>
      </c>
      <c r="M172" s="101" t="str">
        <f>IF(ISERROR(VLOOKUP(B172,'Plantilla publicacion'!$A$3:$P$501,16,0)),"NA",VLOOKUP(B172,'Plantilla publicacion'!$A$3:$P$501,16,0))</f>
        <v xml:space="preserve">PND_8_Fortalecer las capacidades y conocimiento sobre derechos y deberes de las relaciones de consumo </v>
      </c>
      <c r="N172" s="102" t="str">
        <f>VLOOKUP(B172,'Plantilla publicacion'!$A$3:$M$506,13,0)</f>
        <v>3000-DESPACHO DEL SUPERINTENDENTE DELEGADO PARA LA PROTECCIÓN DEL CONSUMIDOR;
73-GRUPO DE TRABAJO DE COMUNICACION</v>
      </c>
      <c r="O172" s="195">
        <f>VLOOKUP($B172,'Plantilla publicacion'!$T$3:$Z$506,6,0)</f>
        <v>0</v>
      </c>
      <c r="P172" s="196">
        <f>VLOOKUP($B172,'Plantilla publicacion'!$T$3:$Z$506,7,0)</f>
        <v>0</v>
      </c>
      <c r="Q172" s="102">
        <f>VLOOKUP($B172,'Plantilla publicacion'!$T$3:$AA$506,8,0)</f>
        <v>0</v>
      </c>
    </row>
    <row r="173" spans="1:17" ht="25.5" x14ac:dyDescent="0.25">
      <c r="A173" s="13" t="str">
        <f>VLOOKUP(B173,'Plantilla publicacion'!$A$3:$B$506,2,0)</f>
        <v>Actividad propia</v>
      </c>
      <c r="B173" s="103" t="s">
        <v>1416</v>
      </c>
      <c r="C173" s="349"/>
      <c r="D173" s="349">
        <f>VLOOKUP(B173,'Plantilla publicacion'!$A$3:$M$502,6,0)</f>
        <v>0</v>
      </c>
      <c r="E173" s="349"/>
      <c r="F173" s="349"/>
      <c r="G173" s="349">
        <f>VLOOKUP(B173,'Plantilla publicacion'!$A$3:$M$502,7,0)</f>
        <v>0</v>
      </c>
      <c r="H173" s="6" t="str">
        <f>VLOOKUP(B173,'Plantilla publicacion'!$A$3:$M$506,8,0)</f>
        <v>Aprobar el documento final que se va a difundir a los consumidores (Documento final aprobado)</v>
      </c>
      <c r="I173" s="6">
        <f>VLOOKUP(B173,'Plantilla publicacion'!$A$3:$M$506,9,0)</f>
        <v>1</v>
      </c>
      <c r="J173" s="6" t="str">
        <f>VLOOKUP(B173,'Plantilla publicacion'!$A$3:$M$506,10,0)</f>
        <v>Númerica</v>
      </c>
      <c r="K173" s="7" t="str">
        <f>VLOOKUP(B173,'Plantilla publicacion'!$A$3:$M$506,11,0)</f>
        <v>2025-01-15</v>
      </c>
      <c r="L173" s="7" t="str">
        <f>VLOOKUP(B173,'Plantilla publicacion'!$A$3:$M$506,12,0)</f>
        <v>2025-07-01</v>
      </c>
      <c r="M173" s="58"/>
      <c r="N173" s="104" t="str">
        <f>VLOOKUP(B173,'Plantilla publicacion'!$A$3:$M$506,13,0)</f>
        <v>3000-DESPACHO DEL SUPERINTENDENTE DELEGADO PARA LA PROTECCIÓN DEL CONSUMIDOR</v>
      </c>
      <c r="O173" s="202">
        <f>VLOOKUP($B173,'Plantilla publicacion'!$T$3:$Z$506,6,0)</f>
        <v>0</v>
      </c>
      <c r="P173" s="186">
        <f>VLOOKUP($B173,'Plantilla publicacion'!$T$3:$Z$506,7,0)</f>
        <v>0</v>
      </c>
      <c r="Q173" s="141">
        <f>VLOOKUP($B173,'Plantilla publicacion'!$T$3:$AA$506,8,0)</f>
        <v>0</v>
      </c>
    </row>
    <row r="174" spans="1:17" ht="25.5" x14ac:dyDescent="0.25">
      <c r="A174" s="13" t="str">
        <f>VLOOKUP(B174,'Plantilla publicacion'!$A$3:$B$506,2,0)</f>
        <v>Actividad sin participación</v>
      </c>
      <c r="B174" s="103" t="s">
        <v>1418</v>
      </c>
      <c r="C174" s="349"/>
      <c r="D174" s="349">
        <f>VLOOKUP(B174,'Plantilla publicacion'!$A$3:$M$502,6,0)</f>
        <v>0</v>
      </c>
      <c r="E174" s="349"/>
      <c r="F174" s="349"/>
      <c r="G174" s="349">
        <f>VLOOKUP(B174,'Plantilla publicacion'!$A$3:$M$502,7,0)</f>
        <v>0</v>
      </c>
      <c r="H174" s="6" t="str">
        <f>VLOOKUP(B174,'Plantilla publicacion'!$A$3:$M$506,8,0)</f>
        <v>Publicar el documento final en la pagina web de la entidad (Captura de pantalla con la publicación del documento).</v>
      </c>
      <c r="I174" s="6">
        <f>VLOOKUP(B174,'Plantilla publicacion'!$A$3:$M$506,9,0)</f>
        <v>1</v>
      </c>
      <c r="J174" s="6" t="str">
        <f>VLOOKUP(B174,'Plantilla publicacion'!$A$3:$M$506,10,0)</f>
        <v>Númerica</v>
      </c>
      <c r="K174" s="7" t="str">
        <f>VLOOKUP(B174,'Plantilla publicacion'!$A$3:$M$506,11,0)</f>
        <v>2025-07-02</v>
      </c>
      <c r="L174" s="7" t="str">
        <f>VLOOKUP(B174,'Plantilla publicacion'!$A$3:$M$506,12,0)</f>
        <v>2025-07-31</v>
      </c>
      <c r="M174" s="58"/>
      <c r="N174" s="104" t="str">
        <f>VLOOKUP(B174,'Plantilla publicacion'!$A$3:$M$506,13,0)</f>
        <v>73-GRUPO DE TRABAJO DE COMUNICACION</v>
      </c>
      <c r="O174" s="202">
        <f>VLOOKUP($B174,'Plantilla publicacion'!$T$3:$Z$506,6,0)</f>
        <v>0</v>
      </c>
      <c r="P174" s="186">
        <f>VLOOKUP($B174,'Plantilla publicacion'!$T$3:$Z$506,7,0)</f>
        <v>0</v>
      </c>
      <c r="Q174" s="141">
        <f>VLOOKUP($B174,'Plantilla publicacion'!$T$3:$AA$506,8,0)</f>
        <v>0</v>
      </c>
    </row>
    <row r="175" spans="1:17" ht="26.25" thickBot="1" x14ac:dyDescent="0.3">
      <c r="A175" s="13" t="str">
        <f>VLOOKUP(B175,'Plantilla publicacion'!$A$3:$B$506,2,0)</f>
        <v>Actividad sin participación</v>
      </c>
      <c r="B175" s="105" t="s">
        <v>1420</v>
      </c>
      <c r="C175" s="351"/>
      <c r="D175" s="351">
        <f>VLOOKUP(B175,'Plantilla publicacion'!$A$3:$M$502,6,0)</f>
        <v>0</v>
      </c>
      <c r="E175" s="351"/>
      <c r="F175" s="351"/>
      <c r="G175" s="351">
        <f>VLOOKUP(B175,'Plantilla publicacion'!$A$3:$M$502,7,0)</f>
        <v>0</v>
      </c>
      <c r="H175" s="107" t="str">
        <f>VLOOKUP(B175,'Plantilla publicacion'!$A$3:$M$506,8,0)</f>
        <v>Realizar la difusión del ABC de atención a los usuarios SIC / Super Solidaria. - Imágenes (fotografía o captura de pantalla) de la difusión realizada</v>
      </c>
      <c r="I175" s="107">
        <f>VLOOKUP(B175,'Plantilla publicacion'!$A$3:$M$506,9,0)</f>
        <v>1</v>
      </c>
      <c r="J175" s="107" t="str">
        <f>VLOOKUP(B175,'Plantilla publicacion'!$A$3:$M$506,10,0)</f>
        <v>Númerica</v>
      </c>
      <c r="K175" s="108" t="str">
        <f>VLOOKUP(B175,'Plantilla publicacion'!$A$3:$M$506,11,0)</f>
        <v>2025-08-01</v>
      </c>
      <c r="L175" s="108" t="str">
        <f>VLOOKUP(B175,'Plantilla publicacion'!$A$3:$M$506,12,0)</f>
        <v>2025-12-30</v>
      </c>
      <c r="M175" s="109"/>
      <c r="N175" s="110" t="str">
        <f>VLOOKUP(B175,'Plantilla publicacion'!$A$3:$M$506,13,0)</f>
        <v>73-GRUPO DE TRABAJO DE COMUNICACION</v>
      </c>
      <c r="O175" s="230">
        <f>VLOOKUP($B175,'Plantilla publicacion'!$T$3:$Z$506,6,0)</f>
        <v>0</v>
      </c>
      <c r="P175" s="231">
        <f>VLOOKUP($B175,'Plantilla publicacion'!$T$3:$Z$506,7,0)</f>
        <v>0</v>
      </c>
      <c r="Q175" s="232">
        <f>VLOOKUP($B175,'Plantilla publicacion'!$T$3:$AA$506,8,0)</f>
        <v>0</v>
      </c>
    </row>
    <row r="176" spans="1:17" s="12" customFormat="1" ht="51.75" thickBot="1" x14ac:dyDescent="0.3">
      <c r="A176" s="5" t="str">
        <f>VLOOKUP(B176,'Plantilla publicacion'!$A$3:$B$506,2,0)</f>
        <v>Producto</v>
      </c>
      <c r="B176" s="99" t="s">
        <v>1421</v>
      </c>
      <c r="C176" s="349" t="str">
        <f>VLOOKUP(B176,'Plantilla publicacion'!$A$3:$R$506,17,0)</f>
        <v>PND - 5-31-5-b- Convergencia regional - Entidades públicas territoriales y nacionales fortalecidas / PES - Cierre de brechas territoriales</v>
      </c>
      <c r="D176" s="349" t="str">
        <f>VLOOKUP(B176,'Plantilla publicacion'!$A$3:$M$506,6,0)</f>
        <v>58-Promover el enfoque preventivo, diferencial y territorial en el que hacer misional de la entidad</v>
      </c>
      <c r="E176" s="349" t="str">
        <f>VLOOKUP(B176,'Plantilla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6" s="349" t="str">
        <f>VLOOKUP(B176,'Plantilla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6" s="349" t="str">
        <f>VLOOKUP(B176,'Plantilla publicacion'!$A$3:$M$506,7,0)</f>
        <v>N/A</v>
      </c>
      <c r="H176" s="15" t="str">
        <f>VLOOKUP(B176,'Plantilla publicacion'!$A$3:$M$506,8,0)</f>
        <v>Cursos virtuales en materia de protección al consumidor dirigidos a la ciudadanía interesada, publicados en campus virtual y difundidos (Capturas de pantalla de los cursos en el campus virtual y capturas de pantalla de la difusión).</v>
      </c>
      <c r="I176" s="15">
        <f>VLOOKUP(B176,'Plantilla publicacion'!$A$3:$M$506,9,0)</f>
        <v>2</v>
      </c>
      <c r="J176" s="15" t="str">
        <f>VLOOKUP(B176,'Plantilla publicacion'!$A$3:$M$506,10,0)</f>
        <v>Númerica</v>
      </c>
      <c r="K176" s="158" t="str">
        <f>VLOOKUP(B176,'Plantilla publicacion'!$A$3:$M$506,11,0)</f>
        <v>2025-01-15</v>
      </c>
      <c r="L176" s="158" t="str">
        <f>VLOOKUP(B176,'Plantilla publicacion'!$A$3:$M$506,12,0)</f>
        <v>2025-12-15</v>
      </c>
      <c r="M176" s="15" t="str">
        <f>IF(ISERROR(VLOOKUP(B176,'Plantilla publicacion'!$A$3:$P$501,16,0)),"NA",VLOOKUP(B176,'Plantilla publicacion'!$A$3:$P$501,16,0))</f>
        <v xml:space="preserve">PND_8_Fortalecer las capacidades y conocimiento sobre derechos y deberes de las relaciones de consumo </v>
      </c>
      <c r="N176" s="189" t="str">
        <f>VLOOKUP(B176,'Plantilla publicacion'!$A$3:$M$506,13,0)</f>
        <v>3000-DESPACHO DEL SUPERINTENDENTE DELEGADO PARA LA PROTECCIÓN DEL CONSUMIDOR;
71-GRUPO DE TRABAJO DE FORMACION;
73-GRUPO DE TRABAJO DE COMUNICACION</v>
      </c>
      <c r="O176" s="246">
        <f>VLOOKUP($B176,'Plantilla publicacion'!$T$3:$Z$506,6,0)</f>
        <v>0</v>
      </c>
      <c r="P176" s="247">
        <f>VLOOKUP($B176,'Plantilla publicacion'!$T$3:$Z$506,7,0)</f>
        <v>0</v>
      </c>
      <c r="Q176" s="248">
        <f>VLOOKUP($B176,'Plantilla publicacion'!$T$3:$AA$506,8,0)</f>
        <v>0</v>
      </c>
    </row>
    <row r="177" spans="1:17" ht="25.5" x14ac:dyDescent="0.25">
      <c r="A177" s="13" t="str">
        <f>VLOOKUP(B177,'Plantilla publicacion'!$A$3:$B$506,2,0)</f>
        <v>Actividad propia</v>
      </c>
      <c r="B177" s="29" t="s">
        <v>1424</v>
      </c>
      <c r="C177" s="349"/>
      <c r="D177" s="349">
        <f>VLOOKUP(B177,'Plantilla publicacion'!$A$3:$M$502,6,0)</f>
        <v>0</v>
      </c>
      <c r="E177" s="349"/>
      <c r="F177" s="349"/>
      <c r="G177" s="349">
        <f>VLOOKUP(B177,'Plantilla publicacion'!$A$3:$M$502,7,0)</f>
        <v>0</v>
      </c>
      <c r="H177" s="6" t="str">
        <f>VLOOKUP(B177,'Plantilla publicacion'!$A$3:$M$506,8,0)</f>
        <v>Enviar a OSCAE las plantillas diligenciadas con el contenido para cursos virtuales (Responsable Delegatura) (Correo electrónico con  las plantillas diligenciadas)</v>
      </c>
      <c r="I177" s="6">
        <f>VLOOKUP(B177,'Plantilla publicacion'!$A$3:$M$506,9,0)</f>
        <v>2</v>
      </c>
      <c r="J177" s="6" t="str">
        <f>VLOOKUP(B177,'Plantilla publicacion'!$A$3:$M$506,10,0)</f>
        <v>Númerica</v>
      </c>
      <c r="K177" s="7" t="str">
        <f>VLOOKUP(B177,'Plantilla publicacion'!$A$3:$M$506,11,0)</f>
        <v>2025-01-15</v>
      </c>
      <c r="L177" s="7" t="str">
        <f>VLOOKUP(B177,'Plantilla publicacion'!$A$3:$M$506,12,0)</f>
        <v>2025-03-28</v>
      </c>
      <c r="M177" s="58"/>
      <c r="N177" s="39" t="str">
        <f>VLOOKUP(B177,'Plantilla publicacion'!$A$3:$M$506,13,0)</f>
        <v>3000-DESPACHO DEL SUPERINTENDENTE DELEGADO PARA LA PROTECCIÓN DEL CONSUMIDOR</v>
      </c>
      <c r="O177" s="249">
        <f>VLOOKUP($B177,'Plantilla publicacion'!$T$3:$Z$506,6,0)</f>
        <v>100</v>
      </c>
      <c r="P177" s="245">
        <f>VLOOKUP($B177,'Plantilla publicacion'!$T$3:$Z$506,7,0)</f>
        <v>3.6809815950920245E-3</v>
      </c>
      <c r="Q177" s="250" t="str">
        <f>VLOOKUP($B177,'Plantilla publicacion'!$T$3:$AA$506,8,0)</f>
        <v>Se remite evidencias del envío de las plantillas a OSCAE respecto a los cursos virtuales que se requieren desarrollar en temas de Genero y FINTECH</v>
      </c>
    </row>
    <row r="178" spans="1:17" ht="25.5" x14ac:dyDescent="0.25">
      <c r="A178" s="13" t="str">
        <f>VLOOKUP(B178,'Plantilla publicacion'!$A$3:$B$506,2,0)</f>
        <v>Actividad sin participación</v>
      </c>
      <c r="B178" s="6" t="s">
        <v>1426</v>
      </c>
      <c r="C178" s="349"/>
      <c r="D178" s="349">
        <f>VLOOKUP(B178,'Plantilla publicacion'!$A$3:$M$502,6,0)</f>
        <v>0</v>
      </c>
      <c r="E178" s="349"/>
      <c r="F178" s="349"/>
      <c r="G178" s="349">
        <f>VLOOKUP(B178,'Plantilla publicacion'!$A$3:$M$502,7,0)</f>
        <v>0</v>
      </c>
      <c r="H178" s="6" t="str">
        <f>VLOOKUP(B178,'Plantilla publicacion'!$A$3:$M$506,8,0)</f>
        <v>Diseñar y presentar propuesta pedagógica de los contenidos presentados por la delegatura para cada uno de los cursos (Responsable OSCAE) (Documento con la propuesta)</v>
      </c>
      <c r="I178" s="6">
        <f>VLOOKUP(B178,'Plantilla publicacion'!$A$3:$M$506,9,0)</f>
        <v>2</v>
      </c>
      <c r="J178" s="6" t="str">
        <f>VLOOKUP(B178,'Plantilla publicacion'!$A$3:$M$506,10,0)</f>
        <v>Númerica</v>
      </c>
      <c r="K178" s="7" t="str">
        <f>VLOOKUP(B178,'Plantilla publicacion'!$A$3:$M$506,11,0)</f>
        <v>2025-03-03</v>
      </c>
      <c r="L178" s="7" t="str">
        <f>VLOOKUP(B178,'Plantilla publicacion'!$A$3:$M$506,12,0)</f>
        <v>2025-05-30</v>
      </c>
      <c r="M178" s="58"/>
      <c r="N178" s="39" t="str">
        <f>VLOOKUP(B178,'Plantilla publicacion'!$A$3:$M$506,13,0)</f>
        <v>71-GRUPO DE TRABAJO DE FORMACION</v>
      </c>
      <c r="O178" s="249">
        <f>VLOOKUP($B178,'Plantilla publicacion'!$T$3:$Z$506,6,0)</f>
        <v>100</v>
      </c>
      <c r="P178" s="245">
        <f>VLOOKUP($B178,'Plantilla publicacion'!$T$3:$Z$506,7,0)</f>
        <v>0</v>
      </c>
      <c r="Q178" s="250" t="str">
        <f>VLOOKUP($B178,'Plantilla publicacion'!$T$3:$AA$506,8,0)</f>
        <v>Se adjuntan las propuestas pedagógicas realizadas por la oficina de Formación de OSCAE respecto a los cursos de Fintech y Genero. Adicionalmente se remite correo remitido por Formación.</v>
      </c>
    </row>
    <row r="179" spans="1:17" ht="25.5" x14ac:dyDescent="0.25">
      <c r="A179" s="13" t="str">
        <f>VLOOKUP(B179,'Plantilla publicacion'!$A$3:$B$506,2,0)</f>
        <v>Actividad propia</v>
      </c>
      <c r="B179" s="6" t="s">
        <v>1428</v>
      </c>
      <c r="C179" s="349"/>
      <c r="D179" s="349">
        <f>VLOOKUP(B179,'Plantilla publicacion'!$A$3:$M$502,6,0)</f>
        <v>0</v>
      </c>
      <c r="E179" s="349"/>
      <c r="F179" s="349"/>
      <c r="G179" s="349">
        <f>VLOOKUP(B179,'Plantilla publicacion'!$A$3:$M$502,7,0)</f>
        <v>0</v>
      </c>
      <c r="H179" s="6" t="str">
        <f>VLOOKUP(B179,'Plantilla publicacion'!$A$3:$M$506,8,0)</f>
        <v>Revisar y aprobar los contenidos propuestos por el equipo pedagógico de OSCAE (Responsable Delegatura) (Correo de aprobación de los contenidos propuestos por OSCAE)</v>
      </c>
      <c r="I179" s="6">
        <f>VLOOKUP(B179,'Plantilla publicacion'!$A$3:$M$506,9,0)</f>
        <v>2</v>
      </c>
      <c r="J179" s="6" t="str">
        <f>VLOOKUP(B179,'Plantilla publicacion'!$A$3:$M$506,10,0)</f>
        <v>Númerica</v>
      </c>
      <c r="K179" s="7" t="str">
        <f>VLOOKUP(B179,'Plantilla publicacion'!$A$3:$M$506,11,0)</f>
        <v>2025-04-01</v>
      </c>
      <c r="L179" s="7" t="str">
        <f>VLOOKUP(B179,'Plantilla publicacion'!$A$3:$M$506,12,0)</f>
        <v>2025-06-20</v>
      </c>
      <c r="M179" s="58"/>
      <c r="N179" s="39" t="str">
        <f>VLOOKUP(B179,'Plantilla publicacion'!$A$3:$M$506,13,0)</f>
        <v>3000-DESPACHO DEL SUPERINTENDENTE DELEGADO PARA LA PROTECCIÓN DEL CONSUMIDOR</v>
      </c>
      <c r="O179" s="249">
        <f>VLOOKUP($B179,'Plantilla publicacion'!$T$3:$Z$506,6,0)</f>
        <v>0</v>
      </c>
      <c r="P179" s="245">
        <f>VLOOKUP($B179,'Plantilla publicacion'!$T$3:$Z$506,7,0)</f>
        <v>0</v>
      </c>
      <c r="Q179" s="250">
        <f>VLOOKUP($B179,'Plantilla publicacion'!$T$3:$AA$506,8,0)</f>
        <v>0</v>
      </c>
    </row>
    <row r="180" spans="1:17" x14ac:dyDescent="0.25">
      <c r="A180" s="13" t="str">
        <f>VLOOKUP(B180,'Plantilla publicacion'!$A$3:$B$506,2,0)</f>
        <v>Actividad sin participación</v>
      </c>
      <c r="B180" s="6" t="s">
        <v>1430</v>
      </c>
      <c r="C180" s="349"/>
      <c r="D180" s="349">
        <f>VLOOKUP(B180,'Plantilla publicacion'!$A$3:$M$502,6,0)</f>
        <v>0</v>
      </c>
      <c r="E180" s="349"/>
      <c r="F180" s="349"/>
      <c r="G180" s="349">
        <f>VLOOKUP(B180,'Plantilla publicacion'!$A$3:$M$502,7,0)</f>
        <v>0</v>
      </c>
      <c r="H180" s="6" t="str">
        <f>VLOOKUP(B180,'Plantilla publicacion'!$A$3:$M$506,8,0)</f>
        <v>Virtualizar los contenidos (Responsable OSCAE) (Captura de pantalla con los cursos virtualizados)</v>
      </c>
      <c r="I180" s="6">
        <f>VLOOKUP(B180,'Plantilla publicacion'!$A$3:$M$506,9,0)</f>
        <v>2</v>
      </c>
      <c r="J180" s="6" t="str">
        <f>VLOOKUP(B180,'Plantilla publicacion'!$A$3:$M$506,10,0)</f>
        <v>Númerica</v>
      </c>
      <c r="K180" s="7" t="str">
        <f>VLOOKUP(B180,'Plantilla publicacion'!$A$3:$M$506,11,0)</f>
        <v>2025-06-03</v>
      </c>
      <c r="L180" s="7" t="str">
        <f>VLOOKUP(B180,'Plantilla publicacion'!$A$3:$M$506,12,0)</f>
        <v>2025-09-12</v>
      </c>
      <c r="M180" s="58"/>
      <c r="N180" s="39" t="str">
        <f>VLOOKUP(B180,'Plantilla publicacion'!$A$3:$M$506,13,0)</f>
        <v>71-GRUPO DE TRABAJO DE FORMACION</v>
      </c>
      <c r="O180" s="249">
        <f>VLOOKUP($B180,'Plantilla publicacion'!$T$3:$Z$506,6,0)</f>
        <v>0</v>
      </c>
      <c r="P180" s="245">
        <f>VLOOKUP($B180,'Plantilla publicacion'!$T$3:$Z$506,7,0)</f>
        <v>0</v>
      </c>
      <c r="Q180" s="250">
        <f>VLOOKUP($B180,'Plantilla publicacion'!$T$3:$AA$506,8,0)</f>
        <v>0</v>
      </c>
    </row>
    <row r="181" spans="1:17" ht="25.5" x14ac:dyDescent="0.25">
      <c r="A181" s="13" t="str">
        <f>VLOOKUP(B181,'Plantilla publicacion'!$A$3:$B$506,2,0)</f>
        <v>Actividad propia</v>
      </c>
      <c r="B181" s="6" t="s">
        <v>1432</v>
      </c>
      <c r="C181" s="349"/>
      <c r="D181" s="349">
        <f>VLOOKUP(B181,'Plantilla publicacion'!$A$3:$M$502,6,0)</f>
        <v>0</v>
      </c>
      <c r="E181" s="349"/>
      <c r="F181" s="349"/>
      <c r="G181" s="349">
        <f>VLOOKUP(B181,'Plantilla publicacion'!$A$3:$M$502,7,0)</f>
        <v>0</v>
      </c>
      <c r="H181" s="6" t="str">
        <f>VLOOKUP(B181,'Plantilla publicacion'!$A$3:$M$506,8,0)</f>
        <v>Recibir y aprobar el curso virtualizado (Responsable Delegatura) (Correo electrónico con la aprobación de los cursos)</v>
      </c>
      <c r="I181" s="6">
        <f>VLOOKUP(B181,'Plantilla publicacion'!$A$3:$M$506,9,0)</f>
        <v>2</v>
      </c>
      <c r="J181" s="6" t="str">
        <f>VLOOKUP(B181,'Plantilla publicacion'!$A$3:$M$506,10,0)</f>
        <v>Númerica</v>
      </c>
      <c r="K181" s="7" t="str">
        <f>VLOOKUP(B181,'Plantilla publicacion'!$A$3:$M$506,11,0)</f>
        <v>2025-09-15</v>
      </c>
      <c r="L181" s="7" t="str">
        <f>VLOOKUP(B181,'Plantilla publicacion'!$A$3:$M$506,12,0)</f>
        <v>2025-09-30</v>
      </c>
      <c r="M181" s="58"/>
      <c r="N181" s="39" t="str">
        <f>VLOOKUP(B181,'Plantilla publicacion'!$A$3:$M$506,13,0)</f>
        <v>3000-DESPACHO DEL SUPERINTENDENTE DELEGADO PARA LA PROTECCIÓN DEL CONSUMIDOR</v>
      </c>
      <c r="O181" s="249">
        <f>VLOOKUP($B181,'Plantilla publicacion'!$T$3:$Z$506,6,0)</f>
        <v>0</v>
      </c>
      <c r="P181" s="245">
        <f>VLOOKUP($B181,'Plantilla publicacion'!$T$3:$Z$506,7,0)</f>
        <v>0</v>
      </c>
      <c r="Q181" s="250">
        <f>VLOOKUP($B181,'Plantilla publicacion'!$T$3:$AA$506,8,0)</f>
        <v>0</v>
      </c>
    </row>
    <row r="182" spans="1:17" ht="26.25" thickBot="1" x14ac:dyDescent="0.3">
      <c r="A182" s="13" t="str">
        <f>VLOOKUP(B182,'Plantilla publicacion'!$A$3:$B$506,2,0)</f>
        <v>Actividad sin participación</v>
      </c>
      <c r="B182" s="11" t="s">
        <v>1434</v>
      </c>
      <c r="C182" s="349"/>
      <c r="D182" s="349">
        <f>VLOOKUP(B182,'Plantilla publicacion'!$A$3:$M$502,6,0)</f>
        <v>0</v>
      </c>
      <c r="E182" s="349"/>
      <c r="F182" s="349"/>
      <c r="G182" s="349">
        <f>VLOOKUP(B182,'Plantilla publicacion'!$A$3:$M$502,7,0)</f>
        <v>0</v>
      </c>
      <c r="H182" s="11" t="str">
        <f>VLOOKUP(B182,'Plantilla publicacion'!$A$3:$M$506,8,0)</f>
        <v>Publicar los cursos virtuales en el campus virtual de la SIC y difundirlos (Capturas de pantalla de los cursos en el campus virtual y capturas de pantalla de la difusión).</v>
      </c>
      <c r="I182" s="11">
        <f>VLOOKUP(B182,'Plantilla publicacion'!$A$3:$M$506,9,0)</f>
        <v>2</v>
      </c>
      <c r="J182" s="11" t="str">
        <f>VLOOKUP(B182,'Plantilla publicacion'!$A$3:$M$506,10,0)</f>
        <v>Númerica</v>
      </c>
      <c r="K182" s="111" t="str">
        <f>VLOOKUP(B182,'Plantilla publicacion'!$A$3:$M$506,11,0)</f>
        <v>2025-10-01</v>
      </c>
      <c r="L182" s="111" t="str">
        <f>VLOOKUP(B182,'Plantilla publicacion'!$A$3:$M$506,12,0)</f>
        <v>2025-12-15</v>
      </c>
      <c r="M182" s="112"/>
      <c r="N182" s="190" t="str">
        <f>VLOOKUP(B182,'Plantilla publicacion'!$A$3:$M$506,13,0)</f>
        <v>71-GRUPO DE TRABAJO DE FORMACION;
73-GRUPO DE TRABAJO DE COMUNICACION</v>
      </c>
      <c r="O182" s="251">
        <f>VLOOKUP($B182,'Plantilla publicacion'!$T$3:$Z$506,6,0)</f>
        <v>0</v>
      </c>
      <c r="P182" s="252">
        <f>VLOOKUP($B182,'Plantilla publicacion'!$T$3:$Z$506,7,0)</f>
        <v>0</v>
      </c>
      <c r="Q182" s="253">
        <f>VLOOKUP($B182,'Plantilla publicacion'!$T$3:$AA$506,8,0)</f>
        <v>0</v>
      </c>
    </row>
    <row r="183" spans="1:17" s="12" customFormat="1" ht="38.25" x14ac:dyDescent="0.25">
      <c r="A183" s="5" t="str">
        <f>VLOOKUP(B183,'Plantilla publicacion'!$A$3:$B$506,2,0)</f>
        <v>Producto</v>
      </c>
      <c r="B183" s="99" t="s">
        <v>1437</v>
      </c>
      <c r="C183" s="350" t="str">
        <f>VLOOKUP(B183,'Plantilla publicacion'!$A$3:$R$506,17,0)</f>
        <v>PND - 5-31-5-b- Convergencia regional - Entidades públicas territoriales y nacionales fortalecidas / PES - Cierre de brechas territoriales</v>
      </c>
      <c r="D183" s="350" t="str">
        <f>VLOOKUP(B183,'Plantilla publicacion'!$A$3:$M$506,6,0)</f>
        <v>58-Promover el enfoque preventivo, diferencial y territorial en el que hacer misional de la entidad</v>
      </c>
      <c r="E183" s="350" t="str">
        <f>VLOOKUP(B183,'Plantilla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3" s="350" t="str">
        <f>VLOOKUP(B183,'Plantilla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3" s="350" t="str">
        <f>VLOOKUP(B183,'Plantilla publicacion'!$A$3:$M$506,7,0)</f>
        <v>N/A</v>
      </c>
      <c r="H183" s="101" t="str">
        <f>VLOOKUP(B183,'Plantilla publicacion'!$A$3:$M$506,8,0)</f>
        <v>Jornadas de capacitación "Me informo y cuido mi dinero" dirigidas a usuarios, consumidores y ciudadanía en general, realizadas - Imágenes (fotografía o captura de pantalla) de la difusión realizada</v>
      </c>
      <c r="I183" s="101">
        <f>VLOOKUP(B183,'Plantilla publicacion'!$A$3:$M$506,9,0)</f>
        <v>8</v>
      </c>
      <c r="J183" s="101" t="str">
        <f>VLOOKUP(B183,'Plantilla publicacion'!$A$3:$M$506,10,0)</f>
        <v>Númerica</v>
      </c>
      <c r="K183" s="159" t="str">
        <f>VLOOKUP(B183,'Plantilla publicacion'!$A$3:$M$506,11,0)</f>
        <v>2025-01-15</v>
      </c>
      <c r="L183" s="159" t="str">
        <f>VLOOKUP(B183,'Plantilla publicacion'!$A$3:$M$506,12,0)</f>
        <v>2025-12-30</v>
      </c>
      <c r="M183" s="101" t="str">
        <f>IF(ISERROR(VLOOKUP(B183,'Plantilla publicacion'!$A$3:$P$501,16,0)),"NA",VLOOKUP(B183,'Plantilla publicacion'!$A$3:$P$501,16,0))</f>
        <v xml:space="preserve">PND_8_Fortalecer las capacidades y conocimiento sobre derechos y deberes de las relaciones de consumo </v>
      </c>
      <c r="N183" s="102" t="str">
        <f>VLOOKUP(B183,'Plantilla publicacion'!$A$3:$M$506,13,0)</f>
        <v>3000-DESPACHO DEL SUPERINTENDENTE DELEGADO PARA LA PROTECCIÓN DEL CONSUMIDOR</v>
      </c>
      <c r="O183" s="246">
        <f>VLOOKUP($B183,'Plantilla publicacion'!$T$3:$Z$506,6,0)</f>
        <v>0</v>
      </c>
      <c r="P183" s="247">
        <f>VLOOKUP($B183,'Plantilla publicacion'!$T$3:$Z$506,7,0)</f>
        <v>0</v>
      </c>
      <c r="Q183" s="248">
        <f>VLOOKUP($B183,'Plantilla publicacion'!$T$3:$AA$506,8,0)</f>
        <v>0</v>
      </c>
    </row>
    <row r="184" spans="1:17" ht="25.5" x14ac:dyDescent="0.25">
      <c r="A184" s="13" t="str">
        <f>VLOOKUP(B184,'Plantilla publicacion'!$A$3:$B$506,2,0)</f>
        <v>Actividad propia</v>
      </c>
      <c r="B184" s="103" t="s">
        <v>1439</v>
      </c>
      <c r="C184" s="349"/>
      <c r="D184" s="349">
        <f>VLOOKUP(B184,'Plantilla publicacion'!$A$3:$M$502,6,0)</f>
        <v>0</v>
      </c>
      <c r="E184" s="349"/>
      <c r="F184" s="349"/>
      <c r="G184" s="349">
        <f>VLOOKUP(B184,'Plantilla publicacion'!$A$3:$M$502,7,0)</f>
        <v>0</v>
      </c>
      <c r="H184" s="6" t="str">
        <f>VLOOKUP(B184,'Plantilla publicacion'!$A$3:$M$506,8,0)</f>
        <v>Definir la estrategia que se utilizará para las jornadas de capacitación  (Listado de asistencia a reunión)</v>
      </c>
      <c r="I184" s="6">
        <f>VLOOKUP(B184,'Plantilla publicacion'!$A$3:$M$506,9,0)</f>
        <v>1</v>
      </c>
      <c r="J184" s="6" t="str">
        <f>VLOOKUP(B184,'Plantilla publicacion'!$A$3:$M$506,10,0)</f>
        <v>Númerica</v>
      </c>
      <c r="K184" s="7" t="str">
        <f>VLOOKUP(B184,'Plantilla publicacion'!$A$3:$M$506,11,0)</f>
        <v>2025-01-15</v>
      </c>
      <c r="L184" s="7" t="str">
        <f>VLOOKUP(B184,'Plantilla publicacion'!$A$3:$M$506,12,0)</f>
        <v>2025-02-28</v>
      </c>
      <c r="M184" s="58"/>
      <c r="N184" s="104" t="str">
        <f>VLOOKUP(B184,'Plantilla publicacion'!$A$3:$M$506,13,0)</f>
        <v>3000-DESPACHO DEL SUPERINTENDENTE DELEGADO PARA LA PROTECCIÓN DEL CONSUMIDOR</v>
      </c>
      <c r="O184" s="249">
        <f>VLOOKUP($B184,'Plantilla publicacion'!$T$3:$Z$506,6,0)</f>
        <v>100</v>
      </c>
      <c r="P184" s="245">
        <f>VLOOKUP($B184,'Plantilla publicacion'!$T$3:$Z$506,7,0)</f>
        <v>2.4539877300613498E-3</v>
      </c>
      <c r="Q184" s="250" t="str">
        <f>VLOOKUP($B184,'Plantilla publicacion'!$T$3:$AA$506,8,0)</f>
        <v>Se remite las evidencias respecto a la actividad 3000.3.1 para revisión</v>
      </c>
    </row>
    <row r="185" spans="1:17" ht="39" thickBot="1" x14ac:dyDescent="0.3">
      <c r="A185" s="13" t="str">
        <f>VLOOKUP(B185,'Plantilla publicacion'!$A$3:$B$506,2,0)</f>
        <v>Actividad propia</v>
      </c>
      <c r="B185" s="105" t="s">
        <v>1441</v>
      </c>
      <c r="C185" s="351"/>
      <c r="D185" s="351">
        <f>VLOOKUP(B185,'Plantilla publicacion'!$A$3:$M$502,6,0)</f>
        <v>0</v>
      </c>
      <c r="E185" s="351"/>
      <c r="F185" s="351"/>
      <c r="G185" s="351">
        <f>VLOOKUP(B185,'Plantilla publicacion'!$A$3:$M$502,7,0)</f>
        <v>0</v>
      </c>
      <c r="H185" s="107" t="str">
        <f>VLOOKUP(B185,'Plantilla publicacion'!$A$3:$M$506,8,0)</f>
        <v>Realizar las jornadas de capacitación - Imágenes (fotografía o captura de pantalla) de la difusión realizada</v>
      </c>
      <c r="I185" s="107">
        <f>VLOOKUP(B185,'Plantilla publicacion'!$A$3:$M$506,9,0)</f>
        <v>8</v>
      </c>
      <c r="J185" s="107" t="str">
        <f>VLOOKUP(B185,'Plantilla publicacion'!$A$3:$M$506,10,0)</f>
        <v>Númerica</v>
      </c>
      <c r="K185" s="108" t="str">
        <f>VLOOKUP(B185,'Plantilla publicacion'!$A$3:$M$506,11,0)</f>
        <v>2025-03-03</v>
      </c>
      <c r="L185" s="108" t="str">
        <f>VLOOKUP(B185,'Plantilla publicacion'!$A$3:$M$506,12,0)</f>
        <v>2025-12-30</v>
      </c>
      <c r="M185" s="109"/>
      <c r="N185" s="110" t="str">
        <f>VLOOKUP(B185,'Plantilla publicacion'!$A$3:$M$506,13,0)</f>
        <v>3000-DESPACHO DEL SUPERINTENDENTE DELEGADO PARA LA PROTECCIÓN DEL CONSUMIDOR</v>
      </c>
      <c r="O185" s="251">
        <f>VLOOKUP($B185,'Plantilla publicacion'!$T$3:$Z$506,6,0)</f>
        <v>37.5</v>
      </c>
      <c r="P185" s="252">
        <f>VLOOKUP($B185,'Plantilla publicacion'!$T$3:$Z$506,7,0)</f>
        <v>3.6809815950920245E-3</v>
      </c>
      <c r="Q185" s="253" t="str">
        <f>VLOOKUP($B185,'Plantilla publicacion'!$T$3:$AA$506,8,0)</f>
        <v>Se remite informe de realización de charlas enmarcadas en el producto "Me informo y cuido mi dinero" realizadas en las ciudades de Quibdó y Popayán.
Dentro del informe están incluidas las fotografías de las actividades realizadas.
El porcentaje de avance se estableció de la siguiente manera:
       1 capacitación * 100%
X=  ----------------------------
            8 capacitaciones 
1 capacitación (Medellín) = 12.5%
2 capacitaciones (Quibdó) = 25%
3 capacitaciones (Popayán) = 37.5%
4 capacitaciones (Risaralda) = 50%
5 capacitaciones (Montería) = 62.5%
6 capacitaciones (Nariño) = 75%
7 capacitaciones (Caquetá) = 87.5%
8 capacitaciones (Amazonas) = 100%
A la fecha se han realizado tres capacitaciones relacionadas a la estrategia "Me informo y cuido mi dinero" en ese orden de ideas se tiene un porcentaje de avance frente a esta actividad del 37,5%</v>
      </c>
    </row>
    <row r="186" spans="1:17" s="12" customFormat="1" ht="89.25" x14ac:dyDescent="0.25">
      <c r="A186" s="5" t="str">
        <f>VLOOKUP(B186,'Plantilla publicacion'!$A$3:$B$506,2,0)</f>
        <v>Producto</v>
      </c>
      <c r="B186" s="15" t="s">
        <v>1442</v>
      </c>
      <c r="C186" s="349" t="str">
        <f>VLOOKUP(B186,'Plantilla publicacion'!$A$3:$R$506,17,0)</f>
        <v>PND - 5-31-5-b- Convergencia regional - Entidades públicas territoriales y nacionales fortalecidas / PES - Cierre de brechas territoriales</v>
      </c>
      <c r="D186" s="349" t="str">
        <f>VLOOKUP(B186,'Plantilla publicacion'!$A$3:$M$506,6,0)</f>
        <v>58-Promover el enfoque preventivo, diferencial y territorial en el que hacer misional de la entidad</v>
      </c>
      <c r="E186" s="349" t="str">
        <f>VLOOKUP(B186,'Plantilla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349" t="str">
        <f>VLOOKUP(B186,'Plantilla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349" t="str">
        <f>VLOOKUP(B186,'Plantilla publicacion'!$A$3:$M$506,7,0)</f>
        <v>N/A</v>
      </c>
      <c r="H186" s="15" t="str">
        <f>VLOOKUP(B186,'Plantilla publicacion'!$A$3:$M$506,8,0)</f>
        <v>Campañas de difusión a nivel nacional, dirigidas a diversos grupos objetivo como herramienta de fortalecimiento del conocimiento, ejecutadas (Capturas de pantalla de las publicaciones de las campañas).</v>
      </c>
      <c r="I186" s="15">
        <f>VLOOKUP(B186,'Plantilla publicacion'!$A$3:$M$506,9,0)</f>
        <v>4</v>
      </c>
      <c r="J186" s="15" t="str">
        <f>VLOOKUP(B186,'Plantilla publicacion'!$A$3:$M$506,10,0)</f>
        <v>Númerica</v>
      </c>
      <c r="K186" s="158" t="str">
        <f>VLOOKUP(B186,'Plantilla publicacion'!$A$3:$M$506,11,0)</f>
        <v>2025-01-15</v>
      </c>
      <c r="L186" s="158" t="str">
        <f>VLOOKUP(B186,'Plantilla publicacion'!$A$3:$M$506,12,0)</f>
        <v>2025-12-30</v>
      </c>
      <c r="M186" s="15" t="str">
        <f>IF(ISERROR(VLOOKUP(B186,'Plantilla publicacion'!$A$3:$P$501,16,0)),"NA",VLOOKUP(B186,'Plantilla publicacion'!$A$3:$P$501,16,0))</f>
        <v xml:space="preserve">PND_8_Fortalecer las capacidades y conocimiento sobre derechos y deberes de las relaciones de consumo </v>
      </c>
      <c r="N186" s="189" t="str">
        <f>VLOOKUP(B186,'Plantilla publicacion'!$A$3:$M$506,13,0)</f>
        <v>3000-DESPACHO DEL SUPERINTENDENTE DELEGADO PARA LA PROTECCIÓN DEL CONSUMIDOR;
3100-DIRECCION DE INVESTIGACIONES DE PROTECCION AL CONSUMIDOR;
3200-DIRECCIÓN DE INVESTIGACIONES DE PROTECCIÓN DE USUARIOS DE SERVICIOS DE COMUNICACIONES;
73-GRUPO DE TRABAJO DE COMUNICACION</v>
      </c>
      <c r="O186" s="246">
        <f>VLOOKUP($B186,'Plantilla publicacion'!$T$3:$Z$506,6,0)</f>
        <v>0</v>
      </c>
      <c r="P186" s="247">
        <f>VLOOKUP($B186,'Plantilla publicacion'!$T$3:$Z$506,7,0)</f>
        <v>0</v>
      </c>
      <c r="Q186" s="248">
        <f>VLOOKUP($B186,'Plantilla publicacion'!$T$3:$AA$506,8,0)</f>
        <v>0</v>
      </c>
    </row>
    <row r="187" spans="1:17" ht="76.5" x14ac:dyDescent="0.25">
      <c r="A187" s="13" t="str">
        <f>VLOOKUP(B187,'Plantilla publicacion'!$A$3:$B$506,2,0)</f>
        <v>Actividad propia</v>
      </c>
      <c r="B187" s="6" t="s">
        <v>1445</v>
      </c>
      <c r="C187" s="349"/>
      <c r="D187" s="349">
        <f>VLOOKUP(B187,'Plantilla publicacion'!$A$3:$M$502,6,0)</f>
        <v>0</v>
      </c>
      <c r="E187" s="349"/>
      <c r="F187" s="349"/>
      <c r="G187" s="349">
        <f>VLOOKUP(B187,'Plantilla publicacion'!$A$3:$M$502,7,0)</f>
        <v>0</v>
      </c>
      <c r="H187" s="6" t="str">
        <f>VLOOKUP(B187,'Plantilla publicacion'!$A$3:$M$506,8,0)</f>
        <v>Elaborar el plan de difusión, definiendo los  grupos objetivos a los que se dirigirá. (Documento con el plan de difusión)</v>
      </c>
      <c r="I187" s="6">
        <f>VLOOKUP(B187,'Plantilla publicacion'!$A$3:$M$506,9,0)</f>
        <v>1</v>
      </c>
      <c r="J187" s="6" t="str">
        <f>VLOOKUP(B187,'Plantilla publicacion'!$A$3:$M$506,10,0)</f>
        <v>Númerica</v>
      </c>
      <c r="K187" s="7" t="str">
        <f>VLOOKUP(B187,'Plantilla publicacion'!$A$3:$M$506,11,0)</f>
        <v>2025-01-15</v>
      </c>
      <c r="L187" s="7" t="str">
        <f>VLOOKUP(B187,'Plantilla publicacion'!$A$3:$M$506,12,0)</f>
        <v>2025-02-28</v>
      </c>
      <c r="M187" s="58"/>
      <c r="N187" s="39" t="str">
        <f>VLOOKUP(B187,'Plantilla publicacion'!$A$3:$M$506,13,0)</f>
        <v>3000-DESPACHO DEL SUPERINTENDENTE DELEGADO PARA LA PROTECCIÓN DEL CONSUMIDOR;
3100-DIRECCION DE INVESTIGACIONES DE PROTECCION AL CONSUMIDOR;
3200-DIRECCIÓN DE INVESTIGACIONES DE PROTECCIÓN DE USUARIOS DE SERVICIOS DE COMUNICACIONES</v>
      </c>
      <c r="O187" s="249">
        <f>VLOOKUP($B187,'Plantilla publicacion'!$T$3:$Z$506,6,0)</f>
        <v>100</v>
      </c>
      <c r="P187" s="245">
        <f>VLOOKUP($B187,'Plantilla publicacion'!$T$3:$Z$506,7,0)</f>
        <v>6.1349693251533744E-3</v>
      </c>
      <c r="Q187" s="250" t="str">
        <f>VLOOKUP($B187,'Plantilla publicacion'!$T$3:$AA$506,8,0)</f>
        <v>Se realiza la reunión de definición del plan de difusión y los grupos objetivos, se remite los soportes requeridos</v>
      </c>
    </row>
    <row r="188" spans="1:17" ht="25.5" x14ac:dyDescent="0.25">
      <c r="A188" s="13" t="str">
        <f>VLOOKUP(B188,'Plantilla publicacion'!$A$3:$B$506,2,0)</f>
        <v>Actividad sin participación</v>
      </c>
      <c r="B188" s="6" t="s">
        <v>1448</v>
      </c>
      <c r="C188" s="349"/>
      <c r="D188" s="349">
        <f>VLOOKUP(B188,'Plantilla publicacion'!$A$3:$M$502,6,0)</f>
        <v>0</v>
      </c>
      <c r="E188" s="349"/>
      <c r="F188" s="349"/>
      <c r="G188" s="349">
        <f>VLOOKUP(B188,'Plantilla publicacion'!$A$3:$M$502,7,0)</f>
        <v>0</v>
      </c>
      <c r="H188" s="6" t="str">
        <f>VLOOKUP(B188,'Plantilla publicacion'!$A$3:$M$506,8,0)</f>
        <v>Elaborar y presentar el concepto grafico y racional de la campaña (Correo electrónico en que se observe el concepto gráfico y racional de la campaña)</v>
      </c>
      <c r="I188" s="6">
        <f>VLOOKUP(B188,'Plantilla publicacion'!$A$3:$M$506,9,0)</f>
        <v>4</v>
      </c>
      <c r="J188" s="6" t="str">
        <f>VLOOKUP(B188,'Plantilla publicacion'!$A$3:$M$506,10,0)</f>
        <v>Númerica</v>
      </c>
      <c r="K188" s="7" t="str">
        <f>VLOOKUP(B188,'Plantilla publicacion'!$A$3:$M$506,11,0)</f>
        <v>2025-03-03</v>
      </c>
      <c r="L188" s="7" t="str">
        <f>VLOOKUP(B188,'Plantilla publicacion'!$A$3:$M$506,12,0)</f>
        <v>2025-11-28</v>
      </c>
      <c r="M188" s="58"/>
      <c r="N188" s="39" t="str">
        <f>VLOOKUP(B188,'Plantilla publicacion'!$A$3:$M$506,13,0)</f>
        <v>73-GRUPO DE TRABAJO DE COMUNICACION</v>
      </c>
      <c r="O188" s="249">
        <f>VLOOKUP($B188,'Plantilla publicacion'!$T$3:$Z$506,6,0)</f>
        <v>50</v>
      </c>
      <c r="P188" s="245">
        <f>VLOOKUP($B188,'Plantilla publicacion'!$T$3:$Z$506,7,0)</f>
        <v>0</v>
      </c>
      <c r="Q188" s="250" t="str">
        <f>VLOOKUP($B188,'Plantilla publicacion'!$T$3:$AA$506,8,0)</f>
        <v>Se remite la evidencia de envío del concepto grafico realizado por OSCAE, en relación con la campaña de Decálogo de Vivienda.</v>
      </c>
    </row>
    <row r="189" spans="1:17" ht="25.5" x14ac:dyDescent="0.25">
      <c r="A189" s="13" t="str">
        <f>VLOOKUP(B189,'Plantilla publicacion'!$A$3:$B$506,2,0)</f>
        <v>Actividad propia</v>
      </c>
      <c r="B189" s="6" t="s">
        <v>1449</v>
      </c>
      <c r="C189" s="349"/>
      <c r="D189" s="349">
        <f>VLOOKUP(B189,'Plantilla publicacion'!$A$3:$M$502,6,0)</f>
        <v>0</v>
      </c>
      <c r="E189" s="349"/>
      <c r="F189" s="349"/>
      <c r="G189" s="349">
        <f>VLOOKUP(B189,'Plantilla publicacion'!$A$3:$M$502,7,0)</f>
        <v>0</v>
      </c>
      <c r="H189" s="6" t="str">
        <f>VLOOKUP(B189,'Plantilla publicacion'!$A$3:$M$506,8,0)</f>
        <v>Revisar y aprobar la propuesta (Correo electrónico con la propuesta aprobada)</v>
      </c>
      <c r="I189" s="6">
        <f>VLOOKUP(B189,'Plantilla publicacion'!$A$3:$M$506,9,0)</f>
        <v>4</v>
      </c>
      <c r="J189" s="6" t="str">
        <f>VLOOKUP(B189,'Plantilla publicacion'!$A$3:$M$506,10,0)</f>
        <v>Númerica</v>
      </c>
      <c r="K189" s="7" t="str">
        <f>VLOOKUP(B189,'Plantilla publicacion'!$A$3:$M$506,11,0)</f>
        <v>2025-03-03</v>
      </c>
      <c r="L189" s="7" t="str">
        <f>VLOOKUP(B189,'Plantilla publicacion'!$A$3:$M$506,12,0)</f>
        <v>2025-11-28</v>
      </c>
      <c r="M189" s="58"/>
      <c r="N189" s="39" t="str">
        <f>VLOOKUP(B189,'Plantilla publicacion'!$A$3:$M$506,13,0)</f>
        <v>3000-DESPACHO DEL SUPERINTENDENTE DELEGADO PARA LA PROTECCIÓN DEL CONSUMIDOR</v>
      </c>
      <c r="O189" s="249">
        <f>VLOOKUP($B189,'Plantilla publicacion'!$T$3:$Z$506,6,0)</f>
        <v>50</v>
      </c>
      <c r="P189" s="245">
        <f>VLOOKUP($B189,'Plantilla publicacion'!$T$3:$Z$506,7,0)</f>
        <v>3.0674846625766872E-3</v>
      </c>
      <c r="Q189" s="250" t="str">
        <f>VLOOKUP($B189,'Plantilla publicacion'!$T$3:$AA$506,8,0)</f>
        <v>Se remite aprobación por parte de la Delegada María Carolina Ramírez, con respecto al concepto grafico realizado por OSCAE, aprobación que permite la publicación de dicho concepto grafico.</v>
      </c>
    </row>
    <row r="190" spans="1:17" ht="15.75" thickBot="1" x14ac:dyDescent="0.3">
      <c r="A190" s="13" t="str">
        <f>VLOOKUP(B190,'Plantilla publicacion'!$A$3:$B$506,2,0)</f>
        <v>Actividad sin participación</v>
      </c>
      <c r="B190" s="6" t="s">
        <v>1450</v>
      </c>
      <c r="C190" s="369"/>
      <c r="D190" s="369">
        <f>VLOOKUP(B190,'Plantilla publicacion'!$A$3:$M$502,6,0)</f>
        <v>0</v>
      </c>
      <c r="E190" s="369"/>
      <c r="F190" s="369"/>
      <c r="G190" s="369">
        <f>VLOOKUP(B190,'Plantilla publicacion'!$A$3:$M$502,7,0)</f>
        <v>0</v>
      </c>
      <c r="H190" s="6" t="str">
        <f>VLOOKUP(B190,'Plantilla publicacion'!$A$3:$M$506,8,0)</f>
        <v>Ejecutar las campañas (Captura de pantalla de publicación de las campañas)</v>
      </c>
      <c r="I190" s="6">
        <f>VLOOKUP(B190,'Plantilla publicacion'!$A$3:$M$506,9,0)</f>
        <v>4</v>
      </c>
      <c r="J190" s="6" t="str">
        <f>VLOOKUP(B190,'Plantilla publicacion'!$A$3:$M$506,10,0)</f>
        <v>Númerica</v>
      </c>
      <c r="K190" s="7" t="str">
        <f>VLOOKUP(B190,'Plantilla publicacion'!$A$3:$M$506,11,0)</f>
        <v>2025-03-03</v>
      </c>
      <c r="L190" s="7" t="str">
        <f>VLOOKUP(B190,'Plantilla publicacion'!$A$3:$M$506,12,0)</f>
        <v>2025-12-30</v>
      </c>
      <c r="M190" s="58"/>
      <c r="N190" s="39" t="str">
        <f>VLOOKUP(B190,'Plantilla publicacion'!$A$3:$M$506,13,0)</f>
        <v>73-GRUPO DE TRABAJO DE COMUNICACION</v>
      </c>
      <c r="O190" s="251">
        <f>VLOOKUP($B190,'Plantilla publicacion'!$T$3:$Z$506,6,0)</f>
        <v>0</v>
      </c>
      <c r="P190" s="252">
        <f>VLOOKUP($B190,'Plantilla publicacion'!$T$3:$Z$506,7,0)</f>
        <v>0</v>
      </c>
      <c r="Q190" s="253">
        <f>VLOOKUP($B190,'Plantilla publicacion'!$T$3:$AA$506,8,0)</f>
        <v>0</v>
      </c>
    </row>
    <row r="191" spans="1:17" ht="32.25" customHeight="1" thickBot="1" x14ac:dyDescent="0.3">
      <c r="A191" s="13" t="e">
        <f>VLOOKUP(B191,'Plantilla publicacion'!$A$3:$B$506,2,0)</f>
        <v>#N/A</v>
      </c>
      <c r="B191" s="386" t="s">
        <v>40</v>
      </c>
      <c r="C191" s="387"/>
      <c r="D191" s="387"/>
      <c r="E191" s="387"/>
      <c r="F191" s="387"/>
      <c r="G191" s="387"/>
      <c r="H191" s="387"/>
      <c r="I191" s="387"/>
      <c r="J191" s="387"/>
      <c r="K191" s="387"/>
      <c r="L191" s="387"/>
      <c r="M191" s="387"/>
      <c r="N191" s="388"/>
      <c r="O191" s="177"/>
      <c r="P191" s="186"/>
      <c r="Q191" s="15"/>
    </row>
    <row r="192" spans="1:17" ht="48" customHeight="1" thickBot="1" x14ac:dyDescent="0.3">
      <c r="B192" s="22" t="s">
        <v>501</v>
      </c>
      <c r="C192" s="23" t="s">
        <v>1611</v>
      </c>
      <c r="D192" s="23" t="s">
        <v>0</v>
      </c>
      <c r="E192" s="23" t="s">
        <v>1558</v>
      </c>
      <c r="F192" s="23" t="s">
        <v>1614</v>
      </c>
      <c r="G192" s="23" t="s">
        <v>1</v>
      </c>
      <c r="H192" s="23" t="s">
        <v>2</v>
      </c>
      <c r="I192" s="23" t="s">
        <v>3</v>
      </c>
      <c r="J192" s="23" t="s">
        <v>4</v>
      </c>
      <c r="K192" s="24" t="s">
        <v>5</v>
      </c>
      <c r="L192" s="24" t="s">
        <v>6</v>
      </c>
      <c r="M192" s="57" t="s">
        <v>1612</v>
      </c>
      <c r="N192" s="25" t="s">
        <v>7</v>
      </c>
      <c r="O192" s="243"/>
      <c r="P192" s="244"/>
      <c r="Q192" s="98"/>
    </row>
    <row r="193" spans="1:17" s="12" customFormat="1" x14ac:dyDescent="0.25">
      <c r="A193" s="5" t="str">
        <f>VLOOKUP(B193,'Plantilla publicacion'!$A$3:$B$506,2,0)</f>
        <v>Producto</v>
      </c>
      <c r="B193" s="15" t="s">
        <v>1182</v>
      </c>
      <c r="C193" s="348" t="str">
        <f>VLOOKUP(B193,'Plantilla publicacion'!$A$3:$R$506,17,0)</f>
        <v>PND - 5-31-5-b- Convergencia regional - Entidades públicas territoriales y nacionales fortalecidas / PES - Transformación Institucional</v>
      </c>
      <c r="D193" s="348" t="str">
        <f>VLOOKUP(B193,'Plantilla publicacion'!$A$3:$M$506,6,0)</f>
        <v>60-Fortalecer el Sistema Integral de Gestión Institucional en el marco del Modelo Integrado de Planeación y gestión para mejorar la prestación del servicio.</v>
      </c>
      <c r="E193" s="348" t="str">
        <f>VLOOKUP(B193,'Plantilla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3" s="348" t="str">
        <f>VLOOKUP(B193,'Plantilla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3" s="348" t="str">
        <f>VLOOKUP(B193,'Plantilla publicacion'!$A$3:$M$506,7,0)</f>
        <v>N/A</v>
      </c>
      <c r="H193" s="15" t="str">
        <f>VLOOKUP(B193,'Plantilla publicacion'!$A$3:$M$506,8,0)</f>
        <v>Estrategia de racionalización de trámites implementada</v>
      </c>
      <c r="I193" s="15">
        <f>VLOOKUP(B193,'Plantilla publicacion'!$A$3:$M$506,9,0)</f>
        <v>100</v>
      </c>
      <c r="J193" s="15" t="str">
        <f>VLOOKUP(B193,'Plantilla publicacion'!$A$3:$M$506,10,0)</f>
        <v>Porcentual</v>
      </c>
      <c r="K193" s="158" t="str">
        <f>VLOOKUP(B193,'Plantilla publicacion'!$A$3:$M$506,11,0)</f>
        <v>2025-01-15</v>
      </c>
      <c r="L193" s="158" t="str">
        <f>VLOOKUP(B193,'Plantilla publicacion'!$A$3:$M$506,12,0)</f>
        <v>2025-12-22</v>
      </c>
      <c r="M193" s="15">
        <f>IF(ISERROR(VLOOKUP(B193,'Plantilla publicacion'!$A$3:$P$501,16,0)),"NA",VLOOKUP(B193,'Plantilla publicacion'!$A$3:$P$501,16,0))</f>
        <v>0</v>
      </c>
      <c r="N193" s="189" t="str">
        <f>VLOOKUP(B193,'Plantilla publicacion'!$A$3:$M$506,13,0)</f>
        <v>30-OFICINA ASESORA DE PLANEACIÓN</v>
      </c>
      <c r="O193" s="246">
        <f>VLOOKUP($B193,'Plantilla publicacion'!$T$3:$Z$506,6,0)</f>
        <v>0</v>
      </c>
      <c r="P193" s="247">
        <f>VLOOKUP($B193,'Plantilla publicacion'!$T$3:$Z$506,7,0)</f>
        <v>0</v>
      </c>
      <c r="Q193" s="248">
        <f>VLOOKUP($B193,'Plantilla publicacion'!$T$3:$AA$506,8,0)</f>
        <v>0</v>
      </c>
    </row>
    <row r="194" spans="1:17" ht="25.5" x14ac:dyDescent="0.25">
      <c r="A194" s="13" t="str">
        <f>VLOOKUP(B194,'Plantilla publicacion'!$A$3:$B$506,2,0)</f>
        <v>Actividad propia</v>
      </c>
      <c r="B194" s="6" t="s">
        <v>1186</v>
      </c>
      <c r="C194" s="349"/>
      <c r="D194" s="349">
        <f>VLOOKUP(B194,'Plantilla publicacion'!$A$3:$M$502,6,0)</f>
        <v>0</v>
      </c>
      <c r="E194" s="349"/>
      <c r="F194" s="349"/>
      <c r="G194" s="349">
        <f>VLOOKUP(B194,'Plantilla publicacion'!$A$3:$M$502,7,0)</f>
        <v>0</v>
      </c>
      <c r="H194" s="6" t="str">
        <f>VLOOKUP(B194,'Plantilla publicacion'!$A$3:$M$506,8,0)</f>
        <v>Elaborar el plan de trabajo de la estrategia de racionalización de trámites</v>
      </c>
      <c r="I194" s="6">
        <f>VLOOKUP(B194,'Plantilla publicacion'!$A$3:$M$506,9,0)</f>
        <v>1</v>
      </c>
      <c r="J194" s="6" t="str">
        <f>VLOOKUP(B194,'Plantilla publicacion'!$A$3:$M$506,10,0)</f>
        <v>Númerica</v>
      </c>
      <c r="K194" s="7" t="str">
        <f>VLOOKUP(B194,'Plantilla publicacion'!$A$3:$M$506,11,0)</f>
        <v>2025-01-15</v>
      </c>
      <c r="L194" s="7" t="str">
        <f>VLOOKUP(B194,'Plantilla publicacion'!$A$3:$M$506,12,0)</f>
        <v>2025-03-28</v>
      </c>
      <c r="M194" s="58"/>
      <c r="N194" s="39" t="str">
        <f>VLOOKUP(B194,'Plantilla publicacion'!$A$3:$M$506,13,0)</f>
        <v>30-OFICINA ASESORA DE PLANEACIÓN</v>
      </c>
      <c r="O194" s="249">
        <f>VLOOKUP($B194,'Plantilla publicacion'!$T$3:$Z$506,6,0)</f>
        <v>100</v>
      </c>
      <c r="P194" s="245">
        <f>VLOOKUP($B194,'Plantilla publicacion'!$T$3:$Z$506,7,0)</f>
        <v>2.4539877300613498E-3</v>
      </c>
      <c r="Q194" s="250" t="str">
        <f>VLOOKUP($B194,'Plantilla publicacion'!$T$3:$AA$506,8,0)</f>
        <v xml:space="preserve">Se elaboró el plan de trabajo para la estrategia en el formato solicitado, con los hitos de establecidos por el SUIT. </v>
      </c>
    </row>
    <row r="195" spans="1:17" ht="26.25" thickBot="1" x14ac:dyDescent="0.3">
      <c r="A195" s="13" t="str">
        <f>VLOOKUP(B195,'Plantilla publicacion'!$A$3:$B$506,2,0)</f>
        <v>Actividad propia</v>
      </c>
      <c r="B195" s="19" t="s">
        <v>1188</v>
      </c>
      <c r="C195" s="369"/>
      <c r="D195" s="369">
        <f>VLOOKUP(B195,'Plantilla publicacion'!$A$3:$M$502,6,0)</f>
        <v>0</v>
      </c>
      <c r="E195" s="369"/>
      <c r="F195" s="369"/>
      <c r="G195" s="369">
        <f>VLOOKUP(B195,'Plantilla publicacion'!$A$3:$M$502,7,0)</f>
        <v>0</v>
      </c>
      <c r="H195" s="6" t="str">
        <f>VLOOKUP(B195,'Plantilla publicacion'!$A$3:$M$506,8,0)</f>
        <v>Ejecutar el plan de trabajo de la estrategia de racionalización de trámites</v>
      </c>
      <c r="I195" s="6">
        <f>VLOOKUP(B195,'Plantilla publicacion'!$A$3:$M$506,9,0)</f>
        <v>100</v>
      </c>
      <c r="J195" s="6" t="str">
        <f>VLOOKUP(B195,'Plantilla publicacion'!$A$3:$M$506,10,0)</f>
        <v>Porcentual</v>
      </c>
      <c r="K195" s="7" t="str">
        <f>VLOOKUP(B195,'Plantilla publicacion'!$A$3:$M$506,11,0)</f>
        <v>2025-03-28</v>
      </c>
      <c r="L195" s="7" t="str">
        <f>VLOOKUP(B195,'Plantilla publicacion'!$A$3:$M$506,12,0)</f>
        <v>2025-12-22</v>
      </c>
      <c r="M195" s="58"/>
      <c r="N195" s="39" t="str">
        <f>VLOOKUP(B195,'Plantilla publicacion'!$A$3:$M$506,13,0)</f>
        <v>30-OFICINA ASESORA DE PLANEACIÓN</v>
      </c>
      <c r="O195" s="251">
        <f>VLOOKUP($B195,'Plantilla publicacion'!$T$3:$Z$506,6,0)</f>
        <v>100</v>
      </c>
      <c r="P195" s="252">
        <f>VLOOKUP($B195,'Plantilla publicacion'!$T$3:$Z$506,7,0)</f>
        <v>9.8159509202453993E-3</v>
      </c>
      <c r="Q195" s="253" t="str">
        <f>VLOOKUP($B195,'Plantilla publicacion'!$T$3:$AA$506,8,0)</f>
        <v xml:space="preserve">Se da cumplimiento al primer hito del plan de trabajo con la inscripción de la estrategia en el SUIT, se incluye evidencia del registro en el SUIT para demostrar el cumplimiento. </v>
      </c>
    </row>
    <row r="196" spans="1:17" ht="32.25" customHeight="1" thickBot="1" x14ac:dyDescent="0.3">
      <c r="A196" s="13" t="e">
        <f>VLOOKUP(B196,'Plantilla publicacion'!$A$3:$B$506,2,0)</f>
        <v>#N/A</v>
      </c>
      <c r="B196" s="386" t="s">
        <v>41</v>
      </c>
      <c r="C196" s="387"/>
      <c r="D196" s="387"/>
      <c r="E196" s="387"/>
      <c r="F196" s="387"/>
      <c r="G196" s="387"/>
      <c r="H196" s="387"/>
      <c r="I196" s="387"/>
      <c r="J196" s="387"/>
      <c r="K196" s="387"/>
      <c r="L196" s="387"/>
      <c r="M196" s="387"/>
      <c r="N196" s="388"/>
      <c r="O196" s="177"/>
      <c r="P196" s="186"/>
      <c r="Q196" s="15"/>
    </row>
    <row r="197" spans="1:17" ht="48" customHeight="1" thickBot="1" x14ac:dyDescent="0.3">
      <c r="B197" s="75" t="s">
        <v>501</v>
      </c>
      <c r="C197" s="77" t="s">
        <v>1611</v>
      </c>
      <c r="D197" s="77" t="s">
        <v>0</v>
      </c>
      <c r="E197" s="77" t="s">
        <v>1558</v>
      </c>
      <c r="F197" s="77" t="s">
        <v>1614</v>
      </c>
      <c r="G197" s="77" t="s">
        <v>1</v>
      </c>
      <c r="H197" s="77" t="s">
        <v>2</v>
      </c>
      <c r="I197" s="77" t="s">
        <v>3</v>
      </c>
      <c r="J197" s="77" t="s">
        <v>4</v>
      </c>
      <c r="K197" s="78" t="s">
        <v>5</v>
      </c>
      <c r="L197" s="78" t="s">
        <v>6</v>
      </c>
      <c r="M197" s="80" t="s">
        <v>1612</v>
      </c>
      <c r="N197" s="79" t="s">
        <v>7</v>
      </c>
      <c r="O197" s="243"/>
      <c r="P197" s="244"/>
      <c r="Q197" s="98"/>
    </row>
    <row r="198" spans="1:17" s="12" customFormat="1" ht="76.5" x14ac:dyDescent="0.25">
      <c r="A198" s="5" t="str">
        <f>VLOOKUP(B198,'Plantilla publicacion'!$A$3:$B$506,2,0)</f>
        <v>Producto</v>
      </c>
      <c r="B198" s="99" t="s">
        <v>765</v>
      </c>
      <c r="C198" s="350" t="str">
        <f>VLOOKUP(B198,'Plantilla publicacion'!$A$3:$R$506,17,0)</f>
        <v>PND - 4-04-1-c- Transformación productiva, internacionalización y acción climática - Políticas de competencia, consumidor e infraestructura de la calidad modernas / PES - Internacionalización</v>
      </c>
      <c r="D198" s="350" t="str">
        <f>VLOOKUP(B198,'Plantilla publicacion'!$A$3:$M$506,6,0)</f>
        <v>59-Generar sinergias con agentes nacionales e internacionales que permitan potenciar las capacidades de la SIC.</v>
      </c>
      <c r="E198" s="350" t="str">
        <f>VLOOKUP(B198,'Plantilla publicacion'!$A$3:$P$506,15,0)</f>
        <v>63 - 1-Generación de oportunidades de cooperación y fortalecimiento de existentes con grupos de interés y de valor.-5-Direccionamiento de la oferta institucional con productos y/o servicios con enfoque preventivo, diferencial y territorial.</v>
      </c>
      <c r="F198" s="350" t="str">
        <f>VLOOKUP(B198,'Plantilla publicacion'!$A$3:$P$506,15,0)</f>
        <v>63 - 1-Generación de oportunidades de cooperación y fortalecimiento de existentes con grupos de interés y de valor.-5-Direccionamiento de la oferta institucional con productos y/o servicios con enfoque preventivo, diferencial y territorial.</v>
      </c>
      <c r="G198" s="350" t="str">
        <f>VLOOKUP(B198,'Plantilla publicacion'!$A$3:$M$506,7,0)</f>
        <v>N/A</v>
      </c>
      <c r="H198" s="101" t="str">
        <f>VLOOKUP(B198,'Plantilla publicacion'!$A$3:$M$506,8,0)</f>
        <v>Mesas de integración para la conexión de actores del ecosistema de innovación involucrados en temas de Propiedad Industrial y transferencia tecnológica, realizadas  (Actas de reunión firmadas)</v>
      </c>
      <c r="I198" s="101">
        <f>VLOOKUP(B198,'Plantilla publicacion'!$A$3:$M$506,9,0)</f>
        <v>2</v>
      </c>
      <c r="J198" s="101" t="str">
        <f>VLOOKUP(B198,'Plantilla publicacion'!$A$3:$M$506,10,0)</f>
        <v>Númerica</v>
      </c>
      <c r="K198" s="159" t="str">
        <f>VLOOKUP(B198,'Plantilla publicacion'!$A$3:$M$506,11,0)</f>
        <v>2025-01-13</v>
      </c>
      <c r="L198" s="159" t="str">
        <f>VLOOKUP(B198,'Plantilla publicacion'!$A$3:$M$506,12,0)</f>
        <v>2025-11-28</v>
      </c>
      <c r="M198" s="101" t="str">
        <f>IF(ISERROR(VLOOKUP(B198,'Plantilla publicacion'!$A$3:$P$501,16,0)),"NA",VLOOKUP(B198,'Plantilla publicacion'!$A$3:$P$501,16,0))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198" s="102" t="str">
        <f>VLOOKUP(B198,'Plantilla publicacion'!$A$3:$M$506,13,0)</f>
        <v>2023-GRUPO DE TRABAJO DE CENTRO DE INFORMACIÓN TECNOLÓGICA Y APOYO A LA GESTIÓN DE PROPIEDAD LA INDUSTRIAL</v>
      </c>
      <c r="O198" s="195">
        <f>VLOOKUP($B198,'Plantilla publicacion'!$T$3:$Z$506,6,0)</f>
        <v>0</v>
      </c>
      <c r="P198" s="196">
        <f>VLOOKUP($B198,'Plantilla publicacion'!$T$3:$Z$506,7,0)</f>
        <v>0</v>
      </c>
      <c r="Q198" s="102" t="str">
        <f>VLOOKUP($B198,'Plantilla publicacion'!$T$3:$AA$506,8,0)</f>
        <v>Las Mesas de integración para la conexión de actores del ecosistema de innovación involucrados en temas de Propiedad Industrial y transferencia tecnológica, se encuentran en ejecución. A corte del 30 de mayo, se definió la estructura para la realización de las Mesas de integración para la conexión de actores del ecosistema de innovación involucrados en temas de Propiedad Industrial y transferencia tecnológica, y se llevó a cabo una reunión con la Red Joinn –Oficinas de Transferencia de Resultados de Investigación OTRIs conformada CienTech, Connect, OTRI Estratégica de Oriente, Reddi Colombia y Tecnnova . En la reunión se les explicó la propuesta para la realización de las Mesas de integración, la cual fue celebrada por los asistentes y se acordó hacer la propuesta de fechas para la realización de las mesas en el 2025.</v>
      </c>
    </row>
    <row r="199" spans="1:17" ht="51" x14ac:dyDescent="0.25">
      <c r="A199" s="13" t="str">
        <f>VLOOKUP(B199,'Plantilla publicacion'!$A$3:$B$506,2,0)</f>
        <v>Actividad propia</v>
      </c>
      <c r="B199" s="103" t="s">
        <v>769</v>
      </c>
      <c r="C199" s="349"/>
      <c r="D199" s="349">
        <f>VLOOKUP(B199,'Plantilla publicacion'!$A$3:$M$502,6,0)</f>
        <v>0</v>
      </c>
      <c r="E199" s="349"/>
      <c r="F199" s="349"/>
      <c r="G199" s="349">
        <f>VLOOKUP(B199,'Plantilla publicacion'!$A$3:$M$502,7,0)</f>
        <v>0</v>
      </c>
      <c r="H199" s="6" t="str">
        <f>VLOOKUP(B199,'Plantilla publicacion'!$A$3:$M$506,8,0)</f>
        <v>Elaborar la propuesta de estructura para la realización de las mesas de integración para la conexión de actores del ecosistema de innovación involucrados en temas de Propiedad Industrial y transferencia tecnológica. (Documento con la propuesta elaborado)</v>
      </c>
      <c r="I199" s="6">
        <f>VLOOKUP(B199,'Plantilla publicacion'!$A$3:$M$506,9,0)</f>
        <v>1</v>
      </c>
      <c r="J199" s="6" t="str">
        <f>VLOOKUP(B199,'Plantilla publicacion'!$A$3:$M$506,10,0)</f>
        <v>Númerica</v>
      </c>
      <c r="K199" s="7" t="str">
        <f>VLOOKUP(B199,'Plantilla publicacion'!$A$3:$M$506,11,0)</f>
        <v>2025-01-13</v>
      </c>
      <c r="L199" s="7" t="str">
        <f>VLOOKUP(B199,'Plantilla publicacion'!$A$3:$M$506,12,0)</f>
        <v>2025-03-31</v>
      </c>
      <c r="M199" s="58"/>
      <c r="N199" s="104" t="str">
        <f>VLOOKUP(B199,'Plantilla publicacion'!$A$3:$M$506,13,0)</f>
        <v>2023-GRUPO DE TRABAJO DE CENTRO DE INFORMACIÓN TECNOLÓGICA Y APOYO A LA GESTIÓN DE PROPIEDAD LA INDUSTRIAL</v>
      </c>
      <c r="O199" s="202">
        <f>VLOOKUP($B199,'Plantilla publicacion'!$T$3:$Z$506,6,0)</f>
        <v>100</v>
      </c>
      <c r="P199" s="186">
        <f>VLOOKUP($B199,'Plantilla publicacion'!$T$3:$Z$506,7,0)</f>
        <v>7.3619631901840491E-3</v>
      </c>
      <c r="Q199" s="141" t="str">
        <f>VLOOKUP($B199,'Plantilla publicacion'!$T$3:$AA$506,8,0)</f>
        <v>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v>
      </c>
    </row>
    <row r="200" spans="1:17" ht="51.75" thickBot="1" x14ac:dyDescent="0.3">
      <c r="A200" s="13" t="str">
        <f>VLOOKUP(B200,'Plantilla publicacion'!$A$3:$B$506,2,0)</f>
        <v>Actividad propia</v>
      </c>
      <c r="B200" s="105" t="s">
        <v>771</v>
      </c>
      <c r="C200" s="351"/>
      <c r="D200" s="351">
        <f>VLOOKUP(B200,'Plantilla publicacion'!$A$3:$M$502,6,0)</f>
        <v>0</v>
      </c>
      <c r="E200" s="351"/>
      <c r="F200" s="351"/>
      <c r="G200" s="351">
        <f>VLOOKUP(B200,'Plantilla publicacion'!$A$3:$M$502,7,0)</f>
        <v>0</v>
      </c>
      <c r="H200" s="107" t="str">
        <f>VLOOKUP(B200,'Plantilla publicacion'!$A$3:$M$506,8,0)</f>
        <v>Realizar las mesas de integración  (Actas de reunión firmadas)</v>
      </c>
      <c r="I200" s="107">
        <f>VLOOKUP(B200,'Plantilla publicacion'!$A$3:$M$506,9,0)</f>
        <v>2</v>
      </c>
      <c r="J200" s="107" t="str">
        <f>VLOOKUP(B200,'Plantilla publicacion'!$A$3:$M$506,10,0)</f>
        <v>Númerica</v>
      </c>
      <c r="K200" s="108" t="str">
        <f>VLOOKUP(B200,'Plantilla publicacion'!$A$3:$M$506,11,0)</f>
        <v>2025-04-01</v>
      </c>
      <c r="L200" s="108" t="str">
        <f>VLOOKUP(B200,'Plantilla publicacion'!$A$3:$M$506,12,0)</f>
        <v>2025-11-28</v>
      </c>
      <c r="M200" s="109"/>
      <c r="N200" s="110" t="str">
        <f>VLOOKUP(B200,'Plantilla publicacion'!$A$3:$M$506,13,0)</f>
        <v>2023-GRUPO DE TRABAJO DE CENTRO DE INFORMACIÓN TECNOLÓGICA Y APOYO A LA GESTIÓN DE PROPIEDAD LA INDUSTRIAL</v>
      </c>
      <c r="O200" s="230">
        <f>VLOOKUP($B200,'Plantilla publicacion'!$T$3:$Z$506,6,0)</f>
        <v>0</v>
      </c>
      <c r="P200" s="231">
        <f>VLOOKUP($B200,'Plantilla publicacion'!$T$3:$Z$506,7,0)</f>
        <v>0</v>
      </c>
      <c r="Q200" s="232" t="str">
        <f>VLOOKUP($B200,'Plantilla publicacion'!$T$3:$AA$506,8,0)</f>
        <v>El 14 de mayo, se llevó a cabo una reunión con la Red Joinn –Oficinas de Transferencia de Resultados de Investigación OTRIs conformada CienTech, Connect, OTRI Estratégica de Oriente, Reddi Colombia y Tecnnova . En la reunión se les explico la propuesta para la realización de las Mesas de integración para la conexión de actores del ecosistema de innovación involucrados en temas de Propiedad Industrial y transferencia tecnológica, la cual fue celebrada por los asistentes y se acordó hacer la propuesta de fechas para la realización de las mesas en el 2025.</v>
      </c>
    </row>
    <row r="201" spans="1:17" s="12" customFormat="1" ht="102" x14ac:dyDescent="0.25">
      <c r="A201" s="5" t="str">
        <f>VLOOKUP(B201,'Plantilla publicacion'!$A$3:$B$506,2,0)</f>
        <v>Producto</v>
      </c>
      <c r="B201" s="15" t="s">
        <v>790</v>
      </c>
      <c r="C201" s="349" t="str">
        <f>VLOOKUP(B201,'Plantilla publicacion'!$A$3:$R$506,17,0)</f>
        <v>PND - 2-03-9-b- Seguridad humana y justicia social - Aprovechamiento de la propiedad intelectual / PES - Reindustrialización</v>
      </c>
      <c r="D201" s="349" t="str">
        <f>VLOOKUP(B201,'Plantilla publicacion'!$A$3:$M$506,6,0)</f>
        <v>58-Promover el enfoque preventivo, diferencial y territorial en el que hacer misional de la entidad</v>
      </c>
      <c r="E201" s="349" t="str">
        <f>VLOOKUP(B201,'Plantilla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1" s="349" t="str">
        <f>VLOOKUP(B201,'Plantilla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1" s="349" t="str">
        <f>VLOOKUP(B201,'Plantilla publicacion'!$A$3:$M$506,7,0)</f>
        <v>C-3503-0200-0014-20309b</v>
      </c>
      <c r="H201" s="15" t="str">
        <f>VLOOKUP(B201,'Plantilla publicacion'!$A$3:$M$506,8,0)</f>
        <v>Premio Nacional al Inventor Colombiano 2025, realizado  (Informe dela realización del premio al inventor Colombiano 2025)</v>
      </c>
      <c r="I201" s="15">
        <f>VLOOKUP(B201,'Plantilla publicacion'!$A$3:$M$506,9,0)</f>
        <v>1</v>
      </c>
      <c r="J201" s="15" t="str">
        <f>VLOOKUP(B201,'Plantilla publicacion'!$A$3:$M$506,10,0)</f>
        <v>Númerica</v>
      </c>
      <c r="K201" s="158" t="str">
        <f>VLOOKUP(B201,'Plantilla publicacion'!$A$3:$M$506,11,0)</f>
        <v>2025-02-03</v>
      </c>
      <c r="L201" s="158" t="str">
        <f>VLOOKUP(B201,'Plantilla publicacion'!$A$3:$M$506,12,0)</f>
        <v>2025-08-29</v>
      </c>
      <c r="M201" s="15" t="str">
        <f>IF(ISERROR(VLOOKUP(B201,'Plantilla publicacion'!$A$3:$P$501,16,0)),"NA",VLOOKUP(B201,'Plantilla publicacion'!$A$3:$P$501,16,0))</f>
        <v>PND_3_Brindar acompañamiento a inventores y promover el uso de la información de patentes / PND_4_Reinvertir parte de las tasas recaudadas por propiedad industrial en el funcionamiento y promoción de la innovación</v>
      </c>
      <c r="N201" s="189" t="str">
        <f>VLOOKUP(B201,'Plantilla publicacion'!$A$3:$M$506,13,0)</f>
        <v>2023-GRUPO DE TRABAJO DE CENTRO DE INFORMACIÓN TECNOLÓGICA Y APOYO A LA GESTIÓN DE PROPIEDAD LA INDUSTRIAL</v>
      </c>
      <c r="O201" s="266">
        <f>VLOOKUP($B201,'Plantilla publicacion'!$T$3:$Z$506,6,0)</f>
        <v>0</v>
      </c>
      <c r="P201" s="191">
        <f>VLOOKUP($B201,'Plantilla publicacion'!$T$3:$Z$506,7,0)</f>
        <v>0</v>
      </c>
      <c r="Q201" s="102" t="str">
        <f>VLOOKUP($B201,'Plantilla publicacion'!$T$3:$AA$506,8,0)</f>
        <v>En mayo se inscribieron 16 inventores con 18 postulaciones: 15 en la categoría Inventor Individual (9 cumplieron requisitos de preselección, pero 3 corresponden a la misma patente, por lo que solo se preseleccionará una); 2 en Micros y Pequeñas Empresas (ninguna cumplió requisitos); y 1 en Mujeres Inventoras (no cumple requisitos, ya que la información no corresponde a una solicitud de patente). El 13 de mayo se realizó un webinar sobre las bases del premio, resolviendo dudas, además de 17 orientaciones virtuales para apoyar a los interesados. Se aprobó la medalla, certificado y reconocimientos para la ceremonia de premiación por la Delegatura de PI.
El porcentaje de avance se calcula ponderando las actividades completadas: 20% por la propuesta de reestructuración, 10% por socializar la propuesta con actores clave, y 7% por la última actividad, el premio al inventor, que tiene un peso del 70% y un avance reportado del 10% en abril.</v>
      </c>
    </row>
    <row r="202" spans="1:17" ht="38.25" x14ac:dyDescent="0.25">
      <c r="A202" s="13" t="str">
        <f>VLOOKUP(B202,'Plantilla publicacion'!$A$3:$B$506,2,0)</f>
        <v>Actividad propia</v>
      </c>
      <c r="B202" s="6" t="s">
        <v>792</v>
      </c>
      <c r="C202" s="349"/>
      <c r="D202" s="349">
        <f>VLOOKUP(B202,'Plantilla publicacion'!$A$3:$M$502,6,0)</f>
        <v>0</v>
      </c>
      <c r="E202" s="349"/>
      <c r="F202" s="349"/>
      <c r="G202" s="349">
        <f>VLOOKUP(B202,'Plantilla publicacion'!$A$3:$M$502,7,0)</f>
        <v>0</v>
      </c>
      <c r="H202" s="6" t="str">
        <f>VLOOKUP(B202,'Plantilla publicacion'!$A$3:$M$506,8,0)</f>
        <v>Realizar propuesta de restructuración del Premio Nacional al inventor colombiano.  (Documento propuesta elaborado)</v>
      </c>
      <c r="I202" s="6">
        <f>VLOOKUP(B202,'Plantilla publicacion'!$A$3:$M$506,9,0)</f>
        <v>1</v>
      </c>
      <c r="J202" s="6" t="str">
        <f>VLOOKUP(B202,'Plantilla publicacion'!$A$3:$M$506,10,0)</f>
        <v>Númerica</v>
      </c>
      <c r="K202" s="7" t="str">
        <f>VLOOKUP(B202,'Plantilla publicacion'!$A$3:$M$506,11,0)</f>
        <v>2025-02-03</v>
      </c>
      <c r="L202" s="7" t="str">
        <f>VLOOKUP(B202,'Plantilla publicacion'!$A$3:$M$506,12,0)</f>
        <v>2025-02-28</v>
      </c>
      <c r="M202" s="58"/>
      <c r="N202" s="39" t="str">
        <f>VLOOKUP(B202,'Plantilla publicacion'!$A$3:$M$506,13,0)</f>
        <v>2023-GRUPO DE TRABAJO DE CENTRO DE INFORMACIÓN TECNOLÓGICA Y APOYO A LA GESTIÓN DE PROPIEDAD LA INDUSTRIAL</v>
      </c>
      <c r="O202" s="249">
        <f>VLOOKUP($B202,'Plantilla publicacion'!$T$3:$Z$506,6,0)</f>
        <v>100</v>
      </c>
      <c r="P202" s="245">
        <f>VLOOKUP($B202,'Plantilla publicacion'!$T$3:$Z$506,7,0)</f>
        <v>2.4539877300613498E-3</v>
      </c>
      <c r="Q202" s="250" t="str">
        <f>VLOOKUP($B202,'Plantilla publicacion'!$T$3:$AA$506,8,0)</f>
        <v>Se realizó la propuesta de restructuración del Premio Nacional al inventor colombiano, y se envió a la Delegada de PI, para sus observaciones.</v>
      </c>
    </row>
    <row r="203" spans="1:17" ht="76.5" x14ac:dyDescent="0.25">
      <c r="A203" s="13" t="str">
        <f>VLOOKUP(B203,'Plantilla publicacion'!$A$3:$B$506,2,0)</f>
        <v>Actividad propia</v>
      </c>
      <c r="B203" s="6" t="s">
        <v>794</v>
      </c>
      <c r="C203" s="349"/>
      <c r="D203" s="349">
        <f>VLOOKUP(B203,'Plantilla publicacion'!$A$3:$M$502,6,0)</f>
        <v>0</v>
      </c>
      <c r="E203" s="349"/>
      <c r="F203" s="349"/>
      <c r="G203" s="349">
        <f>VLOOKUP(B203,'Plantilla publicacion'!$A$3:$M$502,7,0)</f>
        <v>0</v>
      </c>
      <c r="H203" s="6" t="str">
        <f>VLOOKUP(B203,'Plantilla publicacion'!$A$3:$M$506,8,0)</f>
        <v>Socializar  la propuesta con actores clave (internos/externos) para la gestión del premio nacional al inventor colombiano.  (Listados de asistencia a la socialización de la propuesta)</v>
      </c>
      <c r="I203" s="6">
        <f>VLOOKUP(B203,'Plantilla publicacion'!$A$3:$M$506,9,0)</f>
        <v>2</v>
      </c>
      <c r="J203" s="6" t="str">
        <f>VLOOKUP(B203,'Plantilla publicacion'!$A$3:$M$506,10,0)</f>
        <v>Númerica</v>
      </c>
      <c r="K203" s="7" t="str">
        <f>VLOOKUP(B203,'Plantilla publicacion'!$A$3:$M$506,11,0)</f>
        <v>2025-03-03</v>
      </c>
      <c r="L203" s="7" t="str">
        <f>VLOOKUP(B203,'Plantilla publicacion'!$A$3:$M$506,12,0)</f>
        <v>2025-03-31</v>
      </c>
      <c r="M203" s="58"/>
      <c r="N203" s="39" t="str">
        <f>VLOOKUP(B203,'Plantilla publicacion'!$A$3:$M$506,13,0)</f>
        <v>2023-GRUPO DE TRABAJO DE CENTRO DE INFORMACIÓN TECNOLÓGICA Y APOYO A LA GESTIÓN DE PROPIEDAD LA INDUSTRIAL</v>
      </c>
      <c r="O203" s="249">
        <f>VLOOKUP($B203,'Plantilla publicacion'!$T$3:$Z$506,6,0)</f>
        <v>100</v>
      </c>
      <c r="P203" s="245">
        <f>VLOOKUP($B203,'Plantilla publicacion'!$T$3:$Z$506,7,0)</f>
        <v>1.2269938650306749E-3</v>
      </c>
      <c r="Q203" s="250" t="str">
        <f>VLOOKUP($B203,'Plantilla publicacion'!$T$3:$AA$506,8,0)</f>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v>
      </c>
    </row>
    <row r="204" spans="1:17" ht="77.25" thickBot="1" x14ac:dyDescent="0.3">
      <c r="A204" s="13" t="str">
        <f>VLOOKUP(B204,'Plantilla publicacion'!$A$3:$B$506,2,0)</f>
        <v>Actividad propia</v>
      </c>
      <c r="B204" s="11" t="s">
        <v>796</v>
      </c>
      <c r="C204" s="349"/>
      <c r="D204" s="349">
        <f>VLOOKUP(B204,'Plantilla publicacion'!$A$3:$M$502,6,0)</f>
        <v>0</v>
      </c>
      <c r="E204" s="349"/>
      <c r="F204" s="349"/>
      <c r="G204" s="349">
        <f>VLOOKUP(B204,'Plantilla publicacion'!$A$3:$M$502,7,0)</f>
        <v>0</v>
      </c>
      <c r="H204" s="11" t="str">
        <f>VLOOKUP(B204,'Plantilla publicacion'!$A$3:$M$506,8,0)</f>
        <v>Realizar el premio al inventor colombiano 2025 desde la convocatoria hasta premiación. (Informe de la realización del premio al inventor Colombiano 2025)</v>
      </c>
      <c r="I204" s="11">
        <f>VLOOKUP(B204,'Plantilla publicacion'!$A$3:$M$506,9,0)</f>
        <v>1</v>
      </c>
      <c r="J204" s="11" t="str">
        <f>VLOOKUP(B204,'Plantilla publicacion'!$A$3:$M$506,10,0)</f>
        <v>Númerica</v>
      </c>
      <c r="K204" s="111" t="str">
        <f>VLOOKUP(B204,'Plantilla publicacion'!$A$3:$M$506,11,0)</f>
        <v>2025-04-01</v>
      </c>
      <c r="L204" s="111" t="str">
        <f>VLOOKUP(B204,'Plantilla publicacion'!$A$3:$M$506,12,0)</f>
        <v>2025-08-29</v>
      </c>
      <c r="M204" s="112"/>
      <c r="N204" s="190" t="str">
        <f>VLOOKUP(B204,'Plantilla publicacion'!$A$3:$M$506,13,0)</f>
        <v>2023-GRUPO DE TRABAJO DE CENTRO DE INFORMACIÓN TECNOLÓGICA Y APOYO A LA GESTIÓN DE PROPIEDAD LA INDUSTRIAL</v>
      </c>
      <c r="O204" s="251">
        <f>VLOOKUP($B204,'Plantilla publicacion'!$T$3:$Z$506,6,0)</f>
        <v>10</v>
      </c>
      <c r="P204" s="252">
        <f>VLOOKUP($B204,'Plantilla publicacion'!$T$3:$Z$506,7,0)</f>
        <v>8.5889570552147244E-4</v>
      </c>
      <c r="Q204" s="253" t="str">
        <f>VLOOKUP($B204,'Plantilla publicacion'!$T$3:$AA$506,8,0)</f>
        <v>En mayo se inscribieron 16 inventores con 18 postulaciones: 15 en la categoría Inventor individual (9 cumplieron requisitos de preselección, pero 3 corresponden a la misma solicitud de patente, por lo que solo se preseleccionará una); 2 en Micros y Pequeñas empresas (ninguna cumplió requisitos de preselección); y 1 en Mujeres Inventoras (no cumple requisitos, ya que la información no se relaciona con una solicitud de patente). El 13 de mayo se realizó un webinar sobre las bases del premio y se resolvieron dudas. Además, se llevaron a cabo 17 orientaciones virtuales para apoyar a los interesados. Se propuso la medalla, certificado y reconocimientos para la ceremonia de premiación, lo cual fue aprobado por la Delegatura de PI.</v>
      </c>
    </row>
    <row r="205" spans="1:17" s="12" customFormat="1" ht="38.25" x14ac:dyDescent="0.25">
      <c r="A205" s="5" t="str">
        <f>VLOOKUP(B205,'Plantilla publicacion'!$A$3:$B$506,2,0)</f>
        <v>Producto</v>
      </c>
      <c r="B205" s="99" t="s">
        <v>922</v>
      </c>
      <c r="C205" s="350" t="str">
        <f>VLOOKUP(B205,'Plantilla publicacion'!$A$3:$R$506,17,0)</f>
        <v>PND - 4-04-1-c- Transformación productiva, internacionalización y acción climática - Políticas de competencia, consumidor e infraestructura de la calidad modernas / PES - Internacionalización</v>
      </c>
      <c r="D205" s="350" t="str">
        <f>VLOOKUP(B205,'Plantilla publicacion'!$A$3:$M$506,6,0)</f>
        <v>59-Generar sinergias con agentes nacionales e internacionales que permitan potenciar las capacidades de la SIC.</v>
      </c>
      <c r="E205" s="350" t="str">
        <f>VLOOKUP(B205,'Plantilla publicacion'!$A$3:$P$506,15,0)</f>
        <v>63 - 1-Generación de oportunidades de cooperación y fortalecimiento de existentes con grupos de interés y de valor.-5-Direccionamiento de la oferta institucional con productos y/o servicios con enfoque preventivo, diferencial y territorial.</v>
      </c>
      <c r="F205" s="350" t="str">
        <f>VLOOKUP(B205,'Plantilla publicacion'!$A$3:$P$506,15,0)</f>
        <v>63 - 1-Generación de oportunidades de cooperación y fortalecimiento de existentes con grupos de interés y de valor.-5-Direccionamiento de la oferta institucional con productos y/o servicios con enfoque preventivo, diferencial y territorial.</v>
      </c>
      <c r="G205" s="350" t="str">
        <f>VLOOKUP(B205,'Plantilla publicacion'!$A$3:$M$506,7,0)</f>
        <v>FUNCIONAMIENTO</v>
      </c>
      <c r="H205" s="101" t="str">
        <f>VLOOKUP(B205,'Plantilla publicacion'!$A$3:$M$506,8,0)</f>
        <v>Actuaciones colaborativas con autoridades de protección de datos internacionales en busca de establecer buenas prácticas al momento de investigar compañías con presencia transfronteriza, realizada y documentada (Informe / único entregable)</v>
      </c>
      <c r="I205" s="101">
        <f>VLOOKUP(B205,'Plantilla publicacion'!$A$3:$M$506,9,0)</f>
        <v>1</v>
      </c>
      <c r="J205" s="101" t="str">
        <f>VLOOKUP(B205,'Plantilla publicacion'!$A$3:$M$506,10,0)</f>
        <v>Númerica</v>
      </c>
      <c r="K205" s="159" t="str">
        <f>VLOOKUP(B205,'Plantilla publicacion'!$A$3:$M$506,11,0)</f>
        <v>2025-04-01</v>
      </c>
      <c r="L205" s="159" t="str">
        <f>VLOOKUP(B205,'Plantilla publicacion'!$A$3:$M$506,12,0)</f>
        <v>2025-08-28</v>
      </c>
      <c r="M205" s="101" t="str">
        <f>IF(ISERROR(VLOOKUP(B205,'Plantilla publicacion'!$A$3:$P$501,16,0)),"NA",VLOOKUP(B205,'Plantilla publicacion'!$A$3:$P$501,16,0))</f>
        <v>PES_20230041 / PEI_22</v>
      </c>
      <c r="N205" s="102" t="str">
        <f>VLOOKUP(B205,'Plantilla publicacion'!$A$3:$M$506,13,0)</f>
        <v>7000-DESPACHO DEL SUPERINTENDENTE DELEGADO PARA LA PROTECCIÓN DE DATOS PERSONALES</v>
      </c>
      <c r="O205" s="246">
        <f>VLOOKUP($B205,'Plantilla publicacion'!$T$3:$Z$506,6,0)</f>
        <v>0</v>
      </c>
      <c r="P205" s="247">
        <f>VLOOKUP($B205,'Plantilla publicacion'!$T$3:$Z$506,7,0)</f>
        <v>0</v>
      </c>
      <c r="Q205" s="248">
        <f>VLOOKUP($B205,'Plantilla publicacion'!$T$3:$AA$506,8,0)</f>
        <v>0</v>
      </c>
    </row>
    <row r="206" spans="1:17" ht="89.25" x14ac:dyDescent="0.25">
      <c r="A206" s="13" t="str">
        <f>VLOOKUP(B206,'Plantilla publicacion'!$A$3:$B$506,2,0)</f>
        <v>Actividad propia</v>
      </c>
      <c r="B206" s="103" t="s">
        <v>925</v>
      </c>
      <c r="C206" s="349"/>
      <c r="D206" s="349">
        <f>VLOOKUP(B206,'Plantilla publicacion'!$A$3:$M$502,6,0)</f>
        <v>0</v>
      </c>
      <c r="E206" s="349"/>
      <c r="F206" s="349"/>
      <c r="G206" s="349">
        <f>VLOOKUP(B206,'Plantilla publicacion'!$A$3:$M$502,7,0)</f>
        <v>0</v>
      </c>
      <c r="H206" s="6" t="str">
        <f>VLOOKUP(B206,'Plantilla publicacion'!$A$3:$M$506,8,0)</f>
        <v>Exponer ante un foro internacional las lecciones aprendidas de una actuación administrativa frente a una compañía con presencia transfronteriza (Captura de pantalla o imágenes de la exposición realizada/único entregable)</v>
      </c>
      <c r="I206" s="6">
        <f>VLOOKUP(B206,'Plantilla publicacion'!$A$3:$M$506,9,0)</f>
        <v>1</v>
      </c>
      <c r="J206" s="6" t="str">
        <f>VLOOKUP(B206,'Plantilla publicacion'!$A$3:$M$506,10,0)</f>
        <v>Númerica</v>
      </c>
      <c r="K206" s="7" t="str">
        <f>VLOOKUP(B206,'Plantilla publicacion'!$A$3:$M$506,11,0)</f>
        <v>2025-04-01</v>
      </c>
      <c r="L206" s="7" t="str">
        <f>VLOOKUP(B206,'Plantilla publicacion'!$A$3:$M$506,12,0)</f>
        <v>2025-06-27</v>
      </c>
      <c r="M206" s="58"/>
      <c r="N206" s="104" t="str">
        <f>VLOOKUP(B206,'Plantilla publicacion'!$A$3:$M$506,13,0)</f>
        <v>7000-DESPACHO DEL SUPERINTENDENTE DELEGADO PARA LA PROTECCIÓN DE DATOS PERSONALES</v>
      </c>
      <c r="O206" s="249">
        <f>VLOOKUP($B206,'Plantilla publicacion'!$T$3:$Z$506,6,0)</f>
        <v>100</v>
      </c>
      <c r="P206" s="245">
        <f>VLOOKUP($B206,'Plantilla publicacion'!$T$3:$Z$506,7,0)</f>
        <v>6.1349693251533744E-3</v>
      </c>
      <c r="Q206" s="250" t="str">
        <f>VLOOKUP($B206,'Plantilla publicacion'!$T$3:$AA$506,8,0)</f>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v>
      </c>
    </row>
    <row r="207" spans="1:17" ht="39" thickBot="1" x14ac:dyDescent="0.3">
      <c r="A207" s="13" t="str">
        <f>VLOOKUP(B207,'Plantilla publicacion'!$A$3:$B$506,2,0)</f>
        <v>Actividad propia</v>
      </c>
      <c r="B207" s="105" t="s">
        <v>927</v>
      </c>
      <c r="C207" s="351"/>
      <c r="D207" s="351">
        <f>VLOOKUP(B207,'Plantilla publicacion'!$A$3:$M$502,6,0)</f>
        <v>0</v>
      </c>
      <c r="E207" s="351"/>
      <c r="F207" s="351"/>
      <c r="G207" s="351">
        <f>VLOOKUP(B207,'Plantilla publicacion'!$A$3:$M$502,7,0)</f>
        <v>0</v>
      </c>
      <c r="H207" s="107" t="str">
        <f>VLOOKUP(B207,'Plantilla publicacion'!$A$3:$M$506,8,0)</f>
        <v>Elaborar informe que recopile las conclusiones con las autoridades de protección de datos internacionales de buenas prácticas al momento de investigar compañías con presencia transfronteriza. (Informe/único entregable)</v>
      </c>
      <c r="I207" s="107">
        <f>VLOOKUP(B207,'Plantilla publicacion'!$A$3:$M$506,9,0)</f>
        <v>1</v>
      </c>
      <c r="J207" s="107" t="str">
        <f>VLOOKUP(B207,'Plantilla publicacion'!$A$3:$M$506,10,0)</f>
        <v>Númerica</v>
      </c>
      <c r="K207" s="108" t="str">
        <f>VLOOKUP(B207,'Plantilla publicacion'!$A$3:$M$506,11,0)</f>
        <v>2025-07-01</v>
      </c>
      <c r="L207" s="108" t="str">
        <f>VLOOKUP(B207,'Plantilla publicacion'!$A$3:$M$506,12,0)</f>
        <v>2025-08-28</v>
      </c>
      <c r="M207" s="109"/>
      <c r="N207" s="110" t="str">
        <f>VLOOKUP(B207,'Plantilla publicacion'!$A$3:$M$506,13,0)</f>
        <v>7000-DESPACHO DEL SUPERINTENDENTE DELEGADO PARA LA PROTECCIÓN DE DATOS PERSONALES</v>
      </c>
      <c r="O207" s="251">
        <f>VLOOKUP($B207,'Plantilla publicacion'!$T$3:$Z$506,6,0)</f>
        <v>0</v>
      </c>
      <c r="P207" s="252">
        <f>VLOOKUP($B207,'Plantilla publicacion'!$T$3:$Z$506,7,0)</f>
        <v>0</v>
      </c>
      <c r="Q207" s="253">
        <f>VLOOKUP($B207,'Plantilla publicacion'!$T$3:$AA$506,8,0)</f>
        <v>0</v>
      </c>
    </row>
    <row r="208" spans="1:17" s="12" customFormat="1" ht="38.25" x14ac:dyDescent="0.25">
      <c r="A208" s="5" t="str">
        <f>VLOOKUP(B208,'Plantilla publicacion'!$A$3:$B$506,2,0)</f>
        <v>Producto</v>
      </c>
      <c r="B208" s="15" t="s">
        <v>928</v>
      </c>
      <c r="C208" s="349" t="str">
        <f>VLOOKUP(B208,'Plantilla publicacion'!$A$3:$R$506,17,0)</f>
        <v>PND - 2-01-4-c- Seguridad humana y justicia social - Portabilidad de datos para el empoderamiento ciudadano / PES - Reindustrialización</v>
      </c>
      <c r="D208" s="349" t="str">
        <f>VLOOKUP(B208,'Plantilla publicacion'!$A$3:$M$506,6,0)</f>
        <v>58-Promover el enfoque preventivo, diferencial y territorial en el que hacer misional de la entidad</v>
      </c>
      <c r="E208" s="349" t="str">
        <f>VLOOKUP(B208,'Plantilla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8" s="349" t="str">
        <f>VLOOKUP(B208,'Plantilla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8" s="349" t="str">
        <f>VLOOKUP(B208,'Plantilla publicacion'!$A$3:$M$506,7,0)</f>
        <v>C-3503-0200-0012-20104c</v>
      </c>
      <c r="H208" s="15" t="str">
        <f>VLOOKUP(B208,'Plantilla publicacion'!$A$3:$M$506,8,0)</f>
        <v>Eventos en temas relacionados con datos personales, realizados  (Pantallazos o captura de pantalla /único entregable)</v>
      </c>
      <c r="I208" s="15">
        <f>VLOOKUP(B208,'Plantilla publicacion'!$A$3:$M$506,9,0)</f>
        <v>2</v>
      </c>
      <c r="J208" s="15" t="str">
        <f>VLOOKUP(B208,'Plantilla publicacion'!$A$3:$M$506,10,0)</f>
        <v>Númerica</v>
      </c>
      <c r="K208" s="158" t="str">
        <f>VLOOKUP(B208,'Plantilla publicacion'!$A$3:$M$506,11,0)</f>
        <v>2025-02-04</v>
      </c>
      <c r="L208" s="158" t="str">
        <f>VLOOKUP(B208,'Plantilla publicacion'!$A$3:$M$506,12,0)</f>
        <v>2025-11-28</v>
      </c>
      <c r="M208" s="15" t="str">
        <f>IF(ISERROR(VLOOKUP(B208,'Plantilla publicacion'!$A$3:$P$501,16,0)),"NA",VLOOKUP(B208,'Plantilla publicacion'!$A$3:$P$501,16,0))</f>
        <v>PND_1_Fortalecer el empoderamiento de las personas sobre sus datos</v>
      </c>
      <c r="N208" s="189" t="str">
        <f>VLOOKUP(B208,'Plantilla publicacion'!$A$3:$M$506,13,0)</f>
        <v>7000-DESPACHO DEL SUPERINTENDENTE DELEGADO PARA LA PROTECCIÓN DE DATOS PERSONALES;
73-GRUPO DE TRABAJO DE COMUNICACION</v>
      </c>
      <c r="O208" s="195">
        <f>VLOOKUP($B208,'Plantilla publicacion'!$T$3:$Z$506,6,0)</f>
        <v>0</v>
      </c>
      <c r="P208" s="196">
        <f>VLOOKUP($B208,'Plantilla publicacion'!$T$3:$Z$506,7,0)</f>
        <v>0</v>
      </c>
      <c r="Q208" s="102">
        <f>VLOOKUP($B208,'Plantilla publicacion'!$T$3:$AA$506,8,0)</f>
        <v>0</v>
      </c>
    </row>
    <row r="209" spans="1:17" s="12" customFormat="1" ht="48" customHeight="1" x14ac:dyDescent="0.25">
      <c r="A209" s="13" t="str">
        <f>VLOOKUP(B209,'Plantilla publicacion'!$A$3:$B$506,2,0)</f>
        <v>Actividad propia</v>
      </c>
      <c r="B209" s="6" t="s">
        <v>931</v>
      </c>
      <c r="C209" s="349"/>
      <c r="D209" s="349">
        <f>VLOOKUP(B209,'Plantilla publicacion'!$A$3:$M$502,6,0)</f>
        <v>0</v>
      </c>
      <c r="E209" s="349"/>
      <c r="F209" s="349"/>
      <c r="G209" s="349">
        <f>VLOOKUP(B209,'Plantilla publicacion'!$A$3:$M$502,7,0)</f>
        <v>0</v>
      </c>
      <c r="H209" s="6" t="str">
        <f>VLOOKUP(B209,'Plantilla publicacion'!$A$3:$M$506,8,0)</f>
        <v>Solicitar publicación de la fecha del evento en el calendario de eventos de la entidad  al Grupo de Comunicaciones  (captura de pantalla de la publicación de la fecha del evento / único entregable)</v>
      </c>
      <c r="I209" s="6">
        <f>VLOOKUP(B209,'Plantilla publicacion'!$A$3:$M$506,9,0)</f>
        <v>2</v>
      </c>
      <c r="J209" s="6" t="str">
        <f>VLOOKUP(B209,'Plantilla publicacion'!$A$3:$M$506,10,0)</f>
        <v>Númerica</v>
      </c>
      <c r="K209" s="7" t="str">
        <f>VLOOKUP(B209,'Plantilla publicacion'!$A$3:$M$506,11,0)</f>
        <v>2025-02-04</v>
      </c>
      <c r="L209" s="7" t="str">
        <f>VLOOKUP(B209,'Plantilla publicacion'!$A$3:$M$506,12,0)</f>
        <v>2025-08-29</v>
      </c>
      <c r="M209" s="58"/>
      <c r="N209" s="39" t="str">
        <f>VLOOKUP(B209,'Plantilla publicacion'!$A$3:$M$506,13,0)</f>
        <v>7000-DESPACHO DEL SUPERINTENDENTE DELEGADO PARA LA PROTECCIÓN DE DATOS PERSONALES</v>
      </c>
      <c r="O209" s="202">
        <f>VLOOKUP($B209,'Plantilla publicacion'!$T$3:$Z$506,6,0)</f>
        <v>0</v>
      </c>
      <c r="P209" s="186">
        <f>VLOOKUP($B209,'Plantilla publicacion'!$T$3:$Z$506,7,0)</f>
        <v>0</v>
      </c>
      <c r="Q209" s="141">
        <f>VLOOKUP($B209,'Plantilla publicacion'!$T$3:$AA$506,8,0)</f>
        <v>0</v>
      </c>
    </row>
    <row r="210" spans="1:17" s="12" customFormat="1" ht="48" customHeight="1" x14ac:dyDescent="0.25">
      <c r="A210" s="13" t="str">
        <f>VLOOKUP(B210,'Plantilla publicacion'!$A$3:$B$506,2,0)</f>
        <v>Actividad propia</v>
      </c>
      <c r="B210" s="6" t="s">
        <v>933</v>
      </c>
      <c r="C210" s="349"/>
      <c r="D210" s="349">
        <f>VLOOKUP(B210,'Plantilla publicacion'!$A$3:$M$502,6,0)</f>
        <v>0</v>
      </c>
      <c r="E210" s="349"/>
      <c r="F210" s="349"/>
      <c r="G210" s="349">
        <f>VLOOKUP(B210,'Plantilla publicacion'!$A$3:$M$502,7,0)</f>
        <v>0</v>
      </c>
      <c r="H210" s="6" t="str">
        <f>VLOOKUP(B210,'Plantilla publicacion'!$A$3:$M$506,8,0)</f>
        <v>Diligenciar check list del evento con la fecha definitiva igual a la publicada en el  calendario de eventos  (documento de check list para la realización del evento / único entregable)</v>
      </c>
      <c r="I210" s="6">
        <f>VLOOKUP(B210,'Plantilla publicacion'!$A$3:$M$506,9,0)</f>
        <v>2</v>
      </c>
      <c r="J210" s="6" t="str">
        <f>VLOOKUP(B210,'Plantilla publicacion'!$A$3:$M$506,10,0)</f>
        <v>Númerica</v>
      </c>
      <c r="K210" s="7" t="str">
        <f>VLOOKUP(B210,'Plantilla publicacion'!$A$3:$M$506,11,0)</f>
        <v>2025-09-01</v>
      </c>
      <c r="L210" s="7" t="str">
        <f>VLOOKUP(B210,'Plantilla publicacion'!$A$3:$M$506,12,0)</f>
        <v>2025-09-25</v>
      </c>
      <c r="M210" s="58"/>
      <c r="N210" s="39" t="str">
        <f>VLOOKUP(B210,'Plantilla publicacion'!$A$3:$M$506,13,0)</f>
        <v>7000-DESPACHO DEL SUPERINTENDENTE DELEGADO PARA LA PROTECCIÓN DE DATOS PERSONALES</v>
      </c>
      <c r="O210" s="202">
        <f>VLOOKUP($B210,'Plantilla publicacion'!$T$3:$Z$506,6,0)</f>
        <v>0</v>
      </c>
      <c r="P210" s="186">
        <f>VLOOKUP($B210,'Plantilla publicacion'!$T$3:$Z$506,7,0)</f>
        <v>0</v>
      </c>
      <c r="Q210" s="141">
        <f>VLOOKUP($B210,'Plantilla publicacion'!$T$3:$AA$506,8,0)</f>
        <v>0</v>
      </c>
    </row>
    <row r="211" spans="1:17" s="12" customFormat="1" ht="48" customHeight="1" x14ac:dyDescent="0.25">
      <c r="A211" s="13" t="str">
        <f>VLOOKUP(B211,'Plantilla publicacion'!$A$3:$B$506,2,0)</f>
        <v>Actividad propia</v>
      </c>
      <c r="B211" s="6" t="s">
        <v>935</v>
      </c>
      <c r="C211" s="349"/>
      <c r="D211" s="349">
        <f>VLOOKUP(B211,'Plantilla publicacion'!$A$3:$M$502,6,0)</f>
        <v>0</v>
      </c>
      <c r="E211" s="349"/>
      <c r="F211" s="349"/>
      <c r="G211" s="349">
        <f>VLOOKUP(B211,'Plantilla publicacion'!$A$3:$M$502,7,0)</f>
        <v>0</v>
      </c>
      <c r="H211" s="6" t="str">
        <f>VLOOKUP(B211,'Plantilla publicacion'!$A$3:$M$506,8,0)</f>
        <v>Elaborar y enviar agenda definitiva para ser publicada  (correo electrónico con agenda definitiva / único entregable)</v>
      </c>
      <c r="I211" s="6">
        <f>VLOOKUP(B211,'Plantilla publicacion'!$A$3:$M$506,9,0)</f>
        <v>2</v>
      </c>
      <c r="J211" s="6" t="str">
        <f>VLOOKUP(B211,'Plantilla publicacion'!$A$3:$M$506,10,0)</f>
        <v>Númerica</v>
      </c>
      <c r="K211" s="7" t="str">
        <f>VLOOKUP(B211,'Plantilla publicacion'!$A$3:$M$506,11,0)</f>
        <v>2025-09-26</v>
      </c>
      <c r="L211" s="7" t="str">
        <f>VLOOKUP(B211,'Plantilla publicacion'!$A$3:$M$506,12,0)</f>
        <v>2025-10-14</v>
      </c>
      <c r="M211" s="58"/>
      <c r="N211" s="39" t="str">
        <f>VLOOKUP(B211,'Plantilla publicacion'!$A$3:$M$506,13,0)</f>
        <v>7000-DESPACHO DEL SUPERINTENDENTE DELEGADO PARA LA PROTECCIÓN DE DATOS PERSONALES</v>
      </c>
      <c r="O211" s="202">
        <f>VLOOKUP($B211,'Plantilla publicacion'!$T$3:$Z$506,6,0)</f>
        <v>0</v>
      </c>
      <c r="P211" s="186">
        <f>VLOOKUP($B211,'Plantilla publicacion'!$T$3:$Z$506,7,0)</f>
        <v>0</v>
      </c>
      <c r="Q211" s="141">
        <f>VLOOKUP($B211,'Plantilla publicacion'!$T$3:$AA$506,8,0)</f>
        <v>0</v>
      </c>
    </row>
    <row r="212" spans="1:17" s="12" customFormat="1" ht="48" customHeight="1" x14ac:dyDescent="0.25">
      <c r="A212" s="13" t="str">
        <f>VLOOKUP(B212,'Plantilla publicacion'!$A$3:$B$506,2,0)</f>
        <v>Actividad sin participación</v>
      </c>
      <c r="B212" s="6" t="s">
        <v>937</v>
      </c>
      <c r="C212" s="349"/>
      <c r="D212" s="349">
        <f>VLOOKUP(B212,'Plantilla publicacion'!$A$3:$M$502,6,0)</f>
        <v>0</v>
      </c>
      <c r="E212" s="349"/>
      <c r="F212" s="349"/>
      <c r="G212" s="349">
        <f>VLOOKUP(B212,'Plantilla publicacion'!$A$3:$M$502,7,0)</f>
        <v>0</v>
      </c>
      <c r="H212" s="6" t="str">
        <f>VLOOKUP(B212,'Plantilla publicacion'!$A$3:$M$506,8,0)</f>
        <v>Publicar Agenda definitiva  (Captura de pantalla de la publicación)</v>
      </c>
      <c r="I212" s="6">
        <f>VLOOKUP(B212,'Plantilla publicacion'!$A$3:$M$506,9,0)</f>
        <v>2</v>
      </c>
      <c r="J212" s="6" t="str">
        <f>VLOOKUP(B212,'Plantilla publicacion'!$A$3:$M$506,10,0)</f>
        <v>Númerica</v>
      </c>
      <c r="K212" s="7" t="str">
        <f>VLOOKUP(B212,'Plantilla publicacion'!$A$3:$M$506,11,0)</f>
        <v>2025-10-15</v>
      </c>
      <c r="L212" s="7" t="str">
        <f>VLOOKUP(B212,'Plantilla publicacion'!$A$3:$M$506,12,0)</f>
        <v>2025-10-22</v>
      </c>
      <c r="M212" s="58"/>
      <c r="N212" s="39" t="str">
        <f>VLOOKUP(B212,'Plantilla publicacion'!$A$3:$M$506,13,0)</f>
        <v>73-GRUPO DE TRABAJO DE COMUNICACION</v>
      </c>
      <c r="O212" s="202">
        <f>VLOOKUP($B212,'Plantilla publicacion'!$T$3:$Z$506,6,0)</f>
        <v>0</v>
      </c>
      <c r="P212" s="186">
        <f>VLOOKUP($B212,'Plantilla publicacion'!$T$3:$Z$506,7,0)</f>
        <v>0</v>
      </c>
      <c r="Q212" s="141">
        <f>VLOOKUP($B212,'Plantilla publicacion'!$T$3:$AA$506,8,0)</f>
        <v>0</v>
      </c>
    </row>
    <row r="213" spans="1:17" s="12" customFormat="1" ht="48" customHeight="1" thickBot="1" x14ac:dyDescent="0.3">
      <c r="A213" s="13" t="str">
        <f>VLOOKUP(B213,'Plantilla publicacion'!$A$3:$B$506,2,0)</f>
        <v>Actividad propia</v>
      </c>
      <c r="B213" s="11" t="s">
        <v>939</v>
      </c>
      <c r="C213" s="349"/>
      <c r="D213" s="349">
        <f>VLOOKUP(B213,'Plantilla publicacion'!$A$3:$M$502,6,0)</f>
        <v>0</v>
      </c>
      <c r="E213" s="349"/>
      <c r="F213" s="349"/>
      <c r="G213" s="349">
        <f>VLOOKUP(B213,'Plantilla publicacion'!$A$3:$M$502,7,0)</f>
        <v>0</v>
      </c>
      <c r="H213" s="11" t="str">
        <f>VLOOKUP(B213,'Plantilla publicacion'!$A$3:$M$506,8,0)</f>
        <v>Realizar el evento (fotografías del evento realizado / único entregable)()</v>
      </c>
      <c r="I213" s="11">
        <f>VLOOKUP(B213,'Plantilla publicacion'!$A$3:$M$506,9,0)</f>
        <v>2</v>
      </c>
      <c r="J213" s="11" t="str">
        <f>VLOOKUP(B213,'Plantilla publicacion'!$A$3:$M$506,10,0)</f>
        <v>Númerica</v>
      </c>
      <c r="K213" s="111" t="str">
        <f>VLOOKUP(B213,'Plantilla publicacion'!$A$3:$M$506,11,0)</f>
        <v>2025-10-23</v>
      </c>
      <c r="L213" s="111" t="str">
        <f>VLOOKUP(B213,'Plantilla publicacion'!$A$3:$M$506,12,0)</f>
        <v>2025-11-28</v>
      </c>
      <c r="M213" s="112"/>
      <c r="N213" s="190" t="str">
        <f>VLOOKUP(B213,'Plantilla publicacion'!$A$3:$M$506,13,0)</f>
        <v>7000-DESPACHO DEL SUPERINTENDENTE DELEGADO PARA LA PROTECCIÓN DE DATOS PERSONALES;
73-GRUPO DE TRABAJO DE COMUNICACION</v>
      </c>
      <c r="O213" s="230">
        <f>VLOOKUP($B213,'Plantilla publicacion'!$T$3:$Z$506,6,0)</f>
        <v>0</v>
      </c>
      <c r="P213" s="231">
        <f>VLOOKUP($B213,'Plantilla publicacion'!$T$3:$Z$506,7,0)</f>
        <v>0</v>
      </c>
      <c r="Q213" s="232">
        <f>VLOOKUP($B213,'Plantilla publicacion'!$T$3:$AA$506,8,0)</f>
        <v>0</v>
      </c>
    </row>
    <row r="214" spans="1:17" s="12" customFormat="1" ht="38.25" x14ac:dyDescent="0.25">
      <c r="A214" s="5" t="str">
        <f>VLOOKUP(B214,'Plantilla publicacion'!$A$3:$B$506,2,0)</f>
        <v>Producto</v>
      </c>
      <c r="B214" s="99" t="s">
        <v>952</v>
      </c>
      <c r="C214" s="350" t="str">
        <f>VLOOKUP(B214,'Plantilla publicacion'!$A$3:$R$506,17,0)</f>
        <v>PND - 2-01-4-c- Seguridad humana y justicia social - Portabilidad de datos para el empoderamiento ciudadano / PES - Reindustrialización</v>
      </c>
      <c r="D214" s="350" t="str">
        <f>VLOOKUP(B214,'Plantilla publicacion'!$A$3:$M$506,6,0)</f>
        <v>58-Promover el enfoque preventivo, diferencial y territorial en el que hacer misional de la entidad</v>
      </c>
      <c r="E214" s="350" t="str">
        <f>VLOOKUP(B214,'Plantilla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4" s="350" t="str">
        <f>VLOOKUP(B214,'Plantilla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4" s="350" t="str">
        <f>VLOOKUP(B214,'Plantilla publicacion'!$A$3:$M$506,7,0)</f>
        <v>C-3503-0200-0012-20104c</v>
      </c>
      <c r="H214" s="101" t="str">
        <f>VLOOKUP(B214,'Plantilla publicacion'!$A$3:$M$506,8,0)</f>
        <v>Capacitaciones dirigidas al a los sujetos obligados para la adecuada inscripción de sus bases de datos en el Registro Nacional de Bases de Datos (RNBD), realizadas (registros fotográficos/capturas de pantallas )</v>
      </c>
      <c r="I214" s="101">
        <f>VLOOKUP(B214,'Plantilla publicacion'!$A$3:$M$506,9,0)</f>
        <v>6</v>
      </c>
      <c r="J214" s="101" t="str">
        <f>VLOOKUP(B214,'Plantilla publicacion'!$A$3:$M$506,10,0)</f>
        <v>Númerica</v>
      </c>
      <c r="K214" s="159" t="str">
        <f>VLOOKUP(B214,'Plantilla publicacion'!$A$3:$M$506,11,0)</f>
        <v>2025-02-04</v>
      </c>
      <c r="L214" s="159" t="str">
        <f>VLOOKUP(B214,'Plantilla publicacion'!$A$3:$M$506,12,0)</f>
        <v>2025-12-16</v>
      </c>
      <c r="M214" s="101">
        <f>IF(ISERROR(VLOOKUP(B214,'Plantilla publicacion'!$A$3:$P$501,16,0)),"NA",VLOOKUP(B214,'Plantilla publicacion'!$A$3:$P$501,16,0))</f>
        <v>0</v>
      </c>
      <c r="N214" s="102" t="str">
        <f>VLOOKUP(B214,'Plantilla publicacion'!$A$3:$M$506,13,0)</f>
        <v>7100-DIRECCIÓN DE INVESTIGACIONES DE PROTECCIÓN DE DATOS PERSONALES;
73-GRUPO DE TRABAJO DE COMUNICACION</v>
      </c>
      <c r="O214" s="246">
        <f>VLOOKUP($B214,'Plantilla publicacion'!$T$3:$Z$506,6,0)</f>
        <v>0</v>
      </c>
      <c r="P214" s="247">
        <f>VLOOKUP($B214,'Plantilla publicacion'!$T$3:$Z$506,7,0)</f>
        <v>0</v>
      </c>
      <c r="Q214" s="248">
        <f>VLOOKUP($B214,'Plantilla publicacion'!$T$3:$AA$506,8,0)</f>
        <v>0</v>
      </c>
    </row>
    <row r="215" spans="1:17" s="12" customFormat="1" ht="48" customHeight="1" x14ac:dyDescent="0.25">
      <c r="A215" s="13" t="str">
        <f>VLOOKUP(B215,'Plantilla publicacion'!$A$3:$B$506,2,0)</f>
        <v>Actividad propia</v>
      </c>
      <c r="B215" s="103" t="s">
        <v>955</v>
      </c>
      <c r="C215" s="349"/>
      <c r="D215" s="349">
        <f>VLOOKUP(B215,'Plantilla publicacion'!$A$3:$M$502,6,0)</f>
        <v>0</v>
      </c>
      <c r="E215" s="349"/>
      <c r="F215" s="349"/>
      <c r="G215" s="349">
        <f>VLOOKUP(B215,'Plantilla publicacion'!$A$3:$M$502,7,0)</f>
        <v>0</v>
      </c>
      <c r="H215" s="6" t="str">
        <f>VLOOKUP(B215,'Plantilla publicacion'!$A$3:$M$506,8,0)</f>
        <v>Elaborar y enviar cronograma de capacitaciones al grupo de comunicaciones  (correo electrónico con cronograma/único entregable)</v>
      </c>
      <c r="I215" s="6">
        <f>VLOOKUP(B215,'Plantilla publicacion'!$A$3:$M$506,9,0)</f>
        <v>1</v>
      </c>
      <c r="J215" s="6" t="str">
        <f>VLOOKUP(B215,'Plantilla publicacion'!$A$3:$M$506,10,0)</f>
        <v>Númerica</v>
      </c>
      <c r="K215" s="7" t="str">
        <f>VLOOKUP(B215,'Plantilla publicacion'!$A$3:$M$506,11,0)</f>
        <v>2025-02-04</v>
      </c>
      <c r="L215" s="7" t="str">
        <f>VLOOKUP(B215,'Plantilla publicacion'!$A$3:$M$506,12,0)</f>
        <v>2025-02-07</v>
      </c>
      <c r="M215" s="58"/>
      <c r="N215" s="104" t="str">
        <f>VLOOKUP(B215,'Plantilla publicacion'!$A$3:$M$506,13,0)</f>
        <v>7100-DIRECCIÓN DE INVESTIGACIONES DE PROTECCIÓN DE DATOS PERSONALES</v>
      </c>
      <c r="O215" s="249">
        <f>VLOOKUP($B215,'Plantilla publicacion'!$T$3:$Z$506,6,0)</f>
        <v>100</v>
      </c>
      <c r="P215" s="245">
        <f>VLOOKUP($B215,'Plantilla publicacion'!$T$3:$Z$506,7,0)</f>
        <v>1.2269938650306749E-3</v>
      </c>
      <c r="Q215" s="250" t="str">
        <f>VLOOKUP($B215,'Plantilla publicacion'!$T$3:$AA$506,8,0)</f>
        <v>Se elaboró y envío el cronograma de las 6 capacitaciones sobre la adecuada inscripción en el Registro Nacional de Bases de Datos -RNBD al grupo de comunicaciones</v>
      </c>
    </row>
    <row r="216" spans="1:17" s="12" customFormat="1" ht="48" customHeight="1" x14ac:dyDescent="0.25">
      <c r="A216" s="13" t="str">
        <f>VLOOKUP(B216,'Plantilla publicacion'!$A$3:$B$506,2,0)</f>
        <v>Actividad propia</v>
      </c>
      <c r="B216" s="103" t="s">
        <v>957</v>
      </c>
      <c r="C216" s="349"/>
      <c r="D216" s="349">
        <f>VLOOKUP(B216,'Plantilla publicacion'!$A$3:$M$502,6,0)</f>
        <v>0</v>
      </c>
      <c r="E216" s="349"/>
      <c r="F216" s="349"/>
      <c r="G216" s="349">
        <f>VLOOKUP(B216,'Plantilla publicacion'!$A$3:$M$502,7,0)</f>
        <v>0</v>
      </c>
      <c r="H216" s="6" t="str">
        <f>VLOOKUP(B216,'Plantilla publicacion'!$A$3:$M$506,8,0)</f>
        <v>Realizar capacitaciones en temas relacionados con datos personales. (Registro fotográfico o captura de pantalla)</v>
      </c>
      <c r="I216" s="6">
        <f>VLOOKUP(B216,'Plantilla publicacion'!$A$3:$M$506,9,0)</f>
        <v>6</v>
      </c>
      <c r="J216" s="6" t="str">
        <f>VLOOKUP(B216,'Plantilla publicacion'!$A$3:$M$506,10,0)</f>
        <v>Númerica</v>
      </c>
      <c r="K216" s="7" t="str">
        <f>VLOOKUP(B216,'Plantilla publicacion'!$A$3:$M$506,11,0)</f>
        <v>2025-02-11</v>
      </c>
      <c r="L216" s="7" t="str">
        <f>VLOOKUP(B216,'Plantilla publicacion'!$A$3:$M$506,12,0)</f>
        <v>2025-11-28</v>
      </c>
      <c r="M216" s="58"/>
      <c r="N216" s="104" t="str">
        <f>VLOOKUP(B216,'Plantilla publicacion'!$A$3:$M$506,13,0)</f>
        <v>7100-DIRECCIÓN DE INVESTIGACIONES DE PROTECCIÓN DE DATOS PERSONALES;
73-GRUPO DE TRABAJO DE COMUNICACION</v>
      </c>
      <c r="O216" s="249">
        <f>VLOOKUP($B216,'Plantilla publicacion'!$T$3:$Z$506,6,0)</f>
        <v>50</v>
      </c>
      <c r="P216" s="245">
        <f>VLOOKUP($B216,'Plantilla publicacion'!$T$3:$Z$506,7,0)</f>
        <v>3.6809815950920245E-3</v>
      </c>
      <c r="Q216" s="250" t="str">
        <f>VLOOKUP($B216,'Plantilla publicacion'!$T$3:$AA$506,8,0)</f>
        <v>1a Capacitación "Actualización Anual del Registro Nacional de Bases de Datos-RNBD" - Febrero 20 de 2025
2a Capacitación "Actualización Anual del Registro Nacional de Bases de Datos-RNBD" - marzo 6 de 2025
3a Capacitación "Actualización Anual del Registro Nacional de Bases de Datos-RNBD" - marzo 20 de 2025</v>
      </c>
    </row>
    <row r="217" spans="1:17" s="12" customFormat="1" ht="48" customHeight="1" thickBot="1" x14ac:dyDescent="0.3">
      <c r="A217" s="13" t="str">
        <f>VLOOKUP(B217,'Plantilla publicacion'!$A$3:$B$506,2,0)</f>
        <v>Actividad propia</v>
      </c>
      <c r="B217" s="105" t="s">
        <v>958</v>
      </c>
      <c r="C217" s="351"/>
      <c r="D217" s="351">
        <f>VLOOKUP(B217,'Plantilla publicacion'!$A$3:$M$502,6,0)</f>
        <v>0</v>
      </c>
      <c r="E217" s="351"/>
      <c r="F217" s="351"/>
      <c r="G217" s="351">
        <f>VLOOKUP(B217,'Plantilla publicacion'!$A$3:$M$502,7,0)</f>
        <v>0</v>
      </c>
      <c r="H217" s="107" t="str">
        <f>VLOOKUP(B217,'Plantilla publicacion'!$A$3:$M$506,8,0)</f>
        <v>Realizar informes de capacitaciones realizadas  (Informe elaborado)</v>
      </c>
      <c r="I217" s="107">
        <f>VLOOKUP(B217,'Plantilla publicacion'!$A$3:$M$506,9,0)</f>
        <v>6</v>
      </c>
      <c r="J217" s="107" t="str">
        <f>VLOOKUP(B217,'Plantilla publicacion'!$A$3:$M$506,10,0)</f>
        <v>Númerica</v>
      </c>
      <c r="K217" s="108" t="str">
        <f>VLOOKUP(B217,'Plantilla publicacion'!$A$3:$M$506,11,0)</f>
        <v>2025-02-11</v>
      </c>
      <c r="L217" s="108" t="str">
        <f>VLOOKUP(B217,'Plantilla publicacion'!$A$3:$M$506,12,0)</f>
        <v>2025-12-16</v>
      </c>
      <c r="M217" s="109"/>
      <c r="N217" s="110" t="str">
        <f>VLOOKUP(B217,'Plantilla publicacion'!$A$3:$M$506,13,0)</f>
        <v>7100-DIRECCIÓN DE INVESTIGACIONES DE PROTECCIÓN DE DATOS PERSONALES</v>
      </c>
      <c r="O217" s="251">
        <f>VLOOKUP($B217,'Plantilla publicacion'!$T$3:$Z$506,6,0)</f>
        <v>50</v>
      </c>
      <c r="P217" s="252">
        <f>VLOOKUP($B217,'Plantilla publicacion'!$T$3:$Z$506,7,0)</f>
        <v>1.8404907975460123E-3</v>
      </c>
      <c r="Q217" s="253" t="str">
        <f>VLOOKUP($B217,'Plantilla publicacion'!$T$3:$AA$506,8,0)</f>
        <v xml:space="preserve">INFORMES SOBRE CAPACITACIONES DICTADAS POR LOS COLABORADORES DE LA DIRECCIÓN DE INV. DE PROTECCIÓN DE DATOS SOBRE LA ACTUALIZACIÓN ANUAL DEL REGISTRO NACIONAL DE BASES DE DATOS -RNBD </v>
      </c>
    </row>
    <row r="218" spans="1:17" s="12" customFormat="1" ht="38.25" x14ac:dyDescent="0.25">
      <c r="A218" s="5" t="str">
        <f>VLOOKUP(B218,'Plantilla publicacion'!$A$3:$B$506,2,0)</f>
        <v>Producto</v>
      </c>
      <c r="B218" s="15" t="s">
        <v>987</v>
      </c>
      <c r="C218" s="349" t="str">
        <f>VLOOKUP(B218,'Plantilla publicacion'!$A$3:$R$506,17,0)</f>
        <v>PND - 5-31-5-b- Convergencia regional - Entidades públicas territoriales y nacionales fortalecidas / PES - Transformación Institucional</v>
      </c>
      <c r="D218" s="349" t="str">
        <f>VLOOKUP(B218,'Plantilla publicacion'!$A$3:$M$506,6,0)</f>
        <v>60-Fortalecer el Sistema Integral de Gestión Institucional en el marco del Modelo Integrado de Planeación y gestión para mejorar la prestación del servicio.</v>
      </c>
      <c r="E218" s="349" t="str">
        <f>VLOOKUP(B218,'Plantilla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18" s="349" t="str">
        <f>VLOOKUP(B218,'Plantilla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8" s="349" t="str">
        <f>VLOOKUP(B218,'Plantilla publicacion'!$A$3:$M$506,7,0)</f>
        <v>C-3599-0200-0005-53105b</v>
      </c>
      <c r="H218" s="15" t="str">
        <f>VLOOKUP(B218,'Plantilla publicacion'!$A$3:$M$506,8,0)</f>
        <v>Estrategia Integral de Relacionamiento Ciudadano, orientada al fortalecimiento de la relación entre la entidad y los ciudadanos, promoviendo la participación, el servicio eficiente y la confianza mutua, ejecutada (Informe de actividades realizadas )</v>
      </c>
      <c r="I218" s="15">
        <f>VLOOKUP(B218,'Plantilla publicacion'!$A$3:$M$506,9,0)</f>
        <v>100</v>
      </c>
      <c r="J218" s="15" t="str">
        <f>VLOOKUP(B218,'Plantilla publicacion'!$A$3:$M$506,10,0)</f>
        <v>Porcentual</v>
      </c>
      <c r="K218" s="158" t="str">
        <f>VLOOKUP(B218,'Plantilla publicacion'!$A$3:$M$506,11,0)</f>
        <v>2025-01-15</v>
      </c>
      <c r="L218" s="158" t="str">
        <f>VLOOKUP(B218,'Plantilla publicacion'!$A$3:$M$506,12,0)</f>
        <v>2025-11-14</v>
      </c>
      <c r="M218" s="15">
        <f>IF(ISERROR(VLOOKUP(B218,'Plantilla publicacion'!$A$3:$P$501,16,0)),"NA",VLOOKUP(B218,'Plantilla publicacion'!$A$3:$P$501,16,0))</f>
        <v>0</v>
      </c>
      <c r="N218" s="189" t="str">
        <f>VLOOKUP(B218,'Plantilla publicacion'!$A$3:$M$506,13,0)</f>
        <v>72-GRUPO DE TRABAJO DE ATENCION AL CIUDADANO</v>
      </c>
      <c r="O218" s="246">
        <f>VLOOKUP($B218,'Plantilla publicacion'!$T$3:$Z$506,6,0)</f>
        <v>0</v>
      </c>
      <c r="P218" s="247">
        <f>VLOOKUP($B218,'Plantilla publicacion'!$T$3:$Z$506,7,0)</f>
        <v>0</v>
      </c>
      <c r="Q218" s="189" t="str">
        <f>VLOOKUP($B218,'Plantilla publicacion'!$T$3:$AA$506,8,0)</f>
        <v>Se ha desarrollado 2 de las 8 actividades formuladas para la vigencia.</v>
      </c>
    </row>
    <row r="219" spans="1:17" s="12" customFormat="1" ht="48" customHeight="1" x14ac:dyDescent="0.25">
      <c r="A219" s="13" t="str">
        <f>VLOOKUP(B219,'Plantilla publicacion'!$A$3:$B$506,2,0)</f>
        <v>Actividad propia</v>
      </c>
      <c r="B219" s="6" t="s">
        <v>989</v>
      </c>
      <c r="C219" s="349"/>
      <c r="D219" s="349">
        <f>VLOOKUP(B219,'Plantilla publicacion'!$A$3:$M$502,6,0)</f>
        <v>0</v>
      </c>
      <c r="E219" s="349"/>
      <c r="F219" s="349"/>
      <c r="G219" s="349">
        <f>VLOOKUP(B219,'Plantilla publicacion'!$A$3:$M$502,7,0)</f>
        <v>0</v>
      </c>
      <c r="H219" s="6" t="str">
        <f>VLOOKUP(B219,'Plantilla publicacion'!$A$3:$M$506,8,0)</f>
        <v>Diseñar la estrategia de relacionamiento con la ciudadanía SIC 2025  que incluya el plan de trabajo para su ejecución (Documento de estrategia que incluya plan de trabajo)</v>
      </c>
      <c r="I219" s="6">
        <f>VLOOKUP(B219,'Plantilla publicacion'!$A$3:$M$506,9,0)</f>
        <v>1</v>
      </c>
      <c r="J219" s="6" t="str">
        <f>VLOOKUP(B219,'Plantilla publicacion'!$A$3:$M$506,10,0)</f>
        <v>Númerica</v>
      </c>
      <c r="K219" s="7" t="str">
        <f>VLOOKUP(B219,'Plantilla publicacion'!$A$3:$M$506,11,0)</f>
        <v>2025-01-15</v>
      </c>
      <c r="L219" s="7" t="str">
        <f>VLOOKUP(B219,'Plantilla publicacion'!$A$3:$M$506,12,0)</f>
        <v>2025-02-18</v>
      </c>
      <c r="M219" s="58"/>
      <c r="N219" s="39" t="str">
        <f>VLOOKUP(B219,'Plantilla publicacion'!$A$3:$M$506,13,0)</f>
        <v>72-GRUPO DE TRABAJO DE ATENCION AL CIUDADANO</v>
      </c>
      <c r="O219" s="249">
        <f>VLOOKUP($B219,'Plantilla publicacion'!$T$3:$Z$506,6,0)</f>
        <v>100</v>
      </c>
      <c r="P219" s="245">
        <f>VLOOKUP($B219,'Plantilla publicacion'!$T$3:$Z$506,7,0)</f>
        <v>1.2269938650306749E-3</v>
      </c>
      <c r="Q219" s="250" t="str">
        <f>VLOOKUP($B219,'Plantilla publicacion'!$T$3:$AA$506,8,0)</f>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v>
      </c>
    </row>
    <row r="220" spans="1:17" s="12" customFormat="1" ht="48" customHeight="1" x14ac:dyDescent="0.25">
      <c r="A220" s="13" t="str">
        <f>VLOOKUP(B220,'Plantilla publicacion'!$A$3:$B$506,2,0)</f>
        <v>Actividad propia</v>
      </c>
      <c r="B220" s="6" t="s">
        <v>991</v>
      </c>
      <c r="C220" s="349"/>
      <c r="D220" s="349">
        <f>VLOOKUP(B220,'Plantilla publicacion'!$A$3:$M$502,6,0)</f>
        <v>0</v>
      </c>
      <c r="E220" s="349"/>
      <c r="F220" s="349"/>
      <c r="G220" s="349">
        <f>VLOOKUP(B220,'Plantilla publicacion'!$A$3:$M$502,7,0)</f>
        <v>0</v>
      </c>
      <c r="H220" s="6" t="str">
        <f>VLOOKUP(B220,'Plantilla publicacion'!$A$3:$M$506,8,0)</f>
        <v>Comunicar a los grupos de valor la Estrategia de relacionamiento diseñada  (Capturas de pantalla de la divulgación en la página web y redes sociales)</v>
      </c>
      <c r="I220" s="6">
        <f>VLOOKUP(B220,'Plantilla publicacion'!$A$3:$M$506,9,0)</f>
        <v>1</v>
      </c>
      <c r="J220" s="6" t="str">
        <f>VLOOKUP(B220,'Plantilla publicacion'!$A$3:$M$506,10,0)</f>
        <v>Númerica</v>
      </c>
      <c r="K220" s="7" t="str">
        <f>VLOOKUP(B220,'Plantilla publicacion'!$A$3:$M$506,11,0)</f>
        <v>2025-02-19</v>
      </c>
      <c r="L220" s="7" t="str">
        <f>VLOOKUP(B220,'Plantilla publicacion'!$A$3:$M$506,12,0)</f>
        <v>2025-02-28</v>
      </c>
      <c r="M220" s="58"/>
      <c r="N220" s="39" t="str">
        <f>VLOOKUP(B220,'Plantilla publicacion'!$A$3:$M$506,13,0)</f>
        <v>72-GRUPO DE TRABAJO DE ATENCION AL CIUDADANO</v>
      </c>
      <c r="O220" s="249">
        <f>VLOOKUP($B220,'Plantilla publicacion'!$T$3:$Z$506,6,0)</f>
        <v>100</v>
      </c>
      <c r="P220" s="245">
        <f>VLOOKUP($B220,'Plantilla publicacion'!$T$3:$Z$506,7,0)</f>
        <v>1.2269938650306749E-3</v>
      </c>
      <c r="Q220" s="250" t="str">
        <f>VLOOKUP($B220,'Plantilla publicacion'!$T$3:$AA$506,8,0)</f>
        <v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v>
      </c>
    </row>
    <row r="221" spans="1:17" s="12" customFormat="1" ht="48" customHeight="1" x14ac:dyDescent="0.25">
      <c r="A221" s="13" t="str">
        <f>VLOOKUP(B221,'Plantilla publicacion'!$A$3:$B$506,2,0)</f>
        <v>Actividad propia</v>
      </c>
      <c r="B221" s="6" t="s">
        <v>993</v>
      </c>
      <c r="C221" s="349"/>
      <c r="D221" s="349">
        <f>VLOOKUP(B221,'Plantilla publicacion'!$A$3:$M$502,6,0)</f>
        <v>0</v>
      </c>
      <c r="E221" s="349"/>
      <c r="F221" s="349"/>
      <c r="G221" s="349">
        <f>VLOOKUP(B221,'Plantilla publicacion'!$A$3:$M$502,7,0)</f>
        <v>0</v>
      </c>
      <c r="H221" s="6" t="str">
        <f>VLOOKUP(B221,'Plantilla publicacion'!$A$3:$M$506,8,0)</f>
        <v>Desarrollar laboratorios de simplicidad para traducir a lenguaje claro documentos de alto tráfico de cara a la ciudadanía  (Informe con el resultado de los laboratorios)</v>
      </c>
      <c r="I221" s="6">
        <f>VLOOKUP(B221,'Plantilla publicacion'!$A$3:$M$506,9,0)</f>
        <v>2</v>
      </c>
      <c r="J221" s="6" t="str">
        <f>VLOOKUP(B221,'Plantilla publicacion'!$A$3:$M$506,10,0)</f>
        <v>Númerica</v>
      </c>
      <c r="K221" s="7" t="str">
        <f>VLOOKUP(B221,'Plantilla publicacion'!$A$3:$M$506,11,0)</f>
        <v>2025-03-03</v>
      </c>
      <c r="L221" s="7" t="str">
        <f>VLOOKUP(B221,'Plantilla publicacion'!$A$3:$M$506,12,0)</f>
        <v>2025-09-30</v>
      </c>
      <c r="M221" s="58"/>
      <c r="N221" s="39" t="str">
        <f>VLOOKUP(B221,'Plantilla publicacion'!$A$3:$M$506,13,0)</f>
        <v>72-GRUPO DE TRABAJO DE ATENCION AL CIUDADANO</v>
      </c>
      <c r="O221" s="249">
        <f>VLOOKUP($B221,'Plantilla publicacion'!$T$3:$Z$506,6,0)</f>
        <v>0</v>
      </c>
      <c r="P221" s="245">
        <f>VLOOKUP($B221,'Plantilla publicacion'!$T$3:$Z$506,7,0)</f>
        <v>0</v>
      </c>
      <c r="Q221" s="250" t="str">
        <f>VLOOKUP($B221,'Plantilla publicacion'!$T$3:$AA$506,8,0)</f>
        <v xml:space="preserve">Se encuentra en desarrollo la etapa de identificación y priorización de los documentos que serán traducidos en lenguaje claro en el marco de la metodología de Laboratorios de simplicidad. </v>
      </c>
    </row>
    <row r="222" spans="1:17" s="12" customFormat="1" ht="25.5" x14ac:dyDescent="0.25">
      <c r="A222" s="13" t="str">
        <f>VLOOKUP(B222,'Plantilla publicacion'!$A$3:$B$506,2,0)</f>
        <v>Actividad propia</v>
      </c>
      <c r="B222" s="6" t="s">
        <v>995</v>
      </c>
      <c r="C222" s="349"/>
      <c r="D222" s="349">
        <f>VLOOKUP(B222,'Plantilla publicacion'!$A$3:$M$502,6,0)</f>
        <v>0</v>
      </c>
      <c r="E222" s="349"/>
      <c r="F222" s="349"/>
      <c r="G222" s="349">
        <f>VLOOKUP(B222,'Plantilla publicacion'!$A$3:$M$502,7,0)</f>
        <v>0</v>
      </c>
      <c r="H222" s="6" t="str">
        <f>VLOOKUP(B222,'Plantilla publicacion'!$A$3:$M$506,8,0)</f>
        <v>Traducir la Carta de Trato Digno dirigida a la ciudadanía en una lengua étnica y en braille  (Dos traducciones realizadas)</v>
      </c>
      <c r="I222" s="6">
        <f>VLOOKUP(B222,'Plantilla publicacion'!$A$3:$M$506,9,0)</f>
        <v>2</v>
      </c>
      <c r="J222" s="6" t="str">
        <f>VLOOKUP(B222,'Plantilla publicacion'!$A$3:$M$506,10,0)</f>
        <v>Númerica</v>
      </c>
      <c r="K222" s="7" t="str">
        <f>VLOOKUP(B222,'Plantilla publicacion'!$A$3:$M$506,11,0)</f>
        <v>2025-04-01</v>
      </c>
      <c r="L222" s="7" t="str">
        <f>VLOOKUP(B222,'Plantilla publicacion'!$A$3:$M$506,12,0)</f>
        <v>2025-08-29</v>
      </c>
      <c r="M222" s="58"/>
      <c r="N222" s="39" t="str">
        <f>VLOOKUP(B222,'Plantilla publicacion'!$A$3:$M$506,13,0)</f>
        <v>72-GRUPO DE TRABAJO DE ATENCION AL CIUDADANO</v>
      </c>
      <c r="O222" s="249">
        <f>VLOOKUP($B222,'Plantilla publicacion'!$T$3:$Z$506,6,0)</f>
        <v>0</v>
      </c>
      <c r="P222" s="245">
        <f>VLOOKUP($B222,'Plantilla publicacion'!$T$3:$Z$506,7,0)</f>
        <v>0</v>
      </c>
      <c r="Q222" s="250">
        <f>VLOOKUP($B222,'Plantilla publicacion'!$T$3:$AA$506,8,0)</f>
        <v>0</v>
      </c>
    </row>
    <row r="223" spans="1:17" s="12" customFormat="1" ht="48" customHeight="1" x14ac:dyDescent="0.25">
      <c r="A223" s="13" t="str">
        <f>VLOOKUP(B223,'Plantilla publicacion'!$A$3:$B$506,2,0)</f>
        <v>Actividad propia</v>
      </c>
      <c r="B223" s="6" t="s">
        <v>997</v>
      </c>
      <c r="C223" s="349"/>
      <c r="D223" s="349">
        <f>VLOOKUP(B223,'Plantilla publicacion'!$A$3:$M$502,6,0)</f>
        <v>0</v>
      </c>
      <c r="E223" s="349"/>
      <c r="F223" s="349"/>
      <c r="G223" s="349">
        <f>VLOOKUP(B223,'Plantilla publicacion'!$A$3:$M$502,7,0)</f>
        <v>0</v>
      </c>
      <c r="H223" s="6" t="str">
        <f>VLOOKUP(B223,'Plantilla publicacion'!$A$3:$M$506,8,0)</f>
        <v>Promover el uso de los canales virtuales a través de campañas de comunicación interna y externa  (Evidencias de las campañas realizadas)</v>
      </c>
      <c r="I223" s="6">
        <f>VLOOKUP(B223,'Plantilla publicacion'!$A$3:$M$506,9,0)</f>
        <v>2</v>
      </c>
      <c r="J223" s="6" t="str">
        <f>VLOOKUP(B223,'Plantilla publicacion'!$A$3:$M$506,10,0)</f>
        <v>Númerica</v>
      </c>
      <c r="K223" s="7" t="str">
        <f>VLOOKUP(B223,'Plantilla publicacion'!$A$3:$M$506,11,0)</f>
        <v>2025-04-07</v>
      </c>
      <c r="L223" s="7" t="str">
        <f>VLOOKUP(B223,'Plantilla publicacion'!$A$3:$M$506,12,0)</f>
        <v>2025-09-30</v>
      </c>
      <c r="M223" s="58"/>
      <c r="N223" s="39" t="str">
        <f>VLOOKUP(B223,'Plantilla publicacion'!$A$3:$M$506,13,0)</f>
        <v>72-GRUPO DE TRABAJO DE ATENCION AL CIUDADANO</v>
      </c>
      <c r="O223" s="249">
        <f>VLOOKUP($B223,'Plantilla publicacion'!$T$3:$Z$506,6,0)</f>
        <v>0</v>
      </c>
      <c r="P223" s="245">
        <f>VLOOKUP($B223,'Plantilla publicacion'!$T$3:$Z$506,7,0)</f>
        <v>0</v>
      </c>
      <c r="Q223" s="250">
        <f>VLOOKUP($B223,'Plantilla publicacion'!$T$3:$AA$506,8,0)</f>
        <v>0</v>
      </c>
    </row>
    <row r="224" spans="1:17" s="12" customFormat="1" ht="48" customHeight="1" x14ac:dyDescent="0.25">
      <c r="A224" s="13" t="str">
        <f>VLOOKUP(B224,'Plantilla publicacion'!$A$3:$B$506,2,0)</f>
        <v>Actividad propia</v>
      </c>
      <c r="B224" s="6" t="s">
        <v>999</v>
      </c>
      <c r="C224" s="349"/>
      <c r="D224" s="349">
        <f>VLOOKUP(B224,'Plantilla publicacion'!$A$3:$M$502,6,0)</f>
        <v>0</v>
      </c>
      <c r="E224" s="349"/>
      <c r="F224" s="349"/>
      <c r="G224" s="349">
        <f>VLOOKUP(B224,'Plantilla publicacion'!$A$3:$M$502,7,0)</f>
        <v>0</v>
      </c>
      <c r="H224" s="6" t="str">
        <f>VLOOKUP(B224,'Plantilla publicacion'!$A$3:$M$506,8,0)</f>
        <v>Desarrollar jornadas de socialización de lineamientos de Atención al Ciudadano a nivel interno  (Evidencias de socialización)</v>
      </c>
      <c r="I224" s="6">
        <f>VLOOKUP(B224,'Plantilla publicacion'!$A$3:$M$506,9,0)</f>
        <v>2</v>
      </c>
      <c r="J224" s="6" t="str">
        <f>VLOOKUP(B224,'Plantilla publicacion'!$A$3:$M$506,10,0)</f>
        <v>Númerica</v>
      </c>
      <c r="K224" s="7" t="str">
        <f>VLOOKUP(B224,'Plantilla publicacion'!$A$3:$M$506,11,0)</f>
        <v>2025-05-02</v>
      </c>
      <c r="L224" s="7" t="str">
        <f>VLOOKUP(B224,'Plantilla publicacion'!$A$3:$M$506,12,0)</f>
        <v>2025-09-30</v>
      </c>
      <c r="M224" s="58"/>
      <c r="N224" s="39" t="str">
        <f>VLOOKUP(B224,'Plantilla publicacion'!$A$3:$M$506,13,0)</f>
        <v>72-GRUPO DE TRABAJO DE ATENCION AL CIUDADANO</v>
      </c>
      <c r="O224" s="249">
        <f>VLOOKUP($B224,'Plantilla publicacion'!$T$3:$Z$506,6,0)</f>
        <v>0</v>
      </c>
      <c r="P224" s="245">
        <f>VLOOKUP($B224,'Plantilla publicacion'!$T$3:$Z$506,7,0)</f>
        <v>0</v>
      </c>
      <c r="Q224" s="250">
        <f>VLOOKUP($B224,'Plantilla publicacion'!$T$3:$AA$506,8,0)</f>
        <v>0</v>
      </c>
    </row>
    <row r="225" spans="1:17" s="12" customFormat="1" ht="48" customHeight="1" x14ac:dyDescent="0.25">
      <c r="A225" s="13" t="str">
        <f>VLOOKUP(B225,'Plantilla publicacion'!$A$3:$B$506,2,0)</f>
        <v>Actividad propia</v>
      </c>
      <c r="B225" s="6" t="s">
        <v>1001</v>
      </c>
      <c r="C225" s="349"/>
      <c r="D225" s="349">
        <f>VLOOKUP(B225,'Plantilla publicacion'!$A$3:$M$502,6,0)</f>
        <v>0</v>
      </c>
      <c r="E225" s="349"/>
      <c r="F225" s="349"/>
      <c r="G225" s="349">
        <f>VLOOKUP(B225,'Plantilla publicacion'!$A$3:$M$502,7,0)</f>
        <v>0</v>
      </c>
      <c r="H225" s="6" t="str">
        <f>VLOOKUP(B225,'Plantilla publicacion'!$A$3:$M$506,8,0)</f>
        <v>Ejecutar el plan de trabajo de la estrategia de relacionamiento con la ciudadanía SIC 2025 (Informe de ejecución de estrategia de relacionamiento elaborado)</v>
      </c>
      <c r="I225" s="6">
        <f>VLOOKUP(B225,'Plantilla publicacion'!$A$3:$M$506,9,0)</f>
        <v>100</v>
      </c>
      <c r="J225" s="6" t="str">
        <f>VLOOKUP(B225,'Plantilla publicacion'!$A$3:$M$506,10,0)</f>
        <v>Porcentual</v>
      </c>
      <c r="K225" s="7" t="str">
        <f>VLOOKUP(B225,'Plantilla publicacion'!$A$3:$M$506,11,0)</f>
        <v>2025-05-02</v>
      </c>
      <c r="L225" s="7" t="str">
        <f>VLOOKUP(B225,'Plantilla publicacion'!$A$3:$M$506,12,0)</f>
        <v>2025-09-30</v>
      </c>
      <c r="M225" s="58"/>
      <c r="N225" s="39" t="str">
        <f>VLOOKUP(B225,'Plantilla publicacion'!$A$3:$M$506,13,0)</f>
        <v>72-GRUPO DE TRABAJO DE ATENCION AL CIUDADANO</v>
      </c>
      <c r="O225" s="249">
        <f>VLOOKUP($B225,'Plantilla publicacion'!$T$3:$Z$506,6,0)</f>
        <v>23</v>
      </c>
      <c r="P225" s="245">
        <f>VLOOKUP($B225,'Plantilla publicacion'!$T$3:$Z$506,7,0)</f>
        <v>2.8220858895705521E-4</v>
      </c>
      <c r="Q225" s="250" t="str">
        <f>VLOOKUP($B225,'Plantilla publicacion'!$T$3:$AA$506,8,0)</f>
        <v>De las16 actividades propuestas en la Estrategia de relacionamiento con la ciudadanía SIC 2025 se han ejecutado en su totalidad 3 actividades las cuales  son el diseño y la divulgación de la estrategia que se encuentra publicada en el menú de Servicios a la ciudadanía desde febrero del 2025 y la propuesta de intervención de canales/servicios con enfoque diferencial. Se encuentran en ejecución actividades como el desarrollo del primer laboratorio de simplicidad relacionado con el home de SICFacilita sobre la metodología expedida por el DAFP. Así mismo, en el marco de la traducción de la Carta de trato digno en lenguaje inclusivo, como primer aspecto se actualizó el documento con criterios de lenguaje claro y comprensible. Las demás actividades se encuentran en tiempos de ejecución.</v>
      </c>
    </row>
    <row r="226" spans="1:17" s="12" customFormat="1" ht="48" customHeight="1" thickBot="1" x14ac:dyDescent="0.3">
      <c r="A226" s="13" t="str">
        <f>VLOOKUP(B226,'Plantilla publicacion'!$A$3:$B$506,2,0)</f>
        <v>Actividad propia</v>
      </c>
      <c r="B226" s="11" t="s">
        <v>1002</v>
      </c>
      <c r="C226" s="349"/>
      <c r="D226" s="349">
        <f>VLOOKUP(B226,'Plantilla publicacion'!$A$3:$M$502,6,0)</f>
        <v>0</v>
      </c>
      <c r="E226" s="349"/>
      <c r="F226" s="349"/>
      <c r="G226" s="349">
        <f>VLOOKUP(B226,'Plantilla publicacion'!$A$3:$M$502,7,0)</f>
        <v>0</v>
      </c>
      <c r="H226" s="11" t="str">
        <f>VLOOKUP(B226,'Plantilla publicacion'!$A$3:$M$506,8,0)</f>
        <v>Elaborar y publicar informe con el resultado de la implementación de la estrategia de relacionamiento  (Informe publicado en el página web)</v>
      </c>
      <c r="I226" s="11">
        <f>VLOOKUP(B226,'Plantilla publicacion'!$A$3:$M$506,9,0)</f>
        <v>1</v>
      </c>
      <c r="J226" s="11" t="str">
        <f>VLOOKUP(B226,'Plantilla publicacion'!$A$3:$M$506,10,0)</f>
        <v>Númerica</v>
      </c>
      <c r="K226" s="111" t="str">
        <f>VLOOKUP(B226,'Plantilla publicacion'!$A$3:$M$506,11,0)</f>
        <v>2025-10-01</v>
      </c>
      <c r="L226" s="111" t="str">
        <f>VLOOKUP(B226,'Plantilla publicacion'!$A$3:$M$506,12,0)</f>
        <v>2025-11-14</v>
      </c>
      <c r="M226" s="112"/>
      <c r="N226" s="190" t="str">
        <f>VLOOKUP(B226,'Plantilla publicacion'!$A$3:$M$506,13,0)</f>
        <v>72-GRUPO DE TRABAJO DE ATENCION AL CIUDADANO</v>
      </c>
      <c r="O226" s="251">
        <f>VLOOKUP($B226,'Plantilla publicacion'!$T$3:$Z$506,6,0)</f>
        <v>0</v>
      </c>
      <c r="P226" s="252">
        <f>VLOOKUP($B226,'Plantilla publicacion'!$T$3:$Z$506,7,0)</f>
        <v>0</v>
      </c>
      <c r="Q226" s="253">
        <f>VLOOKUP($B226,'Plantilla publicacion'!$T$3:$AA$506,8,0)</f>
        <v>0</v>
      </c>
    </row>
    <row r="227" spans="1:17" s="12" customFormat="1" ht="51" x14ac:dyDescent="0.25">
      <c r="A227" s="5" t="str">
        <f>VLOOKUP(B227,'Plantilla publicacion'!$A$3:$B$506,2,0)</f>
        <v>Producto</v>
      </c>
      <c r="B227" s="99" t="s">
        <v>1012</v>
      </c>
      <c r="C227" s="350" t="str">
        <f>VLOOKUP(B227,'Plantilla publicacion'!$A$3:$R$506,17,0)</f>
        <v>PND - 5-31-5-b- Convergencia regional - Entidades públicas territoriales y nacionales fortalecidas / PES - Cierre de brechas territoriales</v>
      </c>
      <c r="D227" s="350" t="str">
        <f>VLOOKUP(B227,'Plantilla publicacion'!$A$3:$M$506,6,0)</f>
        <v>58-Promover el enfoque preventivo, diferencial y territorial en el que hacer misional de la entidad</v>
      </c>
      <c r="E227" s="350" t="str">
        <f>VLOOKUP(B227,'Plantilla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7" s="350" t="str">
        <f>VLOOKUP(B227,'Plantilla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7" s="350" t="str">
        <f>VLOOKUP(B227,'Plantilla publicacion'!$A$3:$M$506,7,0)</f>
        <v>C-3599-0200-0005-53105b</v>
      </c>
      <c r="H227" s="101" t="str">
        <f>VLOOKUP(B227,'Plantilla publicacion'!$A$3:$M$506,8,0)</f>
        <v>Programa de atención a la ciudadanía con enfoque diferencial implementado. (Informe de actividades realizadas )</v>
      </c>
      <c r="I227" s="101">
        <f>VLOOKUP(B227,'Plantilla publicacion'!$A$3:$M$506,9,0)</f>
        <v>1</v>
      </c>
      <c r="J227" s="101" t="str">
        <f>VLOOKUP(B227,'Plantilla publicacion'!$A$3:$M$506,10,0)</f>
        <v>Númerica</v>
      </c>
      <c r="K227" s="159" t="str">
        <f>VLOOKUP(B227,'Plantilla publicacion'!$A$3:$M$506,11,0)</f>
        <v>2025-02-03</v>
      </c>
      <c r="L227" s="159" t="str">
        <f>VLOOKUP(B227,'Plantilla publicacion'!$A$3:$M$506,12,0)</f>
        <v>2025-11-28</v>
      </c>
      <c r="M227" s="101">
        <f>IF(ISERROR(VLOOKUP(B227,'Plantilla publicacion'!$A$3:$P$501,16,0)),"NA",VLOOKUP(B227,'Plantilla publicacion'!$A$3:$P$501,16,0))</f>
        <v>0</v>
      </c>
      <c r="N227" s="102" t="str">
        <f>VLOOKUP(B227,'Plantilla publicacion'!$A$3:$M$506,13,0)</f>
        <v>142-GRUPO DE TRABAJO DE SERVICIOS ADMINISTRATIVOS Y RECURSOS FÍSICOS;
20-OFICINA DE TECNOLOGÍA E INFORMÁTICA;
72-GRUPO DE TRABAJO DE ATENCION AL CIUDADANO</v>
      </c>
      <c r="O227" s="246">
        <f>VLOOKUP($B227,'Plantilla publicacion'!$T$3:$Z$506,6,0)</f>
        <v>0</v>
      </c>
      <c r="P227" s="247">
        <f>VLOOKUP($B227,'Plantilla publicacion'!$T$3:$Z$506,7,0)</f>
        <v>0</v>
      </c>
      <c r="Q227" s="102" t="str">
        <f>VLOOKUP($B227,'Plantilla publicacion'!$T$3:$AA$506,8,0)</f>
        <v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v>
      </c>
    </row>
    <row r="228" spans="1:17" s="12" customFormat="1" ht="48" customHeight="1" x14ac:dyDescent="0.25">
      <c r="A228" s="13" t="str">
        <f>VLOOKUP(B228,'Plantilla publicacion'!$A$3:$B$506,2,0)</f>
        <v>Actividad propia</v>
      </c>
      <c r="B228" s="103" t="s">
        <v>1014</v>
      </c>
      <c r="C228" s="349"/>
      <c r="D228" s="349">
        <f>VLOOKUP(B228,'Plantilla publicacion'!$A$3:$M$502,6,0)</f>
        <v>0</v>
      </c>
      <c r="E228" s="349"/>
      <c r="F228" s="349"/>
      <c r="G228" s="349">
        <f>VLOOKUP(B228,'Plantilla publicacion'!$A$3:$M$502,7,0)</f>
        <v>0</v>
      </c>
      <c r="H228" s="6" t="str">
        <f>VLOOKUP(B228,'Plantilla publicacion'!$A$3:$M$506,8,0)</f>
        <v>Identificar e intervenir los canales y servicios a los que se aplicará el enfoque diferencial (Documento con la propuesta de intervención de canales/servicios)</v>
      </c>
      <c r="I228" s="6">
        <f>VLOOKUP(B228,'Plantilla publicacion'!$A$3:$M$506,9,0)</f>
        <v>1</v>
      </c>
      <c r="J228" s="6" t="str">
        <f>VLOOKUP(B228,'Plantilla publicacion'!$A$3:$M$506,10,0)</f>
        <v>Númerica</v>
      </c>
      <c r="K228" s="7" t="str">
        <f>VLOOKUP(B228,'Plantilla publicacion'!$A$3:$M$506,11,0)</f>
        <v>2025-02-03</v>
      </c>
      <c r="L228" s="7" t="str">
        <f>VLOOKUP(B228,'Plantilla publicacion'!$A$3:$M$506,12,0)</f>
        <v>2025-03-14</v>
      </c>
      <c r="M228" s="58"/>
      <c r="N228" s="104" t="str">
        <f>VLOOKUP(B228,'Plantilla publicacion'!$A$3:$M$506,13,0)</f>
        <v>72-GRUPO DE TRABAJO DE ATENCION AL CIUDADANO</v>
      </c>
      <c r="O228" s="249">
        <f>VLOOKUP($B228,'Plantilla publicacion'!$T$3:$Z$506,6,0)</f>
        <v>100</v>
      </c>
      <c r="P228" s="245">
        <f>VLOOKUP($B228,'Plantilla publicacion'!$T$3:$Z$506,7,0)</f>
        <v>1.8404907975460123E-3</v>
      </c>
      <c r="Q228" s="250" t="str">
        <f>VLOOKUP($B228,'Plantilla publicacion'!$T$3:$AA$506,8,0)</f>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v>
      </c>
    </row>
    <row r="229" spans="1:17" s="12" customFormat="1" ht="48" customHeight="1" x14ac:dyDescent="0.25">
      <c r="A229" s="13" t="str">
        <f>VLOOKUP(B229,'Plantilla publicacion'!$A$3:$B$506,2,0)</f>
        <v>Actividad propia</v>
      </c>
      <c r="B229" s="103" t="s">
        <v>1016</v>
      </c>
      <c r="C229" s="349"/>
      <c r="D229" s="349">
        <f>VLOOKUP(B229,'Plantilla publicacion'!$A$3:$M$502,6,0)</f>
        <v>0</v>
      </c>
      <c r="E229" s="349"/>
      <c r="F229" s="349"/>
      <c r="G229" s="349">
        <f>VLOOKUP(B229,'Plantilla publicacion'!$A$3:$M$502,7,0)</f>
        <v>0</v>
      </c>
      <c r="H229" s="6" t="str">
        <f>VLOOKUP(B229,'Plantilla publicacion'!$A$3:$M$506,8,0)</f>
        <v>Implementar la señalización inclusiva en otro lenguaje o idioma para los puntos priorizados de atención al ciudadano presenciales a nivel nacional (Informe de implementación)</v>
      </c>
      <c r="I229" s="6">
        <f>VLOOKUP(B229,'Plantilla publicacion'!$A$3:$M$506,9,0)</f>
        <v>1</v>
      </c>
      <c r="J229" s="6" t="str">
        <f>VLOOKUP(B229,'Plantilla publicacion'!$A$3:$M$506,10,0)</f>
        <v>Númerica</v>
      </c>
      <c r="K229" s="7" t="str">
        <f>VLOOKUP(B229,'Plantilla publicacion'!$A$3:$M$506,11,0)</f>
        <v>2025-03-18</v>
      </c>
      <c r="L229" s="7" t="str">
        <f>VLOOKUP(B229,'Plantilla publicacion'!$A$3:$M$506,12,0)</f>
        <v>2025-08-29</v>
      </c>
      <c r="M229" s="58"/>
      <c r="N229" s="104" t="str">
        <f>VLOOKUP(B229,'Plantilla publicacion'!$A$3:$M$506,13,0)</f>
        <v>142-GRUPO DE TRABAJO DE SERVICIOS ADMINISTRATIVOS Y RECURSOS FÍSICOS;
72-GRUPO DE TRABAJO DE ATENCION AL CIUDADANO</v>
      </c>
      <c r="O229" s="249">
        <f>VLOOKUP($B229,'Plantilla publicacion'!$T$3:$Z$506,6,0)</f>
        <v>0</v>
      </c>
      <c r="P229" s="245">
        <f>VLOOKUP($B229,'Plantilla publicacion'!$T$3:$Z$506,7,0)</f>
        <v>0</v>
      </c>
      <c r="Q229" s="250" t="str">
        <f>VLOOKUP($B229,'Plantilla publicacion'!$T$3:$AA$506,8,0)</f>
        <v>La instalación de la señalización inclusiva se realizará en la nueva sede de la SIC una vez realizado el traslado de sus operaciones.</v>
      </c>
    </row>
    <row r="230" spans="1:17" s="12" customFormat="1" ht="48" customHeight="1" x14ac:dyDescent="0.25">
      <c r="A230" s="13" t="str">
        <f>VLOOKUP(B230,'Plantilla publicacion'!$A$3:$B$506,2,0)</f>
        <v>Actividad propia</v>
      </c>
      <c r="B230" s="103" t="s">
        <v>1019</v>
      </c>
      <c r="C230" s="349"/>
      <c r="D230" s="349">
        <f>VLOOKUP(B230,'Plantilla publicacion'!$A$3:$M$502,6,0)</f>
        <v>0</v>
      </c>
      <c r="E230" s="349"/>
      <c r="F230" s="349"/>
      <c r="G230" s="349">
        <f>VLOOKUP(B230,'Plantilla publicacion'!$A$3:$M$502,7,0)</f>
        <v>0</v>
      </c>
      <c r="H230" s="6" t="str">
        <f>VLOOKUP(B230,'Plantilla publicacion'!$A$3:$M$506,8,0)</f>
        <v>Desarrolla jornada  con las entidades líderes en la atención incluyente y documentar las buenas prácticas en la materia (Documento de buenas prácticas identificadas)</v>
      </c>
      <c r="I230" s="6">
        <f>VLOOKUP(B230,'Plantilla publicacion'!$A$3:$M$506,9,0)</f>
        <v>1</v>
      </c>
      <c r="J230" s="6" t="str">
        <f>VLOOKUP(B230,'Plantilla publicacion'!$A$3:$M$506,10,0)</f>
        <v>Númerica</v>
      </c>
      <c r="K230" s="7" t="str">
        <f>VLOOKUP(B230,'Plantilla publicacion'!$A$3:$M$506,11,0)</f>
        <v>2025-04-01</v>
      </c>
      <c r="L230" s="7" t="str">
        <f>VLOOKUP(B230,'Plantilla publicacion'!$A$3:$M$506,12,0)</f>
        <v>2025-06-04</v>
      </c>
      <c r="M230" s="58"/>
      <c r="N230" s="104" t="str">
        <f>VLOOKUP(B230,'Plantilla publicacion'!$A$3:$M$506,13,0)</f>
        <v>72-GRUPO DE TRABAJO DE ATENCION AL CIUDADANO</v>
      </c>
      <c r="O230" s="249">
        <f>VLOOKUP($B230,'Plantilla publicacion'!$T$3:$Z$506,6,0)</f>
        <v>0</v>
      </c>
      <c r="P230" s="245">
        <f>VLOOKUP($B230,'Plantilla publicacion'!$T$3:$Z$506,7,0)</f>
        <v>0</v>
      </c>
      <c r="Q230" s="250">
        <f>VLOOKUP($B230,'Plantilla publicacion'!$T$3:$AA$506,8,0)</f>
        <v>0</v>
      </c>
    </row>
    <row r="231" spans="1:17" s="12" customFormat="1" ht="48" customHeight="1" x14ac:dyDescent="0.25">
      <c r="A231" s="13" t="str">
        <f>VLOOKUP(B231,'Plantilla publicacion'!$A$3:$B$506,2,0)</f>
        <v>Actividad propia</v>
      </c>
      <c r="B231" s="103" t="s">
        <v>1021</v>
      </c>
      <c r="C231" s="349"/>
      <c r="D231" s="349">
        <f>VLOOKUP(B231,'Plantilla publicacion'!$A$3:$M$502,6,0)</f>
        <v>0</v>
      </c>
      <c r="E231" s="349"/>
      <c r="F231" s="349"/>
      <c r="G231" s="349">
        <f>VLOOKUP(B231,'Plantilla publicacion'!$A$3:$M$502,7,0)</f>
        <v>0</v>
      </c>
      <c r="H231" s="6" t="str">
        <f>VLOOKUP(B231,'Plantilla publicacion'!$A$3:$M$506,8,0)</f>
        <v>Rediseñar el menú de atención y servicios a la ciudadanía con mejoras en la accesibilidad y experiencia de los usuarios  (Menú destacado actualizado)</v>
      </c>
      <c r="I231" s="6">
        <f>VLOOKUP(B231,'Plantilla publicacion'!$A$3:$M$506,9,0)</f>
        <v>1</v>
      </c>
      <c r="J231" s="6" t="str">
        <f>VLOOKUP(B231,'Plantilla publicacion'!$A$3:$M$506,10,0)</f>
        <v>Númerica</v>
      </c>
      <c r="K231" s="7" t="str">
        <f>VLOOKUP(B231,'Plantilla publicacion'!$A$3:$M$506,11,0)</f>
        <v>2025-06-03</v>
      </c>
      <c r="L231" s="7" t="str">
        <f>VLOOKUP(B231,'Plantilla publicacion'!$A$3:$M$506,12,0)</f>
        <v>2025-11-28</v>
      </c>
      <c r="M231" s="58"/>
      <c r="N231" s="104" t="str">
        <f>VLOOKUP(B231,'Plantilla publicacion'!$A$3:$M$506,13,0)</f>
        <v>20-OFICINA DE TECNOLOGÍA E INFORMÁTICA;
72-GRUPO DE TRABAJO DE ATENCION AL CIUDADANO</v>
      </c>
      <c r="O231" s="249">
        <f>VLOOKUP($B231,'Plantilla publicacion'!$T$3:$Z$506,6,0)</f>
        <v>0</v>
      </c>
      <c r="P231" s="245">
        <f>VLOOKUP($B231,'Plantilla publicacion'!$T$3:$Z$506,7,0)</f>
        <v>0</v>
      </c>
      <c r="Q231" s="250">
        <f>VLOOKUP($B231,'Plantilla publicacion'!$T$3:$AA$506,8,0)</f>
        <v>0</v>
      </c>
    </row>
    <row r="232" spans="1:17" s="12" customFormat="1" ht="48" customHeight="1" thickBot="1" x14ac:dyDescent="0.3">
      <c r="A232" s="13" t="str">
        <f>VLOOKUP(B232,'Plantilla publicacion'!$A$3:$B$506,2,0)</f>
        <v>Actividad propia</v>
      </c>
      <c r="B232" s="105" t="s">
        <v>1024</v>
      </c>
      <c r="C232" s="351"/>
      <c r="D232" s="351">
        <f>VLOOKUP(B232,'Plantilla publicacion'!$A$3:$M$502,6,0)</f>
        <v>0</v>
      </c>
      <c r="E232" s="351"/>
      <c r="F232" s="351"/>
      <c r="G232" s="351">
        <f>VLOOKUP(B232,'Plantilla publicacion'!$A$3:$M$502,7,0)</f>
        <v>0</v>
      </c>
      <c r="H232" s="107" t="str">
        <f>VLOOKUP(B232,'Plantilla publicacion'!$A$3:$M$506,8,0)</f>
        <v>Implementar fase 2 del traductor interactivo  (Adquisición pantalla y en funcionamiento)</v>
      </c>
      <c r="I232" s="107">
        <f>VLOOKUP(B232,'Plantilla publicacion'!$A$3:$M$506,9,0)</f>
        <v>1</v>
      </c>
      <c r="J232" s="107" t="str">
        <f>VLOOKUP(B232,'Plantilla publicacion'!$A$3:$M$506,10,0)</f>
        <v>Númerica</v>
      </c>
      <c r="K232" s="108" t="str">
        <f>VLOOKUP(B232,'Plantilla publicacion'!$A$3:$M$506,11,0)</f>
        <v>2025-06-20</v>
      </c>
      <c r="L232" s="108" t="str">
        <f>VLOOKUP(B232,'Plantilla publicacion'!$A$3:$M$506,12,0)</f>
        <v>2025-11-28</v>
      </c>
      <c r="M232" s="109"/>
      <c r="N232" s="110" t="str">
        <f>VLOOKUP(B232,'Plantilla publicacion'!$A$3:$M$506,13,0)</f>
        <v>20-OFICINA DE TECNOLOGÍA E INFORMÁTICA;
72-GRUPO DE TRABAJO DE ATENCION AL CIUDADANO</v>
      </c>
      <c r="O232" s="251">
        <f>VLOOKUP($B232,'Plantilla publicacion'!$T$3:$Z$506,6,0)</f>
        <v>0</v>
      </c>
      <c r="P232" s="252">
        <f>VLOOKUP($B232,'Plantilla publicacion'!$T$3:$Z$506,7,0)</f>
        <v>0</v>
      </c>
      <c r="Q232" s="253">
        <f>VLOOKUP($B232,'Plantilla publicacion'!$T$3:$AA$506,8,0)</f>
        <v>0</v>
      </c>
    </row>
    <row r="233" spans="1:17" s="12" customFormat="1" ht="127.5" x14ac:dyDescent="0.25">
      <c r="A233" s="5" t="str">
        <f>VLOOKUP(B233,'Plantilla publicacion'!$A$3:$B$506,2,0)</f>
        <v>Producto</v>
      </c>
      <c r="B233" s="15" t="s">
        <v>1026</v>
      </c>
      <c r="C233" s="349" t="str">
        <f>VLOOKUP(B233,'Plantilla publicacion'!$A$3:$R$506,17,0)</f>
        <v>PND - 5-31-5-b- Convergencia regional - Entidades públicas territoriales y nacionales fortalecidas / PES - Transformación Institucional</v>
      </c>
      <c r="D233" s="349" t="str">
        <f>VLOOKUP(B233,'Plantilla publicacion'!$A$3:$M$506,6,0)</f>
        <v>60-Fortalecer el Sistema Integral de Gestión Institucional en el marco del Modelo Integrado de Planeación y gestión para mejorar la prestación del servicio.</v>
      </c>
      <c r="E233" s="349" t="str">
        <f>VLOOKUP(B233,'Plantilla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33" s="349" t="str">
        <f>VLOOKUP(B233,'Plantilla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3" s="349" t="str">
        <f>VLOOKUP(B233,'Plantilla publicacion'!$A$3:$M$506,7,0)</f>
        <v>C-3599-0200-0005-53105b</v>
      </c>
      <c r="H233" s="15" t="str">
        <f>VLOOKUP(B233,'Plantilla publicacion'!$A$3:$M$506,8,0)</f>
        <v>Estrategia de promoción de la participación ciudadana en la SIC, formulada e implementada  (Informe de actividades realizadas )</v>
      </c>
      <c r="I233" s="15">
        <f>VLOOKUP(B233,'Plantilla publicacion'!$A$3:$M$506,9,0)</f>
        <v>30</v>
      </c>
      <c r="J233" s="15" t="str">
        <f>VLOOKUP(B233,'Plantilla publicacion'!$A$3:$M$506,10,0)</f>
        <v>Porcentual</v>
      </c>
      <c r="K233" s="158" t="str">
        <f>VLOOKUP(B233,'Plantilla publicacion'!$A$3:$M$506,11,0)</f>
        <v>2025-01-15</v>
      </c>
      <c r="L233" s="158" t="str">
        <f>VLOOKUP(B233,'Plantilla publicacion'!$A$3:$M$506,12,0)</f>
        <v>2025-12-15</v>
      </c>
      <c r="M233" s="15" t="str">
        <f>IF(ISERROR(VLOOKUP(B233,'Plantilla publicacion'!$A$3:$P$501,16,0)),"NA",VLOOKUP(B233,'Plantilla publicacion'!$A$3:$P$501,16,0))</f>
        <v>PES_20230281 / PEI_24</v>
      </c>
      <c r="N233" s="189" t="str">
        <f>VLOOKUP(B233,'Plantilla publicacion'!$A$3:$M$506,13,0)</f>
        <v>72-GRUPO DE TRABAJO DE ATENCION AL CIUDADANO</v>
      </c>
      <c r="O233" s="266">
        <f>VLOOKUP($B233,'Plantilla publicacion'!$T$3:$Z$506,6,0)</f>
        <v>13</v>
      </c>
      <c r="P233" s="267">
        <f>VLOOKUP($B233,'Plantilla publicacion'!$T$3:$Z$506,7,0)</f>
        <v>1.1659192825112107E-3</v>
      </c>
      <c r="Q233" s="102" t="str">
        <f>VLOOKUP($B233,'Plantilla publicacion'!$T$3:$AA$506,8,0)</f>
        <v>En el mes de mayo de 2025 se realizaron (6) actividades con consulta ciudadana y/o alcance participativo para los ciudadanos y grupos de valor:
(1) Plan de Participación Ciudadana SIC 2025 para consulta ciudadana en el menú participa.
(2) Proyectos Normativos:  1)  “Lineamientos sobre el tratamiento de datos personales en el ecosistema fintech y los modelos de negocio, aplicaciones y procesos que utilizan medios tecnológicos para la prestación de servicios financieros" y (1) “Por la cual se adiciona a la Circular Única de la Superintendencia de Industria y Comercio lo relativo a la observancia de la marca país” 
(1) Evento de diálogo: Mujeres que Transforman: Ciencia, Innovación y Propiedad Industrial
(1) La SIC en el Territorio Cali Mayo 8 y 9 de 2025
(1) La SIC en el Territorio Medellín Mayo 14 y 15 de 2025</v>
      </c>
    </row>
    <row r="234" spans="1:17" s="12" customFormat="1" ht="48" customHeight="1" x14ac:dyDescent="0.25">
      <c r="A234" s="13" t="str">
        <f>VLOOKUP(B234,'Plantilla publicacion'!$A$3:$B$506,2,0)</f>
        <v>Actividad propia</v>
      </c>
      <c r="B234" s="6" t="s">
        <v>1028</v>
      </c>
      <c r="C234" s="349"/>
      <c r="D234" s="349">
        <f>VLOOKUP(B234,'Plantilla publicacion'!$A$3:$M$502,6,0)</f>
        <v>0</v>
      </c>
      <c r="E234" s="349"/>
      <c r="F234" s="349"/>
      <c r="G234" s="349">
        <f>VLOOKUP(B234,'Plantilla publicacion'!$A$3:$M$502,7,0)</f>
        <v>0</v>
      </c>
      <c r="H234" s="6" t="str">
        <f>VLOOKUP(B234,'Plantilla publicacion'!$A$3:$M$506,8,0)</f>
        <v>Diseñar la estrategia de participación ciudadanía SIC 2025 que incluya el plan detrabajo para su ejecución (Documento de estrategia)</v>
      </c>
      <c r="I234" s="6">
        <f>VLOOKUP(B234,'Plantilla publicacion'!$A$3:$M$506,9,0)</f>
        <v>1</v>
      </c>
      <c r="J234" s="6" t="str">
        <f>VLOOKUP(B234,'Plantilla publicacion'!$A$3:$M$506,10,0)</f>
        <v>Númerica</v>
      </c>
      <c r="K234" s="7" t="str">
        <f>VLOOKUP(B234,'Plantilla publicacion'!$A$3:$M$506,11,0)</f>
        <v>2025-01-15</v>
      </c>
      <c r="L234" s="7" t="str">
        <f>VLOOKUP(B234,'Plantilla publicacion'!$A$3:$M$506,12,0)</f>
        <v>2025-02-18</v>
      </c>
      <c r="M234" s="58"/>
      <c r="N234" s="39" t="str">
        <f>VLOOKUP(B234,'Plantilla publicacion'!$A$3:$M$506,13,0)</f>
        <v>72-GRUPO DE TRABAJO DE ATENCION AL CIUDADANO</v>
      </c>
      <c r="O234" s="249">
        <f>VLOOKUP($B234,'Plantilla publicacion'!$T$3:$Z$506,6,0)</f>
        <v>100</v>
      </c>
      <c r="P234" s="245">
        <f>VLOOKUP($B234,'Plantilla publicacion'!$T$3:$Z$506,7,0)</f>
        <v>3.0674846625766872E-3</v>
      </c>
      <c r="Q234" s="250" t="str">
        <f>VLOOKUP($B234,'Plantilla publicacion'!$T$3:$AA$506,8,0)</f>
        <v xml:space="preserve">Se elaboró la Estrategia de Participación Ciudadana SIC 2025 V01 y el plan de trabajo para su realización. El plan de trabajo está formulado en el formato dispuesto por la Función Pública.
 </v>
      </c>
    </row>
    <row r="235" spans="1:17" s="12" customFormat="1" ht="48" customHeight="1" x14ac:dyDescent="0.25">
      <c r="A235" s="13" t="str">
        <f>VLOOKUP(B235,'Plantilla publicacion'!$A$3:$B$506,2,0)</f>
        <v>Actividad propia</v>
      </c>
      <c r="B235" s="6" t="s">
        <v>1030</v>
      </c>
      <c r="C235" s="349"/>
      <c r="D235" s="349">
        <f>VLOOKUP(B235,'Plantilla publicacion'!$A$3:$M$502,6,0)</f>
        <v>0</v>
      </c>
      <c r="E235" s="349"/>
      <c r="F235" s="349"/>
      <c r="G235" s="349">
        <f>VLOOKUP(B235,'Plantilla publicacion'!$A$3:$M$502,7,0)</f>
        <v>0</v>
      </c>
      <c r="H235" s="6" t="str">
        <f>VLOOKUP(B235,'Plantilla publicacion'!$A$3:$M$506,8,0)</f>
        <v>Comunicar a los grupos de valor la Estrategia de participación ciudadana diseñada  (Capturas de pantalla de la divulgación en la página web y redes sociales)</v>
      </c>
      <c r="I235" s="6">
        <f>VLOOKUP(B235,'Plantilla publicacion'!$A$3:$M$506,9,0)</f>
        <v>1</v>
      </c>
      <c r="J235" s="6" t="str">
        <f>VLOOKUP(B235,'Plantilla publicacion'!$A$3:$M$506,10,0)</f>
        <v>Númerica</v>
      </c>
      <c r="K235" s="7" t="str">
        <f>VLOOKUP(B235,'Plantilla publicacion'!$A$3:$M$506,11,0)</f>
        <v>2025-02-19</v>
      </c>
      <c r="L235" s="7" t="str">
        <f>VLOOKUP(B235,'Plantilla publicacion'!$A$3:$M$506,12,0)</f>
        <v>2025-02-28</v>
      </c>
      <c r="M235" s="58"/>
      <c r="N235" s="39" t="str">
        <f>VLOOKUP(B235,'Plantilla publicacion'!$A$3:$M$506,13,0)</f>
        <v>72-GRUPO DE TRABAJO DE ATENCION AL CIUDADANO</v>
      </c>
      <c r="O235" s="249">
        <f>VLOOKUP($B235,'Plantilla publicacion'!$T$3:$Z$506,6,0)</f>
        <v>100</v>
      </c>
      <c r="P235" s="245">
        <f>VLOOKUP($B235,'Plantilla publicacion'!$T$3:$Z$506,7,0)</f>
        <v>2.4539877300613498E-3</v>
      </c>
      <c r="Q235" s="250" t="str">
        <f>VLOOKUP($B235,'Plantilla publicacion'!$T$3:$AA$506,8,0)</f>
        <v>Se sometió a consulta de la ciudadanía en general la Estrategia de Participación Ciudadana y se divulgó a través de la página web y en las redes sociales.</v>
      </c>
    </row>
    <row r="236" spans="1:17" s="12" customFormat="1" ht="48" customHeight="1" x14ac:dyDescent="0.25">
      <c r="A236" s="13" t="str">
        <f>VLOOKUP(B236,'Plantilla publicacion'!$A$3:$B$506,2,0)</f>
        <v>Actividad propia</v>
      </c>
      <c r="B236" s="6" t="s">
        <v>1032</v>
      </c>
      <c r="C236" s="349"/>
      <c r="D236" s="349">
        <f>VLOOKUP(B236,'Plantilla publicacion'!$A$3:$M$502,6,0)</f>
        <v>0</v>
      </c>
      <c r="E236" s="349"/>
      <c r="F236" s="349"/>
      <c r="G236" s="349">
        <f>VLOOKUP(B236,'Plantilla publicacion'!$A$3:$M$502,7,0)</f>
        <v>0</v>
      </c>
      <c r="H236" s="6" t="str">
        <f>VLOOKUP(B236,'Plantilla publicacion'!$A$3:$M$506,8,0)</f>
        <v>Ejecutar el plan de trabajo de la estrategia  (Informe trimestral de seguimiento elaborado)</v>
      </c>
      <c r="I236" s="6">
        <f>VLOOKUP(B236,'Plantilla publicacion'!$A$3:$M$506,9,0)</f>
        <v>4</v>
      </c>
      <c r="J236" s="6" t="str">
        <f>VLOOKUP(B236,'Plantilla publicacion'!$A$3:$M$506,10,0)</f>
        <v>Númerica</v>
      </c>
      <c r="K236" s="7" t="str">
        <f>VLOOKUP(B236,'Plantilla publicacion'!$A$3:$M$506,11,0)</f>
        <v>2025-03-03</v>
      </c>
      <c r="L236" s="7" t="str">
        <f>VLOOKUP(B236,'Plantilla publicacion'!$A$3:$M$506,12,0)</f>
        <v>2025-11-14</v>
      </c>
      <c r="M236" s="58"/>
      <c r="N236" s="39" t="str">
        <f>VLOOKUP(B236,'Plantilla publicacion'!$A$3:$M$506,13,0)</f>
        <v>72-GRUPO DE TRABAJO DE ATENCION AL CIUDADANO</v>
      </c>
      <c r="O236" s="249">
        <f>VLOOKUP($B236,'Plantilla publicacion'!$T$3:$Z$506,6,0)</f>
        <v>40</v>
      </c>
      <c r="P236" s="245">
        <f>VLOOKUP($B236,'Plantilla publicacion'!$T$3:$Z$506,7,0)</f>
        <v>1.4723926380368099E-3</v>
      </c>
      <c r="Q236" s="250" t="str">
        <f>VLOOKUP($B236,'Plantilla publicacion'!$T$3:$AA$506,8,0)</f>
        <v>Al corte, la estrategia presenta un avance de cumplimiento del 40%, en el mes de mayo se avanzó en la ejecución de las actividades No. 12 (Realizar seguimiento a la Estrategia de Participación Ciudadana SIC 2025) y 13 (Reportar mensualmente el indicador sectorial de "Estrategia de Participación Ciudadana Sectorial implementada) con un resultado del 33% y 42% de avance respectivamente.
Con respecto a la actividad No. 4 sobre la solicitud de asesoría al Sistema Nacional de Rendición de Cuentas (SNRdC) no se ha tenido respuesta a la petición radicada en el es de mayo.
Se publicará en el menú de transparencia la V02 de la Estrategia de acuerdo a los cambios registrados en el documento.</v>
      </c>
    </row>
    <row r="237" spans="1:17" s="12" customFormat="1" ht="48" customHeight="1" thickBot="1" x14ac:dyDescent="0.3">
      <c r="A237" s="13" t="str">
        <f>VLOOKUP(B237,'Plantilla publicacion'!$A$3:$B$506,2,0)</f>
        <v>Actividad propia</v>
      </c>
      <c r="B237" s="11" t="s">
        <v>1034</v>
      </c>
      <c r="C237" s="349"/>
      <c r="D237" s="349">
        <f>VLOOKUP(B237,'Plantilla publicacion'!$A$3:$M$502,6,0)</f>
        <v>0</v>
      </c>
      <c r="E237" s="349"/>
      <c r="F237" s="349"/>
      <c r="G237" s="349">
        <f>VLOOKUP(B237,'Plantilla publicacion'!$A$3:$M$502,7,0)</f>
        <v>0</v>
      </c>
      <c r="H237" s="11" t="str">
        <f>VLOOKUP(B237,'Plantilla publicacion'!$A$3:$M$506,8,0)</f>
        <v>Elaborar y publicar informe con el resultado de la implementación de la estrategia de participación ciudadana (Informe publicado en el página web)</v>
      </c>
      <c r="I237" s="11">
        <f>VLOOKUP(B237,'Plantilla publicacion'!$A$3:$M$506,9,0)</f>
        <v>1</v>
      </c>
      <c r="J237" s="11" t="str">
        <f>VLOOKUP(B237,'Plantilla publicacion'!$A$3:$M$506,10,0)</f>
        <v>Númerica</v>
      </c>
      <c r="K237" s="111" t="str">
        <f>VLOOKUP(B237,'Plantilla publicacion'!$A$3:$M$506,11,0)</f>
        <v>2025-12-01</v>
      </c>
      <c r="L237" s="111" t="str">
        <f>VLOOKUP(B237,'Plantilla publicacion'!$A$3:$M$506,12,0)</f>
        <v>2025-12-15</v>
      </c>
      <c r="M237" s="112"/>
      <c r="N237" s="190" t="str">
        <f>VLOOKUP(B237,'Plantilla publicacion'!$A$3:$M$506,13,0)</f>
        <v>72-GRUPO DE TRABAJO DE ATENCION AL CIUDADANO</v>
      </c>
      <c r="O237" s="251">
        <f>VLOOKUP($B237,'Plantilla publicacion'!$T$3:$Z$506,6,0)</f>
        <v>0</v>
      </c>
      <c r="P237" s="252">
        <f>VLOOKUP($B237,'Plantilla publicacion'!$T$3:$Z$506,7,0)</f>
        <v>0</v>
      </c>
      <c r="Q237" s="253">
        <f>VLOOKUP($B237,'Plantilla publicacion'!$T$3:$AA$506,8,0)</f>
        <v>0</v>
      </c>
    </row>
    <row r="238" spans="1:17" s="12" customFormat="1" ht="51" x14ac:dyDescent="0.25">
      <c r="A238" s="5" t="str">
        <f>VLOOKUP(B238,'Plantilla publicacion'!$A$3:$B$506,2,0)</f>
        <v>Producto</v>
      </c>
      <c r="B238" s="99" t="s">
        <v>1119</v>
      </c>
      <c r="C238" s="350" t="str">
        <f>VLOOKUP(B238,'Plantilla publicacion'!$A$3:$R$506,17,0)</f>
        <v>PND - 4-04-1-c- Transformación productiva, internacionalización y acción climática - Políticas de competencia, consumidor e infraestructura de la calidad modernas / PES - Internacionalización</v>
      </c>
      <c r="D238" s="350" t="str">
        <f>VLOOKUP(B238,'Plantilla publicacion'!$A$3:$M$506,6,0)</f>
        <v>59-Generar sinergias con agentes nacionales e internacionales que permitan potenciar las capacidades de la SIC.</v>
      </c>
      <c r="E238" s="350" t="str">
        <f>VLOOKUP(B238,'Plantilla publicacion'!$A$3:$P$506,15,0)</f>
        <v>63 - 1-Generación de oportunidades de cooperación y fortalecimiento de existentes con grupos de interés y de valor.-5-Direccionamiento de la oferta institucional con productos y/o servicios con enfoque preventivo, diferencial y territorial.</v>
      </c>
      <c r="F238" s="350" t="str">
        <f>VLOOKUP(B238,'Plantilla publicacion'!$A$3:$P$506,15,0)</f>
        <v>63 - 1-Generación de oportunidades de cooperación y fortalecimiento de existentes con grupos de interés y de valor.-5-Direccionamiento de la oferta institucional con productos y/o servicios con enfoque preventivo, diferencial y territorial.</v>
      </c>
      <c r="G238" s="350" t="str">
        <f>VLOOKUP(B238,'Plantilla publicacion'!$A$3:$M$506,7,0)</f>
        <v>C-3503-0200-0011-40401c</v>
      </c>
      <c r="H238" s="101" t="str">
        <f>VLOOKUP(B238,'Plantilla publicacion'!$A$3:$M$506,8,0)</f>
        <v>II Congreso de autoridades administrativas investidas con funciones jurisdiccionales en materia de competencia desleal, propiedad industrial y derecho de consumo, realizado. (fotografías del evento realizado /único entregable)</v>
      </c>
      <c r="I238" s="101">
        <f>VLOOKUP(B238,'Plantilla publicacion'!$A$3:$M$506,9,0)</f>
        <v>1</v>
      </c>
      <c r="J238" s="101" t="str">
        <f>VLOOKUP(B238,'Plantilla publicacion'!$A$3:$M$506,10,0)</f>
        <v>Númerica</v>
      </c>
      <c r="K238" s="159" t="str">
        <f>VLOOKUP(B238,'Plantilla publicacion'!$A$3:$M$506,11,0)</f>
        <v>2025-02-03</v>
      </c>
      <c r="L238" s="159" t="str">
        <f>VLOOKUP(B238,'Plantilla publicacion'!$A$3:$M$506,12,0)</f>
        <v>2025-12-05</v>
      </c>
      <c r="M238" s="101">
        <f>IF(ISERROR(VLOOKUP(B238,'Plantilla publicacion'!$A$3:$P$501,16,0)),"NA",VLOOKUP(B238,'Plantilla publicacion'!$A$3:$P$501,16,0))</f>
        <v>0</v>
      </c>
      <c r="N238" s="102" t="str">
        <f>VLOOKUP(B238,'Plantilla publicacion'!$A$3:$M$506,13,0)</f>
        <v>20-OFICINA DE TECNOLOGÍA E INFORMÁTICA;
4000-DESPACHO DEL SUPERINTENDENTE DELEGADO PARA ASUNTOS JURISDICCIONALES;
73-GRUPO DE TRABAJO DE COMUNICACION</v>
      </c>
      <c r="O238" s="177">
        <f>VLOOKUP($B238,'Plantilla publicacion'!$T$3:$Z$506,6,0)</f>
        <v>0</v>
      </c>
      <c r="P238" s="186">
        <f>VLOOKUP($B238,'Plantilla publicacion'!$T$3:$Z$506,7,0)</f>
        <v>0</v>
      </c>
      <c r="Q238" s="15">
        <f>VLOOKUP($B238,'Plantilla publicacion'!$T$3:$AA$506,8,0)</f>
        <v>0</v>
      </c>
    </row>
    <row r="239" spans="1:17" s="12" customFormat="1" ht="48" customHeight="1" x14ac:dyDescent="0.25">
      <c r="A239" s="13" t="str">
        <f>VLOOKUP(B239,'Plantilla publicacion'!$A$3:$B$506,2,0)</f>
        <v>Actividad propia</v>
      </c>
      <c r="B239" s="103" t="s">
        <v>1122</v>
      </c>
      <c r="C239" s="349"/>
      <c r="D239" s="349">
        <f>VLOOKUP(B239,'Plantilla publicacion'!$A$3:$M$502,6,0)</f>
        <v>0</v>
      </c>
      <c r="E239" s="349"/>
      <c r="F239" s="349"/>
      <c r="G239" s="349">
        <f>VLOOKUP(B239,'Plantilla publicacion'!$A$3:$M$502,7,0)</f>
        <v>0</v>
      </c>
      <c r="H239" s="6" t="str">
        <f>VLOOKUP(B239,'Plantilla publicacion'!$A$3:$M$506,8,0)</f>
        <v>Solicitar publicación de la fecha del evento en el calendario de eventos de la entidad  al Grupo de trabajo de Comunicaciones   (correo electrónico enviado con la fecha del evento/único entregable)</v>
      </c>
      <c r="I239" s="6">
        <f>VLOOKUP(B239,'Plantilla publicacion'!$A$3:$M$506,9,0)</f>
        <v>1</v>
      </c>
      <c r="J239" s="6" t="str">
        <f>VLOOKUP(B239,'Plantilla publicacion'!$A$3:$M$506,10,0)</f>
        <v>Númerica</v>
      </c>
      <c r="K239" s="7" t="str">
        <f>VLOOKUP(B239,'Plantilla publicacion'!$A$3:$M$506,11,0)</f>
        <v>2025-02-03</v>
      </c>
      <c r="L239" s="7" t="str">
        <f>VLOOKUP(B239,'Plantilla publicacion'!$A$3:$M$506,12,0)</f>
        <v>2025-05-30</v>
      </c>
      <c r="M239" s="58"/>
      <c r="N239" s="104" t="str">
        <f>VLOOKUP(B239,'Plantilla publicacion'!$A$3:$M$506,13,0)</f>
        <v>4000-DESPACHO DEL SUPERINTENDENTE DELEGADO PARA ASUNTOS JURISDICCIONALES</v>
      </c>
      <c r="O239" s="177">
        <f>VLOOKUP($B239,'Plantilla publicacion'!$T$3:$Z$506,6,0)</f>
        <v>100</v>
      </c>
      <c r="P239" s="186">
        <f>VLOOKUP($B239,'Plantilla publicacion'!$T$3:$Z$506,7,0)</f>
        <v>3.0674846625766872E-3</v>
      </c>
      <c r="Q239" s="15" t="str">
        <f>VLOOKUP($B239,'Plantilla publicacion'!$T$3:$AA$506,8,0)</f>
        <v>4000-6-1 De acuerdo con la meta establecida de solicitar la publicación de la fecha del evento en el calendario de eventos de la entidad al Grupo de trabajo de Comunicaciones, se evidencia el cumplimiento de la actividad que equivale al 100%.</v>
      </c>
    </row>
    <row r="240" spans="1:17" s="12" customFormat="1" ht="48" customHeight="1" x14ac:dyDescent="0.25">
      <c r="A240" s="13" t="str">
        <f>VLOOKUP(B240,'Plantilla publicacion'!$A$3:$B$506,2,0)</f>
        <v>Actividad sin participación</v>
      </c>
      <c r="B240" s="103" t="s">
        <v>1124</v>
      </c>
      <c r="C240" s="349"/>
      <c r="D240" s="349">
        <f>VLOOKUP(B240,'Plantilla publicacion'!$A$3:$M$502,6,0)</f>
        <v>0</v>
      </c>
      <c r="E240" s="349"/>
      <c r="F240" s="349"/>
      <c r="G240" s="349">
        <f>VLOOKUP(B240,'Plantilla publicacion'!$A$3:$M$502,7,0)</f>
        <v>0</v>
      </c>
      <c r="H240" s="6" t="str">
        <f>VLOOKUP(B240,'Plantilla publicacion'!$A$3:$M$506,8,0)</f>
        <v>Publicar fecha del evento en calendario de la entidad (captura de pantalla de la publicación de la fecha del evento / único entregable)</v>
      </c>
      <c r="I240" s="6">
        <f>VLOOKUP(B240,'Plantilla publicacion'!$A$3:$M$506,9,0)</f>
        <v>1</v>
      </c>
      <c r="J240" s="6" t="str">
        <f>VLOOKUP(B240,'Plantilla publicacion'!$A$3:$M$506,10,0)</f>
        <v>Númerica</v>
      </c>
      <c r="K240" s="7" t="str">
        <f>VLOOKUP(B240,'Plantilla publicacion'!$A$3:$M$506,11,0)</f>
        <v>2025-06-03</v>
      </c>
      <c r="L240" s="7" t="str">
        <f>VLOOKUP(B240,'Plantilla publicacion'!$A$3:$M$506,12,0)</f>
        <v>2025-09-05</v>
      </c>
      <c r="M240" s="58"/>
      <c r="N240" s="104" t="str">
        <f>VLOOKUP(B240,'Plantilla publicacion'!$A$3:$M$506,13,0)</f>
        <v>73-GRUPO DE TRABAJO DE COMUNICACION</v>
      </c>
      <c r="O240" s="177">
        <f>VLOOKUP($B240,'Plantilla publicacion'!$T$3:$Z$506,6,0)</f>
        <v>0</v>
      </c>
      <c r="P240" s="186">
        <f>VLOOKUP($B240,'Plantilla publicacion'!$T$3:$Z$506,7,0)</f>
        <v>0</v>
      </c>
      <c r="Q240" s="15">
        <f>VLOOKUP($B240,'Plantilla publicacion'!$T$3:$AA$506,8,0)</f>
        <v>0</v>
      </c>
    </row>
    <row r="241" spans="1:17" s="12" customFormat="1" ht="48" customHeight="1" x14ac:dyDescent="0.25">
      <c r="A241" s="13" t="str">
        <f>VLOOKUP(B241,'Plantilla publicacion'!$A$3:$B$506,2,0)</f>
        <v>Actividad propia</v>
      </c>
      <c r="B241" s="103" t="s">
        <v>1126</v>
      </c>
      <c r="C241" s="349"/>
      <c r="D241" s="349">
        <f>VLOOKUP(B241,'Plantilla publicacion'!$A$3:$M$502,6,0)</f>
        <v>0</v>
      </c>
      <c r="E241" s="349"/>
      <c r="F241" s="349"/>
      <c r="G241" s="349">
        <f>VLOOKUP(B241,'Plantilla publicacion'!$A$3:$M$502,7,0)</f>
        <v>0</v>
      </c>
      <c r="H241" s="6" t="str">
        <f>VLOOKUP(B241,'Plantilla publicacion'!$A$3:$M$506,8,0)</f>
        <v>Diligenciar check list del evento con la fecha definitiva igual a la publicada en el  calendario de eventos (documento de check list para la realización del evento / único entregable)</v>
      </c>
      <c r="I241" s="6">
        <f>VLOOKUP(B241,'Plantilla publicacion'!$A$3:$M$506,9,0)</f>
        <v>1</v>
      </c>
      <c r="J241" s="6" t="str">
        <f>VLOOKUP(B241,'Plantilla publicacion'!$A$3:$M$506,10,0)</f>
        <v>Númerica</v>
      </c>
      <c r="K241" s="7" t="str">
        <f>VLOOKUP(B241,'Plantilla publicacion'!$A$3:$M$506,11,0)</f>
        <v>2025-09-08</v>
      </c>
      <c r="L241" s="7" t="str">
        <f>VLOOKUP(B241,'Plantilla publicacion'!$A$3:$M$506,12,0)</f>
        <v>2025-10-17</v>
      </c>
      <c r="M241" s="58"/>
      <c r="N241" s="104" t="str">
        <f>VLOOKUP(B241,'Plantilla publicacion'!$A$3:$M$506,13,0)</f>
        <v>4000-DESPACHO DEL SUPERINTENDENTE DELEGADO PARA ASUNTOS JURISDICCIONALES</v>
      </c>
      <c r="O241" s="177">
        <f>VLOOKUP($B241,'Plantilla publicacion'!$T$3:$Z$506,6,0)</f>
        <v>0</v>
      </c>
      <c r="P241" s="186">
        <f>VLOOKUP($B241,'Plantilla publicacion'!$T$3:$Z$506,7,0)</f>
        <v>0</v>
      </c>
      <c r="Q241" s="15">
        <f>VLOOKUP($B241,'Plantilla publicacion'!$T$3:$AA$506,8,0)</f>
        <v>0</v>
      </c>
    </row>
    <row r="242" spans="1:17" s="12" customFormat="1" ht="48" customHeight="1" x14ac:dyDescent="0.25">
      <c r="A242" s="13" t="str">
        <f>VLOOKUP(B242,'Plantilla publicacion'!$A$3:$B$506,2,0)</f>
        <v>Actividad propia</v>
      </c>
      <c r="B242" s="103" t="s">
        <v>1128</v>
      </c>
      <c r="C242" s="349"/>
      <c r="D242" s="349">
        <f>VLOOKUP(B242,'Plantilla publicacion'!$A$3:$M$502,6,0)</f>
        <v>0</v>
      </c>
      <c r="E242" s="349"/>
      <c r="F242" s="349"/>
      <c r="G242" s="349">
        <f>VLOOKUP(B242,'Plantilla publicacion'!$A$3:$M$502,7,0)</f>
        <v>0</v>
      </c>
      <c r="H242" s="6" t="str">
        <f>VLOOKUP(B242,'Plantilla publicacion'!$A$3:$M$506,8,0)</f>
        <v>Elaborar y enviar agenda definitiva para ser publicada (correo electrónico con agenda definitiva / único entregable)</v>
      </c>
      <c r="I242" s="6">
        <f>VLOOKUP(B242,'Plantilla publicacion'!$A$3:$M$506,9,0)</f>
        <v>1</v>
      </c>
      <c r="J242" s="6" t="str">
        <f>VLOOKUP(B242,'Plantilla publicacion'!$A$3:$M$506,10,0)</f>
        <v>Númerica</v>
      </c>
      <c r="K242" s="7" t="str">
        <f>VLOOKUP(B242,'Plantilla publicacion'!$A$3:$M$506,11,0)</f>
        <v>2025-10-20</v>
      </c>
      <c r="L242" s="7" t="str">
        <f>VLOOKUP(B242,'Plantilla publicacion'!$A$3:$M$506,12,0)</f>
        <v>2025-11-07</v>
      </c>
      <c r="M242" s="58"/>
      <c r="N242" s="104" t="str">
        <f>VLOOKUP(B242,'Plantilla publicacion'!$A$3:$M$506,13,0)</f>
        <v>4000-DESPACHO DEL SUPERINTENDENTE DELEGADO PARA ASUNTOS JURISDICCIONALES</v>
      </c>
      <c r="O242" s="177">
        <f>VLOOKUP($B242,'Plantilla publicacion'!$T$3:$Z$506,6,0)</f>
        <v>0</v>
      </c>
      <c r="P242" s="186">
        <f>VLOOKUP($B242,'Plantilla publicacion'!$T$3:$Z$506,7,0)</f>
        <v>0</v>
      </c>
      <c r="Q242" s="15">
        <f>VLOOKUP($B242,'Plantilla publicacion'!$T$3:$AA$506,8,0)</f>
        <v>0</v>
      </c>
    </row>
    <row r="243" spans="1:17" s="12" customFormat="1" ht="48" customHeight="1" x14ac:dyDescent="0.25">
      <c r="A243" s="13" t="str">
        <f>VLOOKUP(B243,'Plantilla publicacion'!$A$3:$B$506,2,0)</f>
        <v>Actividad sin participación</v>
      </c>
      <c r="B243" s="103" t="s">
        <v>1130</v>
      </c>
      <c r="C243" s="349"/>
      <c r="D243" s="349">
        <f>VLOOKUP(B243,'Plantilla publicacion'!$A$3:$M$502,6,0)</f>
        <v>0</v>
      </c>
      <c r="E243" s="349"/>
      <c r="F243" s="349"/>
      <c r="G243" s="349">
        <f>VLOOKUP(B243,'Plantilla publicacion'!$A$3:$M$502,7,0)</f>
        <v>0</v>
      </c>
      <c r="H243" s="6" t="str">
        <f>VLOOKUP(B243,'Plantilla publicacion'!$A$3:$M$506,8,0)</f>
        <v>Publicar Agenda definitiva (Captura de pantalla de la publicación/ único entregable)</v>
      </c>
      <c r="I243" s="6">
        <f>VLOOKUP(B243,'Plantilla publicacion'!$A$3:$M$506,9,0)</f>
        <v>1</v>
      </c>
      <c r="J243" s="6" t="str">
        <f>VLOOKUP(B243,'Plantilla publicacion'!$A$3:$M$506,10,0)</f>
        <v>Númerica</v>
      </c>
      <c r="K243" s="7" t="str">
        <f>VLOOKUP(B243,'Plantilla publicacion'!$A$3:$M$506,11,0)</f>
        <v>2025-11-10</v>
      </c>
      <c r="L243" s="7" t="str">
        <f>VLOOKUP(B243,'Plantilla publicacion'!$A$3:$M$506,12,0)</f>
        <v>2025-11-14</v>
      </c>
      <c r="M243" s="58"/>
      <c r="N243" s="104" t="str">
        <f>VLOOKUP(B243,'Plantilla publicacion'!$A$3:$M$506,13,0)</f>
        <v>20-OFICINA DE TECNOLOGÍA E INFORMÁTICA</v>
      </c>
      <c r="O243" s="177">
        <f>VLOOKUP($B243,'Plantilla publicacion'!$T$3:$Z$506,6,0)</f>
        <v>0</v>
      </c>
      <c r="P243" s="186">
        <f>VLOOKUP($B243,'Plantilla publicacion'!$T$3:$Z$506,7,0)</f>
        <v>0</v>
      </c>
      <c r="Q243" s="15">
        <f>VLOOKUP($B243,'Plantilla publicacion'!$T$3:$AA$506,8,0)</f>
        <v>0</v>
      </c>
    </row>
    <row r="244" spans="1:17" s="12" customFormat="1" ht="48" customHeight="1" thickBot="1" x14ac:dyDescent="0.3">
      <c r="A244" s="13" t="str">
        <f>VLOOKUP(B244,'Plantilla publicacion'!$A$3:$B$506,2,0)</f>
        <v>Actividad propia</v>
      </c>
      <c r="B244" s="105" t="s">
        <v>1132</v>
      </c>
      <c r="C244" s="351"/>
      <c r="D244" s="351">
        <f>VLOOKUP(B244,'Plantilla publicacion'!$A$3:$M$502,6,0)</f>
        <v>0</v>
      </c>
      <c r="E244" s="351"/>
      <c r="F244" s="351"/>
      <c r="G244" s="351">
        <f>VLOOKUP(B244,'Plantilla publicacion'!$A$3:$M$502,7,0)</f>
        <v>0</v>
      </c>
      <c r="H244" s="107" t="str">
        <f>VLOOKUP(B244,'Plantilla publicacion'!$A$3:$M$506,8,0)</f>
        <v>Realizar el evento (fotografías del evento realizado / único entregable)</v>
      </c>
      <c r="I244" s="107">
        <f>VLOOKUP(B244,'Plantilla publicacion'!$A$3:$M$506,9,0)</f>
        <v>1</v>
      </c>
      <c r="J244" s="107" t="str">
        <f>VLOOKUP(B244,'Plantilla publicacion'!$A$3:$M$506,10,0)</f>
        <v>Númerica</v>
      </c>
      <c r="K244" s="108" t="str">
        <f>VLOOKUP(B244,'Plantilla publicacion'!$A$3:$M$506,11,0)</f>
        <v>2025-11-18</v>
      </c>
      <c r="L244" s="108" t="str">
        <f>VLOOKUP(B244,'Plantilla publicacion'!$A$3:$M$506,12,0)</f>
        <v>2025-12-05</v>
      </c>
      <c r="M244" s="109"/>
      <c r="N244" s="110" t="str">
        <f>VLOOKUP(B244,'Plantilla publicacion'!$A$3:$M$506,13,0)</f>
        <v>4000-DESPACHO DEL SUPERINTENDENTE DELEGADO PARA ASUNTOS JURISDICCIONALES;
73-GRUPO DE TRABAJO DE COMUNICACION</v>
      </c>
      <c r="O244" s="177">
        <f>VLOOKUP($B244,'Plantilla publicacion'!$T$3:$Z$506,6,0)</f>
        <v>0</v>
      </c>
      <c r="P244" s="186">
        <f>VLOOKUP($B244,'Plantilla publicacion'!$T$3:$Z$506,7,0)</f>
        <v>0</v>
      </c>
      <c r="Q244" s="15">
        <f>VLOOKUP($B244,'Plantilla publicacion'!$T$3:$AA$506,8,0)</f>
        <v>0</v>
      </c>
    </row>
    <row r="245" spans="1:17" s="12" customFormat="1" ht="76.5" x14ac:dyDescent="0.25">
      <c r="A245" s="5" t="str">
        <f>VLOOKUP(B245,'Plantilla publicacion'!$A$3:$B$506,2,0)</f>
        <v>Producto</v>
      </c>
      <c r="B245" s="99" t="s">
        <v>1196</v>
      </c>
      <c r="C245" s="350" t="str">
        <f>VLOOKUP(B245,'Plantilla publicacion'!$A$3:$R$506,17,0)</f>
        <v>PND - 5-31-5-b- Convergencia regional - Entidades públicas territoriales y nacionales fortalecidas / PES - Cierre de brechas territoriales</v>
      </c>
      <c r="D245" s="350" t="str">
        <f>VLOOKUP(B245,'Plantilla publicacion'!$A$3:$M$506,6,0)</f>
        <v>58-Promover el enfoque preventivo, diferencial y territorial en el que hacer misional de la entidad</v>
      </c>
      <c r="E245" s="350" t="str">
        <f>VLOOKUP(B245,'Plantilla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45" s="350" t="str">
        <f>VLOOKUP(B245,'Plantilla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45" s="350" t="str">
        <f>VLOOKUP(B245,'Plantilla publicacion'!$A$3:$M$506,7,0)</f>
        <v>N/A</v>
      </c>
      <c r="H245" s="101" t="str">
        <f>VLOOKUP(B245,'Plantilla publicacion'!$A$3:$M$506,8,0)</f>
        <v>Departamentos con estrategias para el Fortalecimiento sobre la Protección y Promoción de la libre competencia, beneficiados (Informe que de cuenta de los departamentos beneficiados )</v>
      </c>
      <c r="I245" s="101">
        <f>VLOOKUP(B245,'Plantilla publicacion'!$A$3:$M$506,9,0)</f>
        <v>56</v>
      </c>
      <c r="J245" s="101" t="str">
        <f>VLOOKUP(B245,'Plantilla publicacion'!$A$3:$M$506,10,0)</f>
        <v>Porcentual</v>
      </c>
      <c r="K245" s="159" t="str">
        <f>VLOOKUP(B245,'Plantilla publicacion'!$A$3:$M$506,11,0)</f>
        <v>2025-01-13</v>
      </c>
      <c r="L245" s="159" t="str">
        <f>VLOOKUP(B245,'Plantilla publicacion'!$A$3:$M$506,12,0)</f>
        <v>2025-12-12</v>
      </c>
      <c r="M245" s="15" t="str">
        <f>IF(ISERROR(VLOOKUP(B245,'Plantilla publicacion'!$A$3:$P$501,16,0)),"NA",VLOOKUP(B245,'Plantilla publicacion'!$A$3:$P$501,16,0))</f>
        <v>PND_7_Fortalecer las capacidades y conocimiento sobre derechos y deberes de las relaciones de consumo (programas de cumplimiento en competencia) / PES_20230190 / PES_20230196 / PES_20230195 / PES_20230200 / PEI_6 / PEI_9 / PEI_8 / PEI_7</v>
      </c>
      <c r="N245" s="102" t="str">
        <f>VLOOKUP(B245,'Plantilla publicacion'!$A$3:$M$506,13,0)</f>
        <v>1000-DESPACHO DEL SUPERINTENDENTE DELEGADO PARA LA PROTECCIÓN DE LA COMPETENCIA</v>
      </c>
      <c r="O245" s="177">
        <f>VLOOKUP($B245,'Plantilla publicacion'!$T$3:$Z$506,6,0)</f>
        <v>23</v>
      </c>
      <c r="P245" s="186">
        <f>VLOOKUP($B245,'Plantilla publicacion'!$T$3:$Z$506,7,0)</f>
        <v>2.0627802690582962E-3</v>
      </c>
      <c r="Q245" s="15" t="str">
        <f>VLOOKUP($B245,'Plantilla publicacion'!$T$3:$AA$506,8,0)</f>
        <v xml:space="preserve">De acuerdo con lo establecido en el Programa Anual de Estrategias de Divulgación (PAED), se programaron 25 capacitaciones dirigidas a 18 departamentos de Colombia. Desde el 1 de enero a 30 de mayo de 2025, se desarrollaron 6 capacitaciones, que cubrieron 4 departamentos. Por lo anterior, el PAED presenta un avance del 23%, con un cubrimiento del 22 % en los departamentos del país (4 departamentos de 18 en total). Sin embargo, se adicionó una capacitación al PAED, para un total de 26 capacitaciones y un avance de 6 de ellas. </v>
      </c>
    </row>
    <row r="246" spans="1:17" s="12" customFormat="1" ht="48" customHeight="1" x14ac:dyDescent="0.25">
      <c r="A246" s="13" t="str">
        <f>VLOOKUP(B246,'Plantilla publicacion'!$A$3:$B$506,2,0)</f>
        <v>Actividad propia</v>
      </c>
      <c r="B246" s="103" t="s">
        <v>1199</v>
      </c>
      <c r="C246" s="349"/>
      <c r="D246" s="349">
        <f>VLOOKUP(B246,'Plantilla publicacion'!$A$3:$M$502,6,0)</f>
        <v>0</v>
      </c>
      <c r="E246" s="349"/>
      <c r="F246" s="349"/>
      <c r="G246" s="349">
        <f>VLOOKUP(B246,'Plantilla publicacion'!$A$3:$M$502,7,0)</f>
        <v>0</v>
      </c>
      <c r="H246" s="6" t="str">
        <f>VLOOKUP(B246,'Plantilla publicacion'!$A$3:$M$506,8,0)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46" s="6">
        <f>VLOOKUP(B246,'Plantilla publicacion'!$A$3:$M$506,9,0)</f>
        <v>1</v>
      </c>
      <c r="J246" s="6" t="str">
        <f>VLOOKUP(B246,'Plantilla publicacion'!$A$3:$M$506,10,0)</f>
        <v>Númerica</v>
      </c>
      <c r="K246" s="7" t="str">
        <f>VLOOKUP(B246,'Plantilla publicacion'!$A$3:$M$506,11,0)</f>
        <v>2025-01-13</v>
      </c>
      <c r="L246" s="7" t="str">
        <f>VLOOKUP(B246,'Plantilla publicacion'!$A$3:$M$506,12,0)</f>
        <v>2025-02-28</v>
      </c>
      <c r="M246" s="58"/>
      <c r="N246" s="104" t="str">
        <f>VLOOKUP(B246,'Plantilla publicacion'!$A$3:$M$506,13,0)</f>
        <v>1000-DESPACHO DEL SUPERINTENDENTE DELEGADO PARA LA PROTECCIÓN DE LA COMPETENCIA</v>
      </c>
      <c r="O246" s="177">
        <f>VLOOKUP($B246,'Plantilla publicacion'!$T$3:$Z$506,6,0)</f>
        <v>100</v>
      </c>
      <c r="P246" s="186">
        <f>VLOOKUP($B246,'Plantilla publicacion'!$T$3:$Z$506,7,0)</f>
        <v>2.4539877300613498E-3</v>
      </c>
      <c r="Q246" s="15" t="str">
        <f>VLOOKUP($B246,'Plantilla publicacion'!$T$3:$AA$506,8,0)</f>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v>
      </c>
    </row>
    <row r="247" spans="1:17" s="12" customFormat="1" ht="48" customHeight="1" thickBot="1" x14ac:dyDescent="0.3">
      <c r="A247" s="13" t="str">
        <f>VLOOKUP(B247,'Plantilla publicacion'!$A$3:$B$506,2,0)</f>
        <v>Actividad propia</v>
      </c>
      <c r="B247" s="105" t="s">
        <v>1201</v>
      </c>
      <c r="C247" s="351"/>
      <c r="D247" s="351">
        <f>VLOOKUP(B247,'Plantilla publicacion'!$A$3:$M$502,6,0)</f>
        <v>0</v>
      </c>
      <c r="E247" s="351"/>
      <c r="F247" s="351"/>
      <c r="G247" s="351">
        <f>VLOOKUP(B247,'Plantilla publicacion'!$A$3:$M$502,7,0)</f>
        <v>0</v>
      </c>
      <c r="H247" s="107" t="str">
        <f>VLOOKUP(B247,'Plantilla publicacion'!$A$3:$M$506,8,0)</f>
        <v>Realizar las actividades del Programa de Estrategias para el Fortalecimiento sobre la Protección y Promoción de la libre competencia a nivel territorial, de acuerdo con el programa establecido. (Informe de cada una de las actividades definidas en el programa)</v>
      </c>
      <c r="I247" s="107">
        <f>VLOOKUP(B247,'Plantilla publicacion'!$A$3:$M$506,9,0)</f>
        <v>100</v>
      </c>
      <c r="J247" s="107" t="str">
        <f>VLOOKUP(B247,'Plantilla publicacion'!$A$3:$M$506,10,0)</f>
        <v>Porcentual</v>
      </c>
      <c r="K247" s="108" t="str">
        <f>VLOOKUP(B247,'Plantilla publicacion'!$A$3:$M$506,11,0)</f>
        <v>2025-03-03</v>
      </c>
      <c r="L247" s="108" t="str">
        <f>VLOOKUP(B247,'Plantilla publicacion'!$A$3:$M$506,12,0)</f>
        <v>2025-12-12</v>
      </c>
      <c r="M247" s="109"/>
      <c r="N247" s="110" t="str">
        <f>VLOOKUP(B247,'Plantilla publicacion'!$A$3:$M$506,13,0)</f>
        <v>1000-DESPACHO DEL SUPERINTENDENTE DELEGADO PARA LA PROTECCIÓN DE LA COMPETENCIA</v>
      </c>
      <c r="O247" s="177">
        <f>VLOOKUP($B247,'Plantilla publicacion'!$T$3:$Z$506,6,0)</f>
        <v>23</v>
      </c>
      <c r="P247" s="186">
        <f>VLOOKUP($B247,'Plantilla publicacion'!$T$3:$Z$506,7,0)</f>
        <v>2.2576687116564417E-3</v>
      </c>
      <c r="Q247" s="15" t="str">
        <f>VLOOKUP($B247,'Plantilla publicacion'!$T$3:$AA$506,8,0)</f>
        <v xml:space="preserve">De acuerdo con lo establecido en el Programa Anual de Estrategias de Divulgación (PAED), se programaron 25 capacitaciones dirigidas a 18 departamentos de Colombia. Desde el 1 de enero a 30 de mayo de 2025, se desarrollaron 6 capacitaciones, que cubrieron 4 departamentos. Por lo anterior, el PAED presenta un avance del 23%, con un cubrimiento del 22 % en los departamentos del país (4 departamentos de 18 en total). Sin embargo, se adicionó una capacitación al PAED, para un total de 26 capacitaciones y un avance de 6 de ellas. </v>
      </c>
    </row>
    <row r="248" spans="1:17" s="12" customFormat="1" ht="178.5" x14ac:dyDescent="0.25">
      <c r="A248" s="5" t="str">
        <f>VLOOKUP(B248,'Plantilla publicacion'!$A$3:$B$506,2,0)</f>
        <v>Producto</v>
      </c>
      <c r="B248" s="15" t="s">
        <v>1252</v>
      </c>
      <c r="C248" s="349" t="str">
        <f>VLOOKUP(B248,'Plantilla publicacion'!$A$3:$R$506,17,0)</f>
        <v>PND - 5-31-5-b- Convergencia regional - Entidades públicas territoriales y nacionales fortalecidas / PES - Cierre de brechas territoriales</v>
      </c>
      <c r="D248" s="349" t="str">
        <f>VLOOKUP(B248,'Plantilla publicacion'!$A$3:$M$506,6,0)</f>
        <v>58-Promover el enfoque preventivo, diferencial y territorial en el que hacer misional de la entidad</v>
      </c>
      <c r="E248" s="349" t="str">
        <f>VLOOKUP(B248,'Plantilla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48" s="349" t="str">
        <f>VLOOKUP(B248,'Plantilla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48" s="349" t="str">
        <f>VLOOKUP(B248,'Plantilla publicacion'!$A$3:$M$506,7,0)</f>
        <v>C-3599-0200-0005-53105b</v>
      </c>
      <c r="H248" s="15" t="str">
        <f>VLOOKUP(B248,'Plantilla publicacion'!$A$3:$M$506,8,0)</f>
        <v>Programa estratégico de enfoque diferencial para la Inclusión de población vulnerable en la oferta académica del Grupo de Formación, ejecutado (Informe consolidado de la ejecución del programa)</v>
      </c>
      <c r="I248" s="15">
        <f>VLOOKUP(B248,'Plantilla publicacion'!$A$3:$M$506,9,0)</f>
        <v>100</v>
      </c>
      <c r="J248" s="15" t="str">
        <f>VLOOKUP(B248,'Plantilla publicacion'!$A$3:$M$506,10,0)</f>
        <v>Porcentual</v>
      </c>
      <c r="K248" s="158" t="str">
        <f>VLOOKUP(B248,'Plantilla publicacion'!$A$3:$M$506,11,0)</f>
        <v>2025-02-03</v>
      </c>
      <c r="L248" s="158" t="str">
        <f>VLOOKUP(B248,'Plantilla publicacion'!$A$3:$M$506,12,0)</f>
        <v>2025-11-28</v>
      </c>
      <c r="M248" s="101">
        <f>IF(ISERROR(VLOOKUP(B248,'Plantilla publicacion'!$A$3:$P$501,16,0)),"NA",VLOOKUP(B248,'Plantilla publicacion'!$A$3:$P$501,16,0))</f>
        <v>0</v>
      </c>
      <c r="N248" s="15" t="str">
        <f>VLOOKUP(B248,'Plantilla publicacion'!$A$3:$M$506,13,0)</f>
        <v>71-GRUPO DE TRABAJO DE FORMACION</v>
      </c>
      <c r="O248" s="177">
        <f>VLOOKUP($B248,'Plantilla publicacion'!$T$3:$Z$506,6,0)</f>
        <v>22</v>
      </c>
      <c r="P248" s="186">
        <f>VLOOKUP($B248,'Plantilla publicacion'!$T$3:$Z$506,7,0)</f>
        <v>1.9730941704035874E-3</v>
      </c>
      <c r="Q248" s="15" t="str">
        <f>VLOOKUP($B248,'Plantilla publicacion'!$T$3:$AA$506,8,0)</f>
        <v>Se dio inicio a la ejecución de las actividades para la elaboración del programa en el mes de febrero. Al corte del 31 de marzo de 2025, ya se cuenta con el cumplimiento al 100% de la primera actividad 71.2.1.. Diseñando el documento titulado: Programa estratégico de enfoque diferencial para la Inclusión de población vulnerable en la oferta académica del Grupo de Trabajo de Formación, el cual se adjunta a este reporte.
Adicionalmente, se ha avanzado en el plan de trabajo propuesto para este producto en un 20%, finalizando con corte al 30 de abril las siguientes actividades: 1.1. Identificación de Población Objetivo y  1.2. Análisis de Necesidades Específicas.
El avance en el producto (32%) sale de la suma del ponderado del 30% de la actividad 71.2.1, la cuál ya se completó al 100%, más el 2%, de la actividad 71.2.3 que sale de multiplicar el 20% de avance del plan de trabajo por el 10% del ponderado de esa actividad como quedó establecido en el plan de acción.</v>
      </c>
    </row>
    <row r="249" spans="1:17" s="12" customFormat="1" ht="48" customHeight="1" x14ac:dyDescent="0.25">
      <c r="A249" s="13" t="str">
        <f>VLOOKUP(B249,'Plantilla publicacion'!$A$3:$B$506,2,0)</f>
        <v>Actividad propia</v>
      </c>
      <c r="B249" s="6" t="s">
        <v>1254</v>
      </c>
      <c r="C249" s="349"/>
      <c r="D249" s="349">
        <f>VLOOKUP(B249,'Plantilla publicacion'!$A$3:$M$502,6,0)</f>
        <v>0</v>
      </c>
      <c r="E249" s="349"/>
      <c r="F249" s="349"/>
      <c r="G249" s="349">
        <f>VLOOKUP(B249,'Plantilla publicacion'!$A$3:$M$502,7,0)</f>
        <v>0</v>
      </c>
      <c r="H249" s="6" t="str">
        <f>VLOOKUP(B249,'Plantilla publicacion'!$A$3:$M$506,8,0)</f>
        <v>Diseñar el programa de enfoque diferencial  que incluya el plan de trabajo. (Documento de programa)</v>
      </c>
      <c r="I249" s="6">
        <f>VLOOKUP(B249,'Plantilla publicacion'!$A$3:$M$506,9,0)</f>
        <v>1</v>
      </c>
      <c r="J249" s="6" t="str">
        <f>VLOOKUP(B249,'Plantilla publicacion'!$A$3:$M$506,10,0)</f>
        <v>Númerica</v>
      </c>
      <c r="K249" s="7" t="str">
        <f>VLOOKUP(B249,'Plantilla publicacion'!$A$3:$M$506,11,0)</f>
        <v>2025-02-03</v>
      </c>
      <c r="L249" s="7" t="str">
        <f>VLOOKUP(B249,'Plantilla publicacion'!$A$3:$M$506,12,0)</f>
        <v>2025-03-31</v>
      </c>
      <c r="M249" s="58"/>
      <c r="N249" s="17" t="str">
        <f>VLOOKUP(B249,'Plantilla publicacion'!$A$3:$M$506,13,0)</f>
        <v>71-GRUPO DE TRABAJO DE FORMACION</v>
      </c>
      <c r="O249" s="177">
        <f>VLOOKUP($B249,'Plantilla publicacion'!$T$3:$Z$506,6,0)</f>
        <v>100</v>
      </c>
      <c r="P249" s="186">
        <f>VLOOKUP($B249,'Plantilla publicacion'!$T$3:$Z$506,7,0)</f>
        <v>3.6809815950920245E-3</v>
      </c>
      <c r="Q249" s="15" t="str">
        <f>VLOOKUP($B249,'Plantilla publicacion'!$T$3:$AA$506,8,0)</f>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v>
      </c>
    </row>
    <row r="250" spans="1:17" s="12" customFormat="1" ht="48" customHeight="1" x14ac:dyDescent="0.25">
      <c r="A250" s="13" t="str">
        <f>VLOOKUP(B250,'Plantilla publicacion'!$A$3:$B$506,2,0)</f>
        <v>Actividad propia</v>
      </c>
      <c r="B250" s="6" t="s">
        <v>1256</v>
      </c>
      <c r="C250" s="349"/>
      <c r="D250" s="349">
        <f>VLOOKUP(B250,'Plantilla publicacion'!$A$3:$M$502,6,0)</f>
        <v>0</v>
      </c>
      <c r="E250" s="349"/>
      <c r="F250" s="349"/>
      <c r="G250" s="349">
        <f>VLOOKUP(B250,'Plantilla publicacion'!$A$3:$M$502,7,0)</f>
        <v>0</v>
      </c>
      <c r="H250" s="6" t="str">
        <f>VLOOKUP(B250,'Plantilla publicacion'!$A$3:$M$506,8,0)</f>
        <v>Elaborar e implementar un protocolo de  enfoque diferencial de la oferta académica (Protocolo elaborado)</v>
      </c>
      <c r="I250" s="6">
        <f>VLOOKUP(B250,'Plantilla publicacion'!$A$3:$M$506,9,0)</f>
        <v>1</v>
      </c>
      <c r="J250" s="6" t="str">
        <f>VLOOKUP(B250,'Plantilla publicacion'!$A$3:$M$506,10,0)</f>
        <v>Númerica</v>
      </c>
      <c r="K250" s="7" t="str">
        <f>VLOOKUP(B250,'Plantilla publicacion'!$A$3:$M$506,11,0)</f>
        <v>2025-04-01</v>
      </c>
      <c r="L250" s="7" t="str">
        <f>VLOOKUP(B250,'Plantilla publicacion'!$A$3:$M$506,12,0)</f>
        <v>2025-11-28</v>
      </c>
      <c r="M250" s="58"/>
      <c r="N250" s="17" t="str">
        <f>VLOOKUP(B250,'Plantilla publicacion'!$A$3:$M$506,13,0)</f>
        <v>71-GRUPO DE TRABAJO DE FORMACION</v>
      </c>
      <c r="O250" s="177">
        <f>VLOOKUP($B250,'Plantilla publicacion'!$T$3:$Z$506,6,0)</f>
        <v>0</v>
      </c>
      <c r="P250" s="186">
        <f>VLOOKUP($B250,'Plantilla publicacion'!$T$3:$Z$506,7,0)</f>
        <v>0</v>
      </c>
      <c r="Q250" s="15">
        <f>VLOOKUP($B250,'Plantilla publicacion'!$T$3:$AA$506,8,0)</f>
        <v>0</v>
      </c>
    </row>
    <row r="251" spans="1:17" s="12" customFormat="1" ht="48" customHeight="1" thickBot="1" x14ac:dyDescent="0.3">
      <c r="A251" s="13" t="str">
        <f>VLOOKUP(B251,'Plantilla publicacion'!$A$3:$B$506,2,0)</f>
        <v>Actividad propia</v>
      </c>
      <c r="B251" s="11" t="s">
        <v>1258</v>
      </c>
      <c r="C251" s="349"/>
      <c r="D251" s="349">
        <f>VLOOKUP(B251,'Plantilla publicacion'!$A$3:$M$502,6,0)</f>
        <v>0</v>
      </c>
      <c r="E251" s="349"/>
      <c r="F251" s="349"/>
      <c r="G251" s="349">
        <f>VLOOKUP(B251,'Plantilla publicacion'!$A$3:$M$502,7,0)</f>
        <v>0</v>
      </c>
      <c r="H251" s="11" t="str">
        <f>VLOOKUP(B251,'Plantilla publicacion'!$A$3:$M$506,8,0)</f>
        <v>Ejecutar el plan de trabajo del programa de enfoque diferencial.  (Informe de la ejecución del programa)</v>
      </c>
      <c r="I251" s="11">
        <f>VLOOKUP(B251,'Plantilla publicacion'!$A$3:$M$506,9,0)</f>
        <v>100</v>
      </c>
      <c r="J251" s="11" t="str">
        <f>VLOOKUP(B251,'Plantilla publicacion'!$A$3:$M$506,10,0)</f>
        <v>Porcentual</v>
      </c>
      <c r="K251" s="111" t="str">
        <f>VLOOKUP(B251,'Plantilla publicacion'!$A$3:$M$506,11,0)</f>
        <v>2025-04-01</v>
      </c>
      <c r="L251" s="111" t="str">
        <f>VLOOKUP(B251,'Plantilla publicacion'!$A$3:$M$506,12,0)</f>
        <v>2025-11-28</v>
      </c>
      <c r="M251" s="112"/>
      <c r="N251" s="113" t="str">
        <f>VLOOKUP(B251,'Plantilla publicacion'!$A$3:$M$506,13,0)</f>
        <v>71-GRUPO DE TRABAJO DE FORMACION</v>
      </c>
      <c r="O251" s="177">
        <f>VLOOKUP($B251,'Plantilla publicacion'!$T$3:$Z$506,6,0)</f>
        <v>22</v>
      </c>
      <c r="P251" s="186">
        <f>VLOOKUP($B251,'Plantilla publicacion'!$T$3:$Z$506,7,0)</f>
        <v>2.6993865030674845E-4</v>
      </c>
      <c r="Q251" s="15" t="str">
        <f>VLOOKUP($B251,'Plantilla publicacion'!$T$3:$AA$506,8,0)</f>
        <v>Con corte al 30 de abril de 2025, se han ejecutado las siguientes dos actividades del plan de trabajo propuesto, cumpliendo de esta forma con un avance del 20%, se adjunta las respectivas evidencias que dan cuenta de su cumplimiento:
1. Identificación de Población Objetivo
2. Análisis de Necesidades Específicas</v>
      </c>
    </row>
    <row r="252" spans="1:17" s="12" customFormat="1" ht="51" x14ac:dyDescent="0.25">
      <c r="A252" s="5" t="str">
        <f>VLOOKUP(B252,'Plantilla publicacion'!$A$3:$B$506,2,0)</f>
        <v>Producto</v>
      </c>
      <c r="B252" s="99" t="s">
        <v>1368</v>
      </c>
      <c r="C252" s="350" t="str">
        <f>VLOOKUP(B252,'Plantilla publicacion'!$A$3:$R$506,17,0)</f>
        <v>PND - 4-04-1-c- Transformación productiva, internacionalización y acción climática - Políticas de competencia, consumidor e infraestructura de la calidad modernas / PES - Internacionalización</v>
      </c>
      <c r="D252" s="350" t="str">
        <f>VLOOKUP(B252,'Plantilla publicacion'!$A$3:$M$506,6,0)</f>
        <v>59-Generar sinergias con agentes nacionales e internacionales que permitan potenciar las capacidades de la SIC.</v>
      </c>
      <c r="E252" s="350" t="str">
        <f>VLOOKUP(B252,'Plantilla publicacion'!$A$3:$P$506,15,0)</f>
        <v>63 - 1-Generación de oportunidades de cooperación y fortalecimiento de existentes con grupos de interés y de valor.-5-Direccionamiento de la oferta institucional con productos y/o servicios con enfoque preventivo, diferencial y territorial.</v>
      </c>
      <c r="F252" s="350" t="str">
        <f>VLOOKUP(B252,'Plantilla publicacion'!$A$3:$P$506,15,0)</f>
        <v>63 - 1-Generación de oportunidades de cooperación y fortalecimiento de existentes con grupos de interés y de valor.-5-Direccionamiento de la oferta institucional con productos y/o servicios con enfoque preventivo, diferencial y territorial.</v>
      </c>
      <c r="G252" s="350" t="str">
        <f>VLOOKUP(B252,'Plantilla publicacion'!$A$3:$M$506,7,0)</f>
        <v>C-3503-0200-0009-40401c</v>
      </c>
      <c r="H252" s="101" t="str">
        <f>VLOOKUP(B252,'Plantilla publicacion'!$A$3:$M$506,8,0)</f>
        <v>Alcaldías en sus facultades administrativas y de metrología legal frente a la protección al consumidor en el territorio nacional, capacitadas (Informe final)</v>
      </c>
      <c r="I252" s="101">
        <f>VLOOKUP(B252,'Plantilla publicacion'!$A$3:$M$506,9,0)</f>
        <v>440</v>
      </c>
      <c r="J252" s="101" t="str">
        <f>VLOOKUP(B252,'Plantilla publicacion'!$A$3:$M$506,10,0)</f>
        <v>Númerica</v>
      </c>
      <c r="K252" s="159" t="str">
        <f>VLOOKUP(B252,'Plantilla publicacion'!$A$3:$M$506,11,0)</f>
        <v>2025-02-03</v>
      </c>
      <c r="L252" s="159" t="str">
        <f>VLOOKUP(B252,'Plantilla publicacion'!$A$3:$M$506,12,0)</f>
        <v>2025-12-31</v>
      </c>
      <c r="M252" s="101" t="str">
        <f>IF(ISERROR(VLOOKUP(B252,'Plantilla publicacion'!$A$3:$P$501,16,0)),"NA",VLOOKUP(B252,'Plantilla publicacion'!$A$3:$P$501,16,0))</f>
        <v>PND_8_Fortalecer las capacidades y conocimiento sobre derechos y deberes de las relaciones de consumo / PND_10_Fortalecer las actividades de inspección vigilancia y control</v>
      </c>
      <c r="N252" s="102" t="str">
        <f>VLOOKUP(B252,'Plantilla publicacion'!$A$3:$M$506,13,0)</f>
        <v>3003-GRUPO DE TRABAJO DE APOYO A LA RED NACIONAL DE PROTECCIÓN  AL CONSUMIDOR</v>
      </c>
      <c r="O252" s="177">
        <f>VLOOKUP($B252,'Plantilla publicacion'!$T$3:$Z$506,6,0)</f>
        <v>0</v>
      </c>
      <c r="P252" s="186">
        <f>VLOOKUP($B252,'Plantilla publicacion'!$T$3:$Z$506,7,0)</f>
        <v>0</v>
      </c>
      <c r="Q252" s="15">
        <f>VLOOKUP($B252,'Plantilla publicacion'!$T$3:$AA$506,8,0)</f>
        <v>0</v>
      </c>
    </row>
    <row r="253" spans="1:17" s="12" customFormat="1" ht="48" customHeight="1" x14ac:dyDescent="0.25">
      <c r="A253" s="13" t="str">
        <f>VLOOKUP(B253,'Plantilla publicacion'!$A$3:$B$506,2,0)</f>
        <v>Actividad propia</v>
      </c>
      <c r="B253" s="103" t="s">
        <v>1370</v>
      </c>
      <c r="C253" s="349"/>
      <c r="D253" s="349">
        <f>VLOOKUP(B253,'Plantilla publicacion'!$A$3:$M$502,6,0)</f>
        <v>0</v>
      </c>
      <c r="E253" s="349"/>
      <c r="F253" s="349"/>
      <c r="G253" s="349">
        <f>VLOOKUP(B253,'Plantilla publicacion'!$A$3:$M$502,7,0)</f>
        <v>0</v>
      </c>
      <c r="H253" s="6" t="str">
        <f>VLOOKUP(B253,'Plantilla publicacion'!$A$3:$M$506,8,0)</f>
        <v>Aprobar por parte del coordinador de la RED el cronograma de intervención de alcaldías (Cronograma de intervención de alcaldías aprobado por parte del coordinador de la RED)</v>
      </c>
      <c r="I253" s="6">
        <f>VLOOKUP(B253,'Plantilla publicacion'!$A$3:$M$506,9,0)</f>
        <v>1</v>
      </c>
      <c r="J253" s="6" t="str">
        <f>VLOOKUP(B253,'Plantilla publicacion'!$A$3:$M$506,10,0)</f>
        <v>Númerica</v>
      </c>
      <c r="K253" s="7" t="str">
        <f>VLOOKUP(B253,'Plantilla publicacion'!$A$3:$M$506,11,0)</f>
        <v>2025-02-03</v>
      </c>
      <c r="L253" s="7" t="str">
        <f>VLOOKUP(B253,'Plantilla publicacion'!$A$3:$M$506,12,0)</f>
        <v>2025-02-28</v>
      </c>
      <c r="M253" s="58"/>
      <c r="N253" s="104" t="str">
        <f>VLOOKUP(B253,'Plantilla publicacion'!$A$3:$M$506,13,0)</f>
        <v>3003-GRUPO DE TRABAJO DE APOYO A LA RED NACIONAL DE PROTECCIÓN  AL CONSUMIDOR</v>
      </c>
      <c r="O253" s="177">
        <f>VLOOKUP($B253,'Plantilla publicacion'!$T$3:$Z$506,6,0)</f>
        <v>100</v>
      </c>
      <c r="P253" s="186">
        <f>VLOOKUP($B253,'Plantilla publicacion'!$T$3:$Z$506,7,0)</f>
        <v>2.4539877300613498E-3</v>
      </c>
      <c r="Q253" s="15" t="str">
        <f>VLOOKUP($B253,'Plantilla publicacion'!$T$3:$AA$506,8,0)</f>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v>
      </c>
    </row>
    <row r="254" spans="1:17" s="12" customFormat="1" ht="48" customHeight="1" thickBot="1" x14ac:dyDescent="0.3">
      <c r="A254" s="13" t="str">
        <f>VLOOKUP(B254,'Plantilla publicacion'!$A$3:$B$506,2,0)</f>
        <v>Actividad propia</v>
      </c>
      <c r="B254" s="105" t="s">
        <v>1372</v>
      </c>
      <c r="C254" s="351"/>
      <c r="D254" s="351">
        <f>VLOOKUP(B254,'Plantilla publicacion'!$A$3:$M$502,6,0)</f>
        <v>0</v>
      </c>
      <c r="E254" s="351"/>
      <c r="F254" s="351"/>
      <c r="G254" s="351">
        <f>VLOOKUP(B254,'Plantilla publicacion'!$A$3:$M$502,7,0)</f>
        <v>0</v>
      </c>
      <c r="H254" s="107" t="str">
        <f>VLOOKUP(B254,'Plantilla publicacion'!$A$3:$M$506,8,0)</f>
        <v>Capacitar en materia de protección al consumidor a las alcaldías municipales (Informe trimestral de seguimiento y Listados de Asistencia/registros fotográficos/capturas de pantallas)</v>
      </c>
      <c r="I254" s="107">
        <f>VLOOKUP(B254,'Plantilla publicacion'!$A$3:$M$506,9,0)</f>
        <v>440</v>
      </c>
      <c r="J254" s="107" t="str">
        <f>VLOOKUP(B254,'Plantilla publicacion'!$A$3:$M$506,10,0)</f>
        <v>Númerica</v>
      </c>
      <c r="K254" s="108" t="str">
        <f>VLOOKUP(B254,'Plantilla publicacion'!$A$3:$M$506,11,0)</f>
        <v>2025-02-03</v>
      </c>
      <c r="L254" s="108" t="str">
        <f>VLOOKUP(B254,'Plantilla publicacion'!$A$3:$M$506,12,0)</f>
        <v>2025-12-31</v>
      </c>
      <c r="M254" s="109"/>
      <c r="N254" s="110" t="str">
        <f>VLOOKUP(B254,'Plantilla publicacion'!$A$3:$M$506,13,0)</f>
        <v>3003-GRUPO DE TRABAJO DE APOYO A LA RED NACIONAL DE PROTECCIÓN  AL CONSUMIDOR</v>
      </c>
      <c r="O254" s="243">
        <f>VLOOKUP($B254,'Plantilla publicacion'!$T$3:$Z$506,6,0)</f>
        <v>8</v>
      </c>
      <c r="P254" s="244">
        <f>VLOOKUP($B254,'Plantilla publicacion'!$T$3:$Z$506,7,0)</f>
        <v>7.8527607361963188E-4</v>
      </c>
      <c r="Q254" s="98" t="str">
        <f>VLOOKUP($B254,'Plantilla publicacion'!$T$3:$AA$506,8,0)</f>
        <v xml:space="preserve">Informe Cubrimiento a Alcaldías en el Primer Trimestre del Año , en el primer trimestre se reporta 35  Alcaldías Visitadas por la RNPC lo que equivale de acuerdo a la meta de 440 municipios al 8%
Las evidencias   de la actividad  se encuentran  en  el Informe. </v>
      </c>
    </row>
    <row r="255" spans="1:17" s="12" customFormat="1" ht="51" x14ac:dyDescent="0.25">
      <c r="A255" s="5" t="str">
        <f>VLOOKUP(B255,'Plantilla publicacion'!$A$3:$B$506,2,0)</f>
        <v>Producto</v>
      </c>
      <c r="B255" s="99" t="s">
        <v>1396</v>
      </c>
      <c r="C255" s="350" t="str">
        <f>VLOOKUP(B255,'Plantilla publicacion'!$A$3:$R$506,17,0)</f>
        <v>PND - 4-04-1-c- Transformación productiva, internacionalización y acción climática - Políticas de competencia, consumidor e infraestructura de la calidad modernas / PES - Internacionalización</v>
      </c>
      <c r="D255" s="350" t="str">
        <f>VLOOKUP(B255,'Plantilla publicacion'!$A$3:$M$506,6,0)</f>
        <v>59-Generar sinergias con agentes nacionales e internacionales que permitan potenciar las capacidades de la SIC.</v>
      </c>
      <c r="E255" s="350" t="str">
        <f>VLOOKUP(B255,'Plantilla publicacion'!$A$3:$P$506,15,0)</f>
        <v>63 - 1-Generación de oportunidades de cooperación y fortalecimiento de existentes con grupos de interés y de valor.-5-Direccionamiento de la oferta institucional con productos y/o servicios con enfoque preventivo, diferencial y territorial.</v>
      </c>
      <c r="F255" s="350" t="str">
        <f>VLOOKUP(B255,'Plantilla publicacion'!$A$3:$P$506,15,0)</f>
        <v>63 - 1-Generación de oportunidades de cooperación y fortalecimiento de existentes con grupos de interés y de valor.-5-Direccionamiento de la oferta institucional con productos y/o servicios con enfoque preventivo, diferencial y territorial.</v>
      </c>
      <c r="G255" s="350" t="str">
        <f>VLOOKUP(B255,'Plantilla publicacion'!$A$3:$M$506,7,0)</f>
        <v>C-3503-0200-0009-40401c</v>
      </c>
      <c r="H255" s="101" t="str">
        <f>VLOOKUP(B255,'Plantilla publicacion'!$A$3:$M$506,8,0)</f>
        <v>"Ligas y asociaciones de consumidores, así como universidades en su condición de Entidades Sin Ánimo de Lucro de Reconocida Idoneidad, para mejorar su impacto en la protección de los consumidores de bienes y servicios a través de la participación en el fondo de iniciativas del programa Consufondo, fortalecidas (Informe Final de ejecución del programa Consufondo)."</v>
      </c>
      <c r="I255" s="101">
        <f>VLOOKUP(B255,'Plantilla publicacion'!$A$3:$M$506,9,0)</f>
        <v>10</v>
      </c>
      <c r="J255" s="101" t="str">
        <f>VLOOKUP(B255,'Plantilla publicacion'!$A$3:$M$506,10,0)</f>
        <v>Númerica</v>
      </c>
      <c r="K255" s="159" t="str">
        <f>VLOOKUP(B255,'Plantilla publicacion'!$A$3:$M$506,11,0)</f>
        <v>2025-02-03</v>
      </c>
      <c r="L255" s="159" t="str">
        <f>VLOOKUP(B255,'Plantilla publicacion'!$A$3:$M$506,12,0)</f>
        <v>2025-12-15</v>
      </c>
      <c r="M255" s="15" t="str">
        <f>IF(ISERROR(VLOOKUP(B255,'Plantilla publicacion'!$A$3:$P$501,16,0)),"NA",VLOOKUP(B255,'Plantilla publicacion'!$A$3:$P$501,16,0))</f>
        <v xml:space="preserve">PND_8_Fortalecer las capacidades y conocimiento sobre derechos y deberes de las relaciones de consumo </v>
      </c>
      <c r="N255" s="102" t="str">
        <f>VLOOKUP(B255,'Plantilla publicacion'!$A$3:$M$506,13,0)</f>
        <v>105-GRUPO DE TRABAJO DE CONTRATACIÓN;
3003-GRUPO DE TRABAJO DE APOYO A LA RED NACIONAL DE PROTECCIÓN  AL CONSUMIDOR</v>
      </c>
      <c r="O255" s="195">
        <f>VLOOKUP($B255,'Plantilla publicacion'!$T$3:$Z$506,6,0)</f>
        <v>0</v>
      </c>
      <c r="P255" s="196">
        <f>VLOOKUP($B255,'Plantilla publicacion'!$T$3:$Z$506,7,0)</f>
        <v>0</v>
      </c>
      <c r="Q255" s="102">
        <f>VLOOKUP($B255,'Plantilla publicacion'!$T$3:$AA$506,8,0)</f>
        <v>0</v>
      </c>
    </row>
    <row r="256" spans="1:17" s="12" customFormat="1" ht="48" customHeight="1" x14ac:dyDescent="0.25">
      <c r="A256" s="13" t="str">
        <f>VLOOKUP(B256,'Plantilla publicacion'!$A$3:$B$506,2,0)</f>
        <v>Actividad propia</v>
      </c>
      <c r="B256" s="103" t="s">
        <v>1398</v>
      </c>
      <c r="C256" s="349"/>
      <c r="D256" s="349">
        <f>VLOOKUP(B256,'Plantilla publicacion'!$A$3:$M$502,6,0)</f>
        <v>0</v>
      </c>
      <c r="E256" s="349"/>
      <c r="F256" s="349"/>
      <c r="G256" s="349">
        <f>VLOOKUP(B256,'Plantilla publicacion'!$A$3:$M$502,7,0)</f>
        <v>0</v>
      </c>
      <c r="H256" s="6" t="str">
        <f>VLOOKUP(B256,'Plantilla publicacion'!$A$3:$M$506,8,0)</f>
        <v>Elaborar estudios previos  (Documento Estudios previos aprobados secretaria general y jurídica)</v>
      </c>
      <c r="I256" s="6">
        <f>VLOOKUP(B256,'Plantilla publicacion'!$A$3:$M$506,9,0)</f>
        <v>1</v>
      </c>
      <c r="J256" s="6" t="str">
        <f>VLOOKUP(B256,'Plantilla publicacion'!$A$3:$M$506,10,0)</f>
        <v>Númerica</v>
      </c>
      <c r="K256" s="7" t="str">
        <f>VLOOKUP(B256,'Plantilla publicacion'!$A$3:$M$506,11,0)</f>
        <v>2025-02-03</v>
      </c>
      <c r="L256" s="7" t="str">
        <f>VLOOKUP(B256,'Plantilla publicacion'!$A$3:$M$506,12,0)</f>
        <v>2025-04-14</v>
      </c>
      <c r="M256" s="58"/>
      <c r="N256" s="104" t="str">
        <f>VLOOKUP(B256,'Plantilla publicacion'!$A$3:$M$506,13,0)</f>
        <v>3003-GRUPO DE TRABAJO DE APOYO A LA RED NACIONAL DE PROTECCIÓN  AL CONSUMIDOR</v>
      </c>
      <c r="O256" s="202">
        <f>VLOOKUP($B256,'Plantilla publicacion'!$T$3:$Z$506,6,0)</f>
        <v>100</v>
      </c>
      <c r="P256" s="186">
        <f>VLOOKUP($B256,'Plantilla publicacion'!$T$3:$Z$506,7,0)</f>
        <v>1.2269938650306749E-3</v>
      </c>
      <c r="Q256" s="141" t="str">
        <f>VLOOKUP($B256,'Plantilla publicacion'!$T$3:$AA$506,8,0)</f>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v>
      </c>
    </row>
    <row r="257" spans="1:17" s="12" customFormat="1" ht="48" customHeight="1" x14ac:dyDescent="0.25">
      <c r="A257" s="13" t="str">
        <f>VLOOKUP(B257,'Plantilla publicacion'!$A$3:$B$506,2,0)</f>
        <v>Actividad propia</v>
      </c>
      <c r="B257" s="103" t="s">
        <v>1400</v>
      </c>
      <c r="C257" s="349"/>
      <c r="D257" s="349">
        <f>VLOOKUP(B257,'Plantilla publicacion'!$A$3:$M$502,6,0)</f>
        <v>0</v>
      </c>
      <c r="E257" s="349"/>
      <c r="F257" s="349"/>
      <c r="G257" s="349">
        <f>VLOOKUP(B257,'Plantilla publicacion'!$A$3:$M$502,7,0)</f>
        <v>0</v>
      </c>
      <c r="H257" s="6" t="str">
        <f>VLOOKUP(B257,'Plantilla publicacion'!$A$3:$M$506,8,0)</f>
        <v>Actualizar y aprobar la cartilla Consufondo  (Cartilla Actualizada y aprobada de Consufondo)</v>
      </c>
      <c r="I257" s="6">
        <f>VLOOKUP(B257,'Plantilla publicacion'!$A$3:$M$506,9,0)</f>
        <v>1</v>
      </c>
      <c r="J257" s="6" t="str">
        <f>VLOOKUP(B257,'Plantilla publicacion'!$A$3:$M$506,10,0)</f>
        <v>Númerica</v>
      </c>
      <c r="K257" s="7" t="str">
        <f>VLOOKUP(B257,'Plantilla publicacion'!$A$3:$M$506,11,0)</f>
        <v>2025-04-01</v>
      </c>
      <c r="L257" s="7" t="str">
        <f>VLOOKUP(B257,'Plantilla publicacion'!$A$3:$M$506,12,0)</f>
        <v>2025-04-30</v>
      </c>
      <c r="M257" s="58"/>
      <c r="N257" s="104" t="str">
        <f>VLOOKUP(B257,'Plantilla publicacion'!$A$3:$M$506,13,0)</f>
        <v>3003-GRUPO DE TRABAJO DE APOYO A LA RED NACIONAL DE PROTECCIÓN  AL CONSUMIDOR</v>
      </c>
      <c r="O257" s="202">
        <f>VLOOKUP($B257,'Plantilla publicacion'!$T$3:$Z$506,6,0)</f>
        <v>100</v>
      </c>
      <c r="P257" s="186">
        <f>VLOOKUP($B257,'Plantilla publicacion'!$T$3:$Z$506,7,0)</f>
        <v>1.2269938650306749E-3</v>
      </c>
      <c r="Q257" s="141" t="str">
        <f>VLOOKUP($B257,'Plantilla publicacion'!$T$3:$AA$506,8,0)</f>
        <v>Se actualiza la Cartilla para acceder al Programa CONSUFONDO para la vigencia 2025. Se revisa y aprueba por parte de la Coordinación de la RNPC</v>
      </c>
    </row>
    <row r="258" spans="1:17" s="12" customFormat="1" ht="48" customHeight="1" x14ac:dyDescent="0.25">
      <c r="A258" s="13" t="str">
        <f>VLOOKUP(B258,'Plantilla publicacion'!$A$3:$B$506,2,0)</f>
        <v>Actividad propia</v>
      </c>
      <c r="B258" s="103" t="s">
        <v>1402</v>
      </c>
      <c r="C258" s="349"/>
      <c r="D258" s="349">
        <f>VLOOKUP(B258,'Plantilla publicacion'!$A$3:$M$502,6,0)</f>
        <v>0</v>
      </c>
      <c r="E258" s="349"/>
      <c r="F258" s="349"/>
      <c r="G258" s="349">
        <f>VLOOKUP(B258,'Plantilla publicacion'!$A$3:$M$502,7,0)</f>
        <v>0</v>
      </c>
      <c r="H258" s="6" t="str">
        <f>VLOOKUP(B258,'Plantilla publicacion'!$A$3:$M$506,8,0)</f>
        <v>Socializar el programa CONSUFONDO a grupos de interés o grupos de valor establecidos en la cartilla (Informe de socialización de la Cartilla de CONSUFONDO con grupos de valor e interés)</v>
      </c>
      <c r="I258" s="6">
        <f>VLOOKUP(B258,'Plantilla publicacion'!$A$3:$M$506,9,0)</f>
        <v>1</v>
      </c>
      <c r="J258" s="6" t="str">
        <f>VLOOKUP(B258,'Plantilla publicacion'!$A$3:$M$506,10,0)</f>
        <v>Númerica</v>
      </c>
      <c r="K258" s="7" t="str">
        <f>VLOOKUP(B258,'Plantilla publicacion'!$A$3:$M$506,11,0)</f>
        <v>2025-05-02</v>
      </c>
      <c r="L258" s="7" t="str">
        <f>VLOOKUP(B258,'Plantilla publicacion'!$A$3:$M$506,12,0)</f>
        <v>2025-07-31</v>
      </c>
      <c r="M258" s="58"/>
      <c r="N258" s="104" t="str">
        <f>VLOOKUP(B258,'Plantilla publicacion'!$A$3:$M$506,13,0)</f>
        <v>3003-GRUPO DE TRABAJO DE APOYO A LA RED NACIONAL DE PROTECCIÓN  AL CONSUMIDOR</v>
      </c>
      <c r="O258" s="202">
        <f>VLOOKUP($B258,'Plantilla publicacion'!$T$3:$Z$506,6,0)</f>
        <v>0</v>
      </c>
      <c r="P258" s="186">
        <f>VLOOKUP($B258,'Plantilla publicacion'!$T$3:$Z$506,7,0)</f>
        <v>0</v>
      </c>
      <c r="Q258" s="141">
        <f>VLOOKUP($B258,'Plantilla publicacion'!$T$3:$AA$506,8,0)</f>
        <v>0</v>
      </c>
    </row>
    <row r="259" spans="1:17" s="12" customFormat="1" ht="48" customHeight="1" x14ac:dyDescent="0.25">
      <c r="A259" s="13" t="str">
        <f>VLOOKUP(B259,'Plantilla publicacion'!$A$3:$B$506,2,0)</f>
        <v>Actividad propia</v>
      </c>
      <c r="B259" s="103" t="s">
        <v>1404</v>
      </c>
      <c r="C259" s="349"/>
      <c r="D259" s="349">
        <f>VLOOKUP(B259,'Plantilla publicacion'!$A$3:$M$502,6,0)</f>
        <v>0</v>
      </c>
      <c r="E259" s="349"/>
      <c r="F259" s="349"/>
      <c r="G259" s="349">
        <f>VLOOKUP(B259,'Plantilla publicacion'!$A$3:$M$502,7,0)</f>
        <v>0</v>
      </c>
      <c r="H259" s="6" t="str">
        <f>VLOOKUP(B259,'Plantilla publicacion'!$A$3:$M$506,8,0)</f>
        <v>Solicitar la contratación a Secretaria General   (Memorando de Solicitud de contratación a Secretaria General)</v>
      </c>
      <c r="I259" s="6">
        <f>VLOOKUP(B259,'Plantilla publicacion'!$A$3:$M$506,9,0)</f>
        <v>1</v>
      </c>
      <c r="J259" s="6" t="str">
        <f>VLOOKUP(B259,'Plantilla publicacion'!$A$3:$M$506,10,0)</f>
        <v>Númerica</v>
      </c>
      <c r="K259" s="7" t="str">
        <f>VLOOKUP(B259,'Plantilla publicacion'!$A$3:$M$506,11,0)</f>
        <v>2025-05-02</v>
      </c>
      <c r="L259" s="7" t="str">
        <f>VLOOKUP(B259,'Plantilla publicacion'!$A$3:$M$506,12,0)</f>
        <v>2025-07-31</v>
      </c>
      <c r="M259" s="58"/>
      <c r="N259" s="104" t="str">
        <f>VLOOKUP(B259,'Plantilla publicacion'!$A$3:$M$506,13,0)</f>
        <v>3003-GRUPO DE TRABAJO DE APOYO A LA RED NACIONAL DE PROTECCIÓN  AL CONSUMIDOR</v>
      </c>
      <c r="O259" s="202">
        <f>VLOOKUP($B259,'Plantilla publicacion'!$T$3:$Z$506,6,0)</f>
        <v>0</v>
      </c>
      <c r="P259" s="186">
        <f>VLOOKUP($B259,'Plantilla publicacion'!$T$3:$Z$506,7,0)</f>
        <v>0</v>
      </c>
      <c r="Q259" s="141">
        <f>VLOOKUP($B259,'Plantilla publicacion'!$T$3:$AA$506,8,0)</f>
        <v>0</v>
      </c>
    </row>
    <row r="260" spans="1:17" s="12" customFormat="1" ht="48" customHeight="1" x14ac:dyDescent="0.25">
      <c r="A260" s="13" t="str">
        <f>VLOOKUP(B260,'Plantilla publicacion'!$A$3:$B$506,2,0)</f>
        <v>Actividad sin participación</v>
      </c>
      <c r="B260" s="103" t="s">
        <v>1406</v>
      </c>
      <c r="C260" s="349"/>
      <c r="D260" s="349">
        <f>VLOOKUP(B260,'Plantilla publicacion'!$A$3:$M$502,6,0)</f>
        <v>0</v>
      </c>
      <c r="E260" s="349"/>
      <c r="F260" s="349"/>
      <c r="G260" s="349">
        <f>VLOOKUP(B260,'Plantilla publicacion'!$A$3:$M$502,7,0)</f>
        <v>0</v>
      </c>
      <c r="H260" s="6" t="str">
        <f>VLOOKUP(B260,'Plantilla publicacion'!$A$3:$M$506,8,0)</f>
        <v>Revisar la solicitud de contratación y realizar los ajustes cuando haya lugar a ello  (Correo electrónico del abogado a cargo informando la revisión del proceso y/o captura de pantalla de la publicación en el SECOP /Único entregable)</v>
      </c>
      <c r="I260" s="6">
        <f>VLOOKUP(B260,'Plantilla publicacion'!$A$3:$M$506,9,0)</f>
        <v>1</v>
      </c>
      <c r="J260" s="6" t="str">
        <f>VLOOKUP(B260,'Plantilla publicacion'!$A$3:$M$506,10,0)</f>
        <v>Númerica</v>
      </c>
      <c r="K260" s="7" t="str">
        <f>VLOOKUP(B260,'Plantilla publicacion'!$A$3:$M$506,11,0)</f>
        <v>2025-08-01</v>
      </c>
      <c r="L260" s="7" t="str">
        <f>VLOOKUP(B260,'Plantilla publicacion'!$A$3:$M$506,12,0)</f>
        <v>2025-08-15</v>
      </c>
      <c r="M260" s="58"/>
      <c r="N260" s="104" t="str">
        <f>VLOOKUP(B260,'Plantilla publicacion'!$A$3:$M$506,13,0)</f>
        <v>105-GRUPO DE TRABAJO DE CONTRATACIÓN</v>
      </c>
      <c r="O260" s="202">
        <f>VLOOKUP($B260,'Plantilla publicacion'!$T$3:$Z$506,6,0)</f>
        <v>0</v>
      </c>
      <c r="P260" s="186">
        <f>VLOOKUP($B260,'Plantilla publicacion'!$T$3:$Z$506,7,0)</f>
        <v>0</v>
      </c>
      <c r="Q260" s="141">
        <f>VLOOKUP($B260,'Plantilla publicacion'!$T$3:$AA$506,8,0)</f>
        <v>0</v>
      </c>
    </row>
    <row r="261" spans="1:17" s="12" customFormat="1" ht="48" customHeight="1" x14ac:dyDescent="0.25">
      <c r="A261" s="13" t="str">
        <f>VLOOKUP(B261,'Plantilla publicacion'!$A$3:$B$506,2,0)</f>
        <v>Actividad sin participación</v>
      </c>
      <c r="B261" s="103" t="s">
        <v>1408</v>
      </c>
      <c r="C261" s="349"/>
      <c r="D261" s="349">
        <f>VLOOKUP(B261,'Plantilla publicacion'!$A$3:$M$502,6,0)</f>
        <v>0</v>
      </c>
      <c r="E261" s="349"/>
      <c r="F261" s="349"/>
      <c r="G261" s="349">
        <f>VLOOKUP(B261,'Plantilla publicacion'!$A$3:$M$502,7,0)</f>
        <v>0</v>
      </c>
      <c r="H261" s="6" t="str">
        <f>VLOOKUP(B261,'Plantilla publicacion'!$A$3:$M$506,8,0)</f>
        <v>Publicar el proceso de contratación en el SECOP  (Correo electrónico del abogado a cargo informando la publicación del proceso en SECOP y/o captura de pantalla de la publicación en el secop)</v>
      </c>
      <c r="I261" s="6">
        <f>VLOOKUP(B261,'Plantilla publicacion'!$A$3:$M$506,9,0)</f>
        <v>1</v>
      </c>
      <c r="J261" s="6" t="str">
        <f>VLOOKUP(B261,'Plantilla publicacion'!$A$3:$M$506,10,0)</f>
        <v>Númerica</v>
      </c>
      <c r="K261" s="7" t="str">
        <f>VLOOKUP(B261,'Plantilla publicacion'!$A$3:$M$506,11,0)</f>
        <v>2025-08-19</v>
      </c>
      <c r="L261" s="7" t="str">
        <f>VLOOKUP(B261,'Plantilla publicacion'!$A$3:$M$506,12,0)</f>
        <v>2025-08-29</v>
      </c>
      <c r="M261" s="58"/>
      <c r="N261" s="104" t="str">
        <f>VLOOKUP(B261,'Plantilla publicacion'!$A$3:$M$506,13,0)</f>
        <v>105-GRUPO DE TRABAJO DE CONTRATACIÓN</v>
      </c>
      <c r="O261" s="202">
        <f>VLOOKUP($B261,'Plantilla publicacion'!$T$3:$Z$506,6,0)</f>
        <v>0</v>
      </c>
      <c r="P261" s="186">
        <f>VLOOKUP($B261,'Plantilla publicacion'!$T$3:$Z$506,7,0)</f>
        <v>0</v>
      </c>
      <c r="Q261" s="141">
        <f>VLOOKUP($B261,'Plantilla publicacion'!$T$3:$AA$506,8,0)</f>
        <v>0</v>
      </c>
    </row>
    <row r="262" spans="1:17" s="12" customFormat="1" ht="48" customHeight="1" x14ac:dyDescent="0.25">
      <c r="A262" s="13" t="str">
        <f>VLOOKUP(B262,'Plantilla publicacion'!$A$3:$B$506,2,0)</f>
        <v>Actividad sin participación</v>
      </c>
      <c r="B262" s="103" t="s">
        <v>1410</v>
      </c>
      <c r="C262" s="349"/>
      <c r="D262" s="349">
        <f>VLOOKUP(B262,'Plantilla publicacion'!$A$3:$M$502,6,0)</f>
        <v>0</v>
      </c>
      <c r="E262" s="349"/>
      <c r="F262" s="349"/>
      <c r="G262" s="349">
        <f>VLOOKUP(B262,'Plantilla publicacion'!$A$3:$M$502,7,0)</f>
        <v>0</v>
      </c>
      <c r="H262" s="6" t="str">
        <f>VLOOKUP(B262,'Plantilla publicacion'!$A$3:$M$506,8,0)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262" s="6">
        <f>VLOOKUP(B262,'Plantilla publicacion'!$A$3:$M$506,9,0)</f>
        <v>10</v>
      </c>
      <c r="J262" s="6" t="str">
        <f>VLOOKUP(B262,'Plantilla publicacion'!$A$3:$M$506,10,0)</f>
        <v>Númerica</v>
      </c>
      <c r="K262" s="7" t="str">
        <f>VLOOKUP(B262,'Plantilla publicacion'!$A$3:$M$506,11,0)</f>
        <v>2025-08-29</v>
      </c>
      <c r="L262" s="7" t="str">
        <f>VLOOKUP(B262,'Plantilla publicacion'!$A$3:$M$506,12,0)</f>
        <v>2025-09-30</v>
      </c>
      <c r="M262" s="58"/>
      <c r="N262" s="104" t="str">
        <f>VLOOKUP(B262,'Plantilla publicacion'!$A$3:$M$506,13,0)</f>
        <v>105-GRUPO DE TRABAJO DE CONTRATACIÓN</v>
      </c>
      <c r="O262" s="202">
        <f>VLOOKUP($B262,'Plantilla publicacion'!$T$3:$Z$506,6,0)</f>
        <v>0</v>
      </c>
      <c r="P262" s="186">
        <f>VLOOKUP($B262,'Plantilla publicacion'!$T$3:$Z$506,7,0)</f>
        <v>0</v>
      </c>
      <c r="Q262" s="141">
        <f>VLOOKUP($B262,'Plantilla publicacion'!$T$3:$AA$506,8,0)</f>
        <v>0</v>
      </c>
    </row>
    <row r="263" spans="1:17" s="12" customFormat="1" ht="48" customHeight="1" thickBot="1" x14ac:dyDescent="0.3">
      <c r="A263" s="13" t="str">
        <f>VLOOKUP(B263,'Plantilla publicacion'!$A$3:$B$506,2,0)</f>
        <v>Actividad propia</v>
      </c>
      <c r="B263" s="105" t="s">
        <v>1411</v>
      </c>
      <c r="C263" s="351"/>
      <c r="D263" s="351">
        <f>VLOOKUP(B263,'Plantilla publicacion'!$A$3:$M$502,6,0)</f>
        <v>0</v>
      </c>
      <c r="E263" s="351"/>
      <c r="F263" s="351"/>
      <c r="G263" s="351">
        <f>VLOOKUP(B263,'Plantilla publicacion'!$A$3:$M$502,7,0)</f>
        <v>0</v>
      </c>
      <c r="H263" s="107" t="str">
        <f>VLOOKUP(B263,'Plantilla publicacion'!$A$3:$M$506,8,0)</f>
        <v>Realizar seguimiento a la ejecución de la iniciativas seleccionadas (Informe de actividades Programa Consufondo que de cuenta de las ligas fortalecidas)</v>
      </c>
      <c r="I263" s="107">
        <f>VLOOKUP(B263,'Plantilla publicacion'!$A$3:$M$506,9,0)</f>
        <v>4</v>
      </c>
      <c r="J263" s="107" t="str">
        <f>VLOOKUP(B263,'Plantilla publicacion'!$A$3:$M$506,10,0)</f>
        <v>Númerica</v>
      </c>
      <c r="K263" s="108" t="str">
        <f>VLOOKUP(B263,'Plantilla publicacion'!$A$3:$M$506,11,0)</f>
        <v>2025-09-30</v>
      </c>
      <c r="L263" s="108" t="str">
        <f>VLOOKUP(B263,'Plantilla publicacion'!$A$3:$M$506,12,0)</f>
        <v>2025-12-15</v>
      </c>
      <c r="M263" s="109"/>
      <c r="N263" s="110" t="str">
        <f>VLOOKUP(B263,'Plantilla publicacion'!$A$3:$M$506,13,0)</f>
        <v>3003-GRUPO DE TRABAJO DE APOYO A LA RED NACIONAL DE PROTECCIÓN  AL CONSUMIDOR</v>
      </c>
      <c r="O263" s="230">
        <f>VLOOKUP($B263,'Plantilla publicacion'!$T$3:$Z$506,6,0)</f>
        <v>0</v>
      </c>
      <c r="P263" s="231">
        <f>VLOOKUP($B263,'Plantilla publicacion'!$T$3:$Z$506,7,0)</f>
        <v>0</v>
      </c>
      <c r="Q263" s="232">
        <f>VLOOKUP($B263,'Plantilla publicacion'!$T$3:$AA$506,8,0)</f>
        <v>0</v>
      </c>
    </row>
    <row r="264" spans="1:17" s="12" customFormat="1" ht="102" x14ac:dyDescent="0.25">
      <c r="A264" s="5" t="str">
        <f>VLOOKUP(B264,'Plantilla publicacion'!$A$3:$B$506,2,0)</f>
        <v>Producto</v>
      </c>
      <c r="B264" s="15" t="s">
        <v>1473</v>
      </c>
      <c r="C264" s="349" t="str">
        <f>VLOOKUP(B264,'Plantilla publicacion'!$A$3:$R$506,17,0)</f>
        <v>PND - 5-31-5-b- Convergencia regional - Entidades públicas territoriales y nacionales fortalecidas / PES - Transformación Institucional</v>
      </c>
      <c r="D264" s="349" t="str">
        <f>VLOOKUP(B264,'Plantilla publicacion'!$A$3:$M$506,6,0)</f>
        <v>60-Fortalecer el Sistema Integral de Gestión Institucional en el marco del Modelo Integrado de Planeación y gestión para mejorar la prestación del servicio.</v>
      </c>
      <c r="E264" s="349" t="str">
        <f>VLOOKUP(B264,'Plantilla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4" s="349" t="str">
        <f>VLOOKUP(B264,'Plantilla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4" s="349" t="str">
        <f>VLOOKUP(B264,'Plantilla publicacion'!$A$3:$M$506,7,0)</f>
        <v>FUNCIONAMIENTO</v>
      </c>
      <c r="H264" s="15" t="str">
        <f>VLOOKUP(B264,'Plantilla publicacion'!$A$3:$M$506,8,0)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4" s="15">
        <f>VLOOKUP(B264,'Plantilla publicacion'!$A$3:$M$506,9,0)</f>
        <v>1</v>
      </c>
      <c r="J264" s="15" t="str">
        <f>VLOOKUP(B264,'Plantilla publicacion'!$A$3:$M$506,10,0)</f>
        <v>Númerica</v>
      </c>
      <c r="K264" s="158" t="str">
        <f>VLOOKUP(B264,'Plantilla publicacion'!$A$3:$M$506,11,0)</f>
        <v>2025-01-27</v>
      </c>
      <c r="L264" s="158" t="str">
        <f>VLOOKUP(B264,'Plantilla publicacion'!$A$3:$M$506,12,0)</f>
        <v>2025-12-16</v>
      </c>
      <c r="M264" s="15">
        <f>IF(ISERROR(VLOOKUP(B264,'Plantilla publicacion'!$A$3:$P$501,16,0)),"NA",VLOOKUP(B264,'Plantilla publicacion'!$A$3:$P$501,16,0))</f>
        <v>0</v>
      </c>
      <c r="N264" s="189" t="str">
        <f>VLOOKUP(B264,'Plantilla publicacion'!$A$3:$M$506,13,0)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O264" s="195">
        <f>VLOOKUP($B264,'Plantilla publicacion'!$T$3:$Z$506,6,0)</f>
        <v>0</v>
      </c>
      <c r="P264" s="196">
        <f>VLOOKUP($B264,'Plantilla publicacion'!$T$3:$Z$506,7,0)</f>
        <v>0</v>
      </c>
      <c r="Q264" s="102">
        <f>VLOOKUP($B264,'Plantilla publicacion'!$T$3:$AA$506,8,0)</f>
        <v>0</v>
      </c>
    </row>
    <row r="265" spans="1:17" s="12" customFormat="1" ht="48" customHeight="1" x14ac:dyDescent="0.25">
      <c r="A265" s="13" t="str">
        <f>VLOOKUP(B265,'Plantilla publicacion'!$A$3:$B$506,2,0)</f>
        <v>Actividad propia</v>
      </c>
      <c r="B265" s="6" t="s">
        <v>1475</v>
      </c>
      <c r="C265" s="349"/>
      <c r="D265" s="349">
        <f>VLOOKUP(B265,'Plantilla publicacion'!$A$3:$M$502,6,0)</f>
        <v>0</v>
      </c>
      <c r="E265" s="349"/>
      <c r="F265" s="349"/>
      <c r="G265" s="349">
        <f>VLOOKUP(B265,'Plantilla publicacion'!$A$3:$M$502,7,0)</f>
        <v>0</v>
      </c>
      <c r="H265" s="6" t="str">
        <f>VLOOKUP(B265,'Plantilla publicacion'!$A$3:$M$506,8,0)</f>
        <v>Actualizar la política de Derechos Humanos de la Entidad, incorporando el enfoque diferencial  (Política de Derechos Humanos Actualizada)</v>
      </c>
      <c r="I265" s="6">
        <f>VLOOKUP(B265,'Plantilla publicacion'!$A$3:$M$506,9,0)</f>
        <v>1</v>
      </c>
      <c r="J265" s="6" t="str">
        <f>VLOOKUP(B265,'Plantilla publicacion'!$A$3:$M$506,10,0)</f>
        <v>Númerica</v>
      </c>
      <c r="K265" s="7" t="str">
        <f>VLOOKUP(B265,'Plantilla publicacion'!$A$3:$M$506,11,0)</f>
        <v>2025-01-27</v>
      </c>
      <c r="L265" s="7" t="str">
        <f>VLOOKUP(B265,'Plantilla publicacion'!$A$3:$M$506,12,0)</f>
        <v>2025-10-31</v>
      </c>
      <c r="M265" s="58"/>
      <c r="N265" s="39" t="str">
        <f>VLOOKUP(B265,'Plantilla publicacion'!$A$3:$M$506,13,0)</f>
        <v>100-SECRETARIA GENERAL</v>
      </c>
      <c r="O265" s="202">
        <f>VLOOKUP($B265,'Plantilla publicacion'!$T$3:$Z$506,6,0)</f>
        <v>0</v>
      </c>
      <c r="P265" s="186">
        <f>VLOOKUP($B265,'Plantilla publicacion'!$T$3:$Z$506,7,0)</f>
        <v>0</v>
      </c>
      <c r="Q265" s="141">
        <f>VLOOKUP($B265,'Plantilla publicacion'!$T$3:$AA$506,8,0)</f>
        <v>0</v>
      </c>
    </row>
    <row r="266" spans="1:17" s="12" customFormat="1" ht="48" customHeight="1" x14ac:dyDescent="0.25">
      <c r="A266" s="13" t="str">
        <f>VLOOKUP(B266,'Plantilla publicacion'!$A$3:$B$506,2,0)</f>
        <v>Actividad propia</v>
      </c>
      <c r="B266" s="6" t="s">
        <v>1477</v>
      </c>
      <c r="C266" s="349"/>
      <c r="D266" s="349">
        <f>VLOOKUP(B266,'Plantilla publicacion'!$A$3:$M$502,6,0)</f>
        <v>0</v>
      </c>
      <c r="E266" s="349"/>
      <c r="F266" s="349"/>
      <c r="G266" s="349">
        <f>VLOOKUP(B266,'Plantilla publicacion'!$A$3:$M$502,7,0)</f>
        <v>0</v>
      </c>
      <c r="H266" s="6" t="str">
        <f>VLOOKUP(B266,'Plantilla publicacion'!$A$3:$M$506,8,0)</f>
        <v>Ejecutar el plan de trabajo de la Política de Equidad de Género y Diversidad (Plan de trabajo con seguimiento y sus respectivas evidencias)</v>
      </c>
      <c r="I266" s="6">
        <f>VLOOKUP(B266,'Plantilla publicacion'!$A$3:$M$506,9,0)</f>
        <v>100</v>
      </c>
      <c r="J266" s="6" t="str">
        <f>VLOOKUP(B266,'Plantilla publicacion'!$A$3:$M$506,10,0)</f>
        <v>Porcentual</v>
      </c>
      <c r="K266" s="7" t="str">
        <f>VLOOKUP(B266,'Plantilla publicacion'!$A$3:$M$506,11,0)</f>
        <v>2025-01-27</v>
      </c>
      <c r="L266" s="7" t="str">
        <f>VLOOKUP(B266,'Plantilla publicacion'!$A$3:$M$506,12,0)</f>
        <v>2025-12-16</v>
      </c>
      <c r="M266" s="58"/>
      <c r="N266" s="39" t="str">
        <f>VLOOKUP(B266,'Plantilla publicacion'!$A$3:$M$506,13,0)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O266" s="202">
        <f>VLOOKUP($B266,'Plantilla publicacion'!$T$3:$Z$506,6,0)</f>
        <v>0</v>
      </c>
      <c r="P266" s="186">
        <f>VLOOKUP($B266,'Plantilla publicacion'!$T$3:$Z$506,7,0)</f>
        <v>0</v>
      </c>
      <c r="Q266" s="141">
        <f>VLOOKUP($B266,'Plantilla publicacion'!$T$3:$AA$506,8,0)</f>
        <v>0</v>
      </c>
    </row>
    <row r="267" spans="1:17" s="12" customFormat="1" ht="48" customHeight="1" x14ac:dyDescent="0.25">
      <c r="A267" s="13" t="str">
        <f>VLOOKUP(B267,'Plantilla publicacion'!$A$3:$B$506,2,0)</f>
        <v>Actividad propia</v>
      </c>
      <c r="B267" s="6" t="s">
        <v>1478</v>
      </c>
      <c r="C267" s="349"/>
      <c r="D267" s="349">
        <f>VLOOKUP(B267,'Plantilla publicacion'!$A$3:$M$502,6,0)</f>
        <v>0</v>
      </c>
      <c r="E267" s="349"/>
      <c r="F267" s="349"/>
      <c r="G267" s="349">
        <f>VLOOKUP(B267,'Plantilla publicacion'!$A$3:$M$502,7,0)</f>
        <v>0</v>
      </c>
      <c r="H267" s="6" t="str">
        <f>VLOOKUP(B267,'Plantilla publicacion'!$A$3:$M$506,8,0)</f>
        <v>Formular un plan de trabajo para la implementación de la política de Derechos Humanos de la Entidad (Plan de Trabajo de la Política de Derechos Humanos)</v>
      </c>
      <c r="I267" s="6">
        <f>VLOOKUP(B267,'Plantilla publicacion'!$A$3:$M$506,9,0)</f>
        <v>1</v>
      </c>
      <c r="J267" s="6" t="str">
        <f>VLOOKUP(B267,'Plantilla publicacion'!$A$3:$M$506,10,0)</f>
        <v>Númerica</v>
      </c>
      <c r="K267" s="7" t="str">
        <f>VLOOKUP(B267,'Plantilla publicacion'!$A$3:$M$506,11,0)</f>
        <v>2025-11-03</v>
      </c>
      <c r="L267" s="7" t="str">
        <f>VLOOKUP(B267,'Plantilla publicacion'!$A$3:$M$506,12,0)</f>
        <v>2025-12-16</v>
      </c>
      <c r="M267" s="58"/>
      <c r="N267" s="39" t="str">
        <f>VLOOKUP(B267,'Plantilla publicacion'!$A$3:$M$506,13,0)</f>
        <v>100-SECRETARIA GENERAL</v>
      </c>
      <c r="O267" s="202">
        <f>VLOOKUP($B267,'Plantilla publicacion'!$T$3:$Z$506,6,0)</f>
        <v>0</v>
      </c>
      <c r="P267" s="186">
        <f>VLOOKUP($B267,'Plantilla publicacion'!$T$3:$Z$506,7,0)</f>
        <v>0</v>
      </c>
      <c r="Q267" s="141">
        <f>VLOOKUP($B267,'Plantilla publicacion'!$T$3:$AA$506,8,0)</f>
        <v>0</v>
      </c>
    </row>
    <row r="268" spans="1:17" s="12" customFormat="1" ht="48" customHeight="1" thickBot="1" x14ac:dyDescent="0.3">
      <c r="A268" s="13" t="str">
        <f>VLOOKUP(B268,'Plantilla publicacion'!$A$3:$B$506,2,0)</f>
        <v>Actividad propia</v>
      </c>
      <c r="B268" s="6" t="s">
        <v>1480</v>
      </c>
      <c r="C268" s="369"/>
      <c r="D268" s="369">
        <f>VLOOKUP(B268,'Plantilla publicacion'!$A$3:$M$502,6,0)</f>
        <v>0</v>
      </c>
      <c r="E268" s="369"/>
      <c r="F268" s="369"/>
      <c r="G268" s="369">
        <f>VLOOKUP(B268,'Plantilla publicacion'!$A$3:$M$502,7,0)</f>
        <v>0</v>
      </c>
      <c r="H268" s="6" t="str">
        <f>VLOOKUP(B268,'Plantilla publicacion'!$A$3:$M$506,8,0)</f>
        <v>Ejecutar el plan de trabajo de la Política de Derechos Humanos de la SIC.  (Plan de trabajo con seguimiento y sus respectivas evidencias)</v>
      </c>
      <c r="I268" s="6">
        <f>VLOOKUP(B268,'Plantilla publicacion'!$A$3:$M$506,9,0)</f>
        <v>100</v>
      </c>
      <c r="J268" s="6" t="str">
        <f>VLOOKUP(B268,'Plantilla publicacion'!$A$3:$M$506,10,0)</f>
        <v>Porcentual</v>
      </c>
      <c r="K268" s="7" t="str">
        <f>VLOOKUP(B268,'Plantilla publicacion'!$A$3:$M$506,11,0)</f>
        <v>2025-07-28</v>
      </c>
      <c r="L268" s="7" t="str">
        <f>VLOOKUP(B268,'Plantilla publicacion'!$A$3:$M$506,12,0)</f>
        <v>2025-12-16</v>
      </c>
      <c r="M268" s="58"/>
      <c r="N268" s="39" t="str">
        <f>VLOOKUP(B268,'Plantilla publicacion'!$A$3:$M$506,13,0)</f>
        <v>100-SECRETARIA GENERAL;
111-GRUPO DE TRABAJO DE ADMINISTRACIÓN DE PERSONAL;
117-GRUPO DE TRABAJO DE DESARROLLO DE TALENTO HUMANO;
72-GRUPO DE TRABAJO DE ATENCION AL CIUDADANO;
73-GRUPO DE TRABAJO DE COMUNICACION</v>
      </c>
      <c r="O268" s="230">
        <f>VLOOKUP($B268,'Plantilla publicacion'!$T$3:$Z$506,6,0)</f>
        <v>0</v>
      </c>
      <c r="P268" s="231">
        <f>VLOOKUP($B268,'Plantilla publicacion'!$T$3:$Z$506,7,0)</f>
        <v>0</v>
      </c>
      <c r="Q268" s="232">
        <f>VLOOKUP($B268,'Plantilla publicacion'!$T$3:$AA$506,8,0)</f>
        <v>0</v>
      </c>
    </row>
    <row r="269" spans="1:17" ht="32.25" customHeight="1" thickBot="1" x14ac:dyDescent="0.3">
      <c r="A269" s="13" t="e">
        <f>VLOOKUP(B269,'Plantilla publicacion'!$A$3:$B$506,2,0)</f>
        <v>#N/A</v>
      </c>
      <c r="B269" s="386" t="s">
        <v>51</v>
      </c>
      <c r="C269" s="387"/>
      <c r="D269" s="387"/>
      <c r="E269" s="387"/>
      <c r="F269" s="387"/>
      <c r="G269" s="387"/>
      <c r="H269" s="387"/>
      <c r="I269" s="387"/>
      <c r="J269" s="387"/>
      <c r="K269" s="387"/>
      <c r="L269" s="387"/>
      <c r="M269" s="387"/>
      <c r="N269" s="388"/>
      <c r="O269" s="177"/>
      <c r="P269" s="186"/>
      <c r="Q269" s="15"/>
    </row>
    <row r="270" spans="1:17" ht="48" customHeight="1" thickBot="1" x14ac:dyDescent="0.3">
      <c r="B270" s="22" t="s">
        <v>501</v>
      </c>
      <c r="C270" s="23" t="s">
        <v>1611</v>
      </c>
      <c r="D270" s="23" t="s">
        <v>0</v>
      </c>
      <c r="E270" s="23" t="s">
        <v>1558</v>
      </c>
      <c r="F270" s="23" t="s">
        <v>1614</v>
      </c>
      <c r="G270" s="23" t="s">
        <v>1</v>
      </c>
      <c r="H270" s="23" t="s">
        <v>2</v>
      </c>
      <c r="I270" s="23" t="s">
        <v>3</v>
      </c>
      <c r="J270" s="23" t="s">
        <v>4</v>
      </c>
      <c r="K270" s="24" t="s">
        <v>5</v>
      </c>
      <c r="L270" s="24" t="s">
        <v>6</v>
      </c>
      <c r="M270" s="57" t="s">
        <v>1612</v>
      </c>
      <c r="N270" s="25" t="s">
        <v>7</v>
      </c>
      <c r="O270" s="243"/>
      <c r="P270" s="244"/>
      <c r="Q270" s="98"/>
    </row>
    <row r="271" spans="1:17" s="12" customFormat="1" ht="38.25" x14ac:dyDescent="0.25">
      <c r="A271" s="5" t="str">
        <f>VLOOKUP(B271,'Plantilla publicacion'!$A$3:$B$506,2,0)</f>
        <v>Producto</v>
      </c>
      <c r="B271" s="15" t="s">
        <v>566</v>
      </c>
      <c r="C271" s="348" t="str">
        <f>VLOOKUP(B271,'Plantilla publicacion'!$A$3:$R$506,17,0)</f>
        <v>PND - 5-31-5-b- Convergencia regional - Entidades públicas territoriales y nacionales fortalecidas / PES - Transformación Institucional</v>
      </c>
      <c r="D271" s="348" t="str">
        <f>VLOOKUP(B271,'Plantilla publicacion'!$A$3:$M$506,6,0)</f>
        <v>56-Fortalecer la gestión de la información, el conocimiento y la innovación para optimizar la capacidad institucional</v>
      </c>
      <c r="E271" s="348" t="str">
        <f>VLOOKUP(B271,'Plantilla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1" s="348" t="str">
        <f>VLOOKUP(B271,'Plantilla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1" s="348" t="str">
        <f>VLOOKUP(B271,'Plantilla publicacion'!$A$3:$M$506,7,0)</f>
        <v>C-3599-0200-0006-53105d</v>
      </c>
      <c r="H271" s="15" t="str">
        <f>VLOOKUP(B271,'Plantilla publicacion'!$A$3:$M$506,8,0)</f>
        <v>Plan de acción para el intercambio de información, implementado  (Informe semestral de  la implementación del plan de acción para el intercambio de información- soportes documentales de cumplimiento)</v>
      </c>
      <c r="I271" s="15">
        <f>VLOOKUP(B271,'Plantilla publicacion'!$A$3:$M$506,9,0)</f>
        <v>100</v>
      </c>
      <c r="J271" s="15" t="str">
        <f>VLOOKUP(B271,'Plantilla publicacion'!$A$3:$M$506,10,0)</f>
        <v>Porcentual</v>
      </c>
      <c r="K271" s="158" t="str">
        <f>VLOOKUP(B271,'Plantilla publicacion'!$A$3:$M$506,11,0)</f>
        <v>2025-02-03</v>
      </c>
      <c r="L271" s="158" t="str">
        <f>VLOOKUP(B271,'Plantilla publicacion'!$A$3:$M$506,12,0)</f>
        <v>2025-12-12</v>
      </c>
      <c r="M271" s="15" t="str">
        <f>IF(ISERROR(VLOOKUP(B271,'Plantilla publicacion'!$A$3:$P$501,16,0)),"NA",VLOOKUP(B271,'Plantilla publicacion'!$A$3:$P$501,16,0))</f>
        <v>PES_20230246 / PEI_13</v>
      </c>
      <c r="N271" s="189" t="str">
        <f>VLOOKUP(B271,'Plantilla publicacion'!$A$3:$M$506,13,0)</f>
        <v>20-OFICINA DE TECNOLOGÍA E INFORMÁTICA</v>
      </c>
      <c r="O271" s="195">
        <f>VLOOKUP($B271,'Plantilla publicacion'!$T$3:$Z$506,6,0)</f>
        <v>20</v>
      </c>
      <c r="P271" s="196">
        <f>VLOOKUP($B271,'Plantilla publicacion'!$T$3:$Z$506,7,0)</f>
        <v>1.7937219730941706E-3</v>
      </c>
      <c r="Q271" s="102" t="str">
        <f>VLOOKUP($B271,'Plantilla publicacion'!$T$3:$AA$506,8,0)</f>
        <v xml:space="preserve">De manera general se destaca: 
Diseño la capa de interoperabilidad interna
Análisis escenarios iniciales presentados en vigencias anteriores para el gobierno técnico de interoperabilidad
Sesión de acompañamiento con el MINTIC y se estableció acciones para ejecutar monitoreo de consumo de servicios de la plataforma
</v>
      </c>
    </row>
    <row r="272" spans="1:17" ht="25.5" x14ac:dyDescent="0.25">
      <c r="A272" s="13" t="str">
        <f>VLOOKUP(B272,'Plantilla publicacion'!$A$3:$B$506,2,0)</f>
        <v>Actividad propia</v>
      </c>
      <c r="B272" s="6" t="s">
        <v>569</v>
      </c>
      <c r="C272" s="349"/>
      <c r="D272" s="349">
        <f>VLOOKUP(B272,'Plantilla publicacion'!$A$3:$M$502,6,0)</f>
        <v>0</v>
      </c>
      <c r="E272" s="349"/>
      <c r="F272" s="349"/>
      <c r="G272" s="349">
        <f>VLOOKUP(B272,'Plantilla publicacion'!$A$3:$M$502,7,0)</f>
        <v>0</v>
      </c>
      <c r="H272" s="6" t="str">
        <f>VLOOKUP(B272,'Plantilla publicacion'!$A$3:$M$506,8,0)</f>
        <v>Definir plan de acción para el intercambio de información de acuerdo con el marco de Interoperabilidad  (Plan definido / único entregable)</v>
      </c>
      <c r="I272" s="6">
        <f>VLOOKUP(B272,'Plantilla publicacion'!$A$3:$M$506,9,0)</f>
        <v>1</v>
      </c>
      <c r="J272" s="6" t="str">
        <f>VLOOKUP(B272,'Plantilla publicacion'!$A$3:$M$506,10,0)</f>
        <v>Númerica</v>
      </c>
      <c r="K272" s="7" t="str">
        <f>VLOOKUP(B272,'Plantilla publicacion'!$A$3:$M$506,11,0)</f>
        <v>2025-02-03</v>
      </c>
      <c r="L272" s="7" t="str">
        <f>VLOOKUP(B272,'Plantilla publicacion'!$A$3:$M$506,12,0)</f>
        <v>2025-02-28</v>
      </c>
      <c r="M272" s="58"/>
      <c r="N272" s="39" t="str">
        <f>VLOOKUP(B272,'Plantilla publicacion'!$A$3:$M$506,13,0)</f>
        <v>20-OFICINA DE TECNOLOGÍA E INFORMÁTICA</v>
      </c>
      <c r="O272" s="249">
        <f>VLOOKUP($B272,'Plantilla publicacion'!$T$3:$Z$506,6,0)</f>
        <v>100</v>
      </c>
      <c r="P272" s="245" t="e">
        <f ca="1">VLOOKUP($B272,'Plantilla publicacion'!$T$3:$Z$506,7,0)</f>
        <v>#DIV/0!</v>
      </c>
      <c r="Q272" s="250" t="str">
        <f>VLOOKUP($B272,'Plantilla publicacion'!$T$3:$AA$506,8,0)</f>
        <v xml:space="preserve">Se formula el plan de intercambio </v>
      </c>
    </row>
    <row r="273" spans="1:17" ht="39" thickBot="1" x14ac:dyDescent="0.3">
      <c r="A273" s="13" t="str">
        <f>VLOOKUP(B273,'Plantilla publicacion'!$A$3:$B$506,2,0)</f>
        <v>Actividad propia</v>
      </c>
      <c r="B273" s="11" t="s">
        <v>571</v>
      </c>
      <c r="C273" s="349"/>
      <c r="D273" s="349">
        <f>VLOOKUP(B273,'Plantilla publicacion'!$A$3:$M$502,6,0)</f>
        <v>0</v>
      </c>
      <c r="E273" s="349"/>
      <c r="F273" s="349"/>
      <c r="G273" s="349">
        <f>VLOOKUP(B273,'Plantilla publicacion'!$A$3:$M$502,7,0)</f>
        <v>0</v>
      </c>
      <c r="H273" s="11" t="str">
        <f>VLOOKUP(B273,'Plantilla publicacion'!$A$3:$M$506,8,0)</f>
        <v>Implementar el plan de acción para el intercambio de información de acuerdo con el marco de Interoperabilidad  (Informe semestral de  la implementación del plan de acción para el intercambio de información- soportes documentales de cumplimiento)</v>
      </c>
      <c r="I273" s="11">
        <f>VLOOKUP(B273,'Plantilla publicacion'!$A$3:$M$506,9,0)</f>
        <v>100</v>
      </c>
      <c r="J273" s="11" t="str">
        <f>VLOOKUP(B273,'Plantilla publicacion'!$A$3:$M$506,10,0)</f>
        <v>Porcentual</v>
      </c>
      <c r="K273" s="111" t="str">
        <f>VLOOKUP(B273,'Plantilla publicacion'!$A$3:$M$506,11,0)</f>
        <v>2025-03-03</v>
      </c>
      <c r="L273" s="111" t="str">
        <f>VLOOKUP(B273,'Plantilla publicacion'!$A$3:$M$506,12,0)</f>
        <v>2025-12-12</v>
      </c>
      <c r="M273" s="112"/>
      <c r="N273" s="190" t="str">
        <f>VLOOKUP(B273,'Plantilla publicacion'!$A$3:$M$506,13,0)</f>
        <v>20-OFICINA DE TECNOLOGÍA E INFORMÁTICA</v>
      </c>
      <c r="O273" s="230">
        <f>VLOOKUP($B273,'Plantilla publicacion'!$T$3:$Z$506,6,0)</f>
        <v>20</v>
      </c>
      <c r="P273" s="231">
        <f>VLOOKUP($B273,'Plantilla publicacion'!$T$3:$Z$506,7,0)</f>
        <v>1.9631901840490799E-3</v>
      </c>
      <c r="Q273" s="232" t="str">
        <f>VLOOKUP($B273,'Plantilla publicacion'!$T$3:$AA$506,8,0)</f>
        <v xml:space="preserve">De manera general se destaca: 
Diseño la capa de interoperabilidad interna
Análisis escenarios iniciales presentados en vigencias anteriores para el gobierno técnico de interoperabilidad
sesión de acompañamiento con el MINTIC y se establecido acciones para ejecutar monitoreo de consumo de servicios de la plataforma
</v>
      </c>
    </row>
    <row r="274" spans="1:17" s="12" customFormat="1" ht="38.25" x14ac:dyDescent="0.25">
      <c r="A274" s="5" t="str">
        <f>VLOOKUP(B274,'Plantilla publicacion'!$A$3:$B$506,2,0)</f>
        <v>Producto</v>
      </c>
      <c r="B274" s="99" t="s">
        <v>572</v>
      </c>
      <c r="C274" s="350" t="str">
        <f>VLOOKUP(B274,'Plantilla publicacion'!$A$3:$R$506,17,0)</f>
        <v>PND - 5-31-5-b- Convergencia regional - Entidades públicas territoriales y nacionales fortalecidas / PES - Transformación Institucional</v>
      </c>
      <c r="D274" s="350" t="str">
        <f>VLOOKUP(B274,'Plantilla publicacion'!$A$3:$M$506,6,0)</f>
        <v>56-Fortalecer la gestión de la información, el conocimiento y la innovación para optimizar la capacidad institucional</v>
      </c>
      <c r="E274" s="350" t="str">
        <f>VLOOKUP(B274,'Plantilla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4" s="350" t="str">
        <f>VLOOKUP(B274,'Plantilla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4" s="350" t="str">
        <f>VLOOKUP(B274,'Plantilla publicacion'!$A$3:$M$506,7,0)</f>
        <v>C-3599-0200-0006-53105d</v>
      </c>
      <c r="H274" s="101" t="str">
        <f>VLOOKUP(B274,'Plantilla publicacion'!$A$3:$M$506,8,0)</f>
        <v>Modelo de gobierno y gestión de datos en el marco del Plan Nacional de Infraestructura de Datos,  implementado  (Informes de seguimiento y avance trimestrales con soportes documentales del cumplimiento)</v>
      </c>
      <c r="I274" s="101">
        <f>VLOOKUP(B274,'Plantilla publicacion'!$A$3:$M$506,9,0)</f>
        <v>100</v>
      </c>
      <c r="J274" s="101" t="str">
        <f>VLOOKUP(B274,'Plantilla publicacion'!$A$3:$M$506,10,0)</f>
        <v>Porcentual</v>
      </c>
      <c r="K274" s="159" t="str">
        <f>VLOOKUP(B274,'Plantilla publicacion'!$A$3:$M$506,11,0)</f>
        <v>2025-02-03</v>
      </c>
      <c r="L274" s="159" t="str">
        <f>VLOOKUP(B274,'Plantilla publicacion'!$A$3:$M$506,12,0)</f>
        <v>2025-12-12</v>
      </c>
      <c r="M274" s="101">
        <f>IF(ISERROR(VLOOKUP(B274,'Plantilla publicacion'!$A$3:$P$501,16,0)),"NA",VLOOKUP(B274,'Plantilla publicacion'!$A$3:$P$501,16,0))</f>
        <v>0</v>
      </c>
      <c r="N274" s="102" t="str">
        <f>VLOOKUP(B274,'Plantilla publicacion'!$A$3:$M$506,13,0)</f>
        <v>20-OFICINA DE TECNOLOGÍA E INFORMÁTICA</v>
      </c>
      <c r="O274" s="246">
        <f>VLOOKUP($B274,'Plantilla publicacion'!$T$3:$Z$506,6,0)</f>
        <v>0</v>
      </c>
      <c r="P274" s="247">
        <f>VLOOKUP($B274,'Plantilla publicacion'!$T$3:$Z$506,7,0)</f>
        <v>0</v>
      </c>
      <c r="Q274" s="248">
        <f>VLOOKUP($B274,'Plantilla publicacion'!$T$3:$AA$506,8,0)</f>
        <v>0</v>
      </c>
    </row>
    <row r="275" spans="1:17" ht="25.5" x14ac:dyDescent="0.25">
      <c r="A275" s="13" t="str">
        <f>VLOOKUP(B275,'Plantilla publicacion'!$A$3:$B$506,2,0)</f>
        <v>Actividad propia</v>
      </c>
      <c r="B275" s="103" t="s">
        <v>574</v>
      </c>
      <c r="C275" s="349"/>
      <c r="D275" s="349">
        <f>VLOOKUP(B275,'Plantilla publicacion'!$A$3:$M$502,6,0)</f>
        <v>0</v>
      </c>
      <c r="E275" s="349"/>
      <c r="F275" s="349"/>
      <c r="G275" s="349">
        <f>VLOOKUP(B275,'Plantilla publicacion'!$A$3:$M$502,7,0)</f>
        <v>0</v>
      </c>
      <c r="H275" s="6" t="str">
        <f>VLOOKUP(B275,'Plantilla publicacion'!$A$3:$M$506,8,0)</f>
        <v>Definir el plan de trabajo para la estrategia de gobierno y calidad de datos para la SIC (Documento del Plan  de trabajo para la estrategia de gobierno y calidad de datos, elaborado / único entregable)</v>
      </c>
      <c r="I275" s="6">
        <f>VLOOKUP(B275,'Plantilla publicacion'!$A$3:$M$506,9,0)</f>
        <v>1</v>
      </c>
      <c r="J275" s="6" t="str">
        <f>VLOOKUP(B275,'Plantilla publicacion'!$A$3:$M$506,10,0)</f>
        <v>Númerica</v>
      </c>
      <c r="K275" s="7" t="str">
        <f>VLOOKUP(B275,'Plantilla publicacion'!$A$3:$M$506,11,0)</f>
        <v>2025-02-03</v>
      </c>
      <c r="L275" s="7" t="str">
        <f>VLOOKUP(B275,'Plantilla publicacion'!$A$3:$M$506,12,0)</f>
        <v>2025-03-29</v>
      </c>
      <c r="M275" s="58"/>
      <c r="N275" s="104" t="str">
        <f>VLOOKUP(B275,'Plantilla publicacion'!$A$3:$M$506,13,0)</f>
        <v>20-OFICINA DE TECNOLOGÍA E INFORMÁTICA</v>
      </c>
      <c r="O275" s="249">
        <f>VLOOKUP($B275,'Plantilla publicacion'!$T$3:$Z$506,6,0)</f>
        <v>100</v>
      </c>
      <c r="P275" s="245">
        <f>VLOOKUP($B275,'Plantilla publicacion'!$T$3:$Z$506,7,0)</f>
        <v>2.4539877300613498E-3</v>
      </c>
      <c r="Q275" s="250" t="str">
        <f>VLOOKUP($B275,'Plantilla publicacion'!$T$3:$AA$506,8,0)</f>
        <v>Se realiza el plan de trabajo de gobierno de datos</v>
      </c>
    </row>
    <row r="276" spans="1:17" ht="77.25" thickBot="1" x14ac:dyDescent="0.3">
      <c r="A276" s="13" t="str">
        <f>VLOOKUP(B276,'Plantilla publicacion'!$A$3:$B$506,2,0)</f>
        <v>Actividad propia</v>
      </c>
      <c r="B276" s="105" t="s">
        <v>575</v>
      </c>
      <c r="C276" s="351"/>
      <c r="D276" s="351">
        <f>VLOOKUP(B276,'Plantilla publicacion'!$A$3:$M$502,6,0)</f>
        <v>0</v>
      </c>
      <c r="E276" s="351"/>
      <c r="F276" s="351"/>
      <c r="G276" s="351">
        <f>VLOOKUP(B276,'Plantilla publicacion'!$A$3:$M$502,7,0)</f>
        <v>0</v>
      </c>
      <c r="H276" s="107" t="str">
        <f>VLOOKUP(B276,'Plantilla publicacion'!$A$3:$M$506,8,0)</f>
        <v>Implementar el plan de trabajo para la estrategia de gobierno y calidad de datos   (Informes de seguimiento y avance trimestrales con soportes documentales del cumplimiento con corte  marzo, junio, septiembre, diciembre)</v>
      </c>
      <c r="I276" s="107">
        <f>VLOOKUP(B276,'Plantilla publicacion'!$A$3:$M$506,9,0)</f>
        <v>100</v>
      </c>
      <c r="J276" s="107" t="str">
        <f>VLOOKUP(B276,'Plantilla publicacion'!$A$3:$M$506,10,0)</f>
        <v>Porcentual</v>
      </c>
      <c r="K276" s="108" t="str">
        <f>VLOOKUP(B276,'Plantilla publicacion'!$A$3:$M$506,11,0)</f>
        <v>2025-03-03</v>
      </c>
      <c r="L276" s="108" t="str">
        <f>VLOOKUP(B276,'Plantilla publicacion'!$A$3:$M$506,12,0)</f>
        <v>2025-12-12</v>
      </c>
      <c r="M276" s="109"/>
      <c r="N276" s="110" t="str">
        <f>VLOOKUP(B276,'Plantilla publicacion'!$A$3:$M$506,13,0)</f>
        <v>20-OFICINA DE TECNOLOGÍA E INFORMÁTICA</v>
      </c>
      <c r="O276" s="251">
        <f>VLOOKUP($B276,'Plantilla publicacion'!$T$3:$Z$506,6,0)</f>
        <v>15.5</v>
      </c>
      <c r="P276" s="252">
        <f>VLOOKUP($B276,'Plantilla publicacion'!$T$3:$Z$506,7,0)</f>
        <v>1.5214723926380367E-3</v>
      </c>
      <c r="Q276" s="253" t="str">
        <f>VLOOKUP($B276,'Plantilla publicacion'!$T$3:$AA$506,8,0)</f>
        <v>Se trabajó en la estructuración de los documento propuesta de:
a) Visión y objetivos de gobierno
b) Modelo operativo de gestión
Y se realiza presentación propuesta de modelo operativo pendiente de aprobación.</v>
      </c>
    </row>
    <row r="277" spans="1:17" s="12" customFormat="1" ht="25.5" x14ac:dyDescent="0.25">
      <c r="A277" s="5" t="str">
        <f>VLOOKUP(B277,'Plantilla publicacion'!$A$3:$B$506,2,0)</f>
        <v>Producto</v>
      </c>
      <c r="B277" s="15" t="s">
        <v>586</v>
      </c>
      <c r="C277" s="349" t="str">
        <f>VLOOKUP(B277,'Plantilla publicacion'!$A$3:$R$506,17,0)</f>
        <v>PND - 5-31-5-d- Convergencia regional - Gobierno digital para la gente / PES - Transformación Institucional</v>
      </c>
      <c r="D277" s="349" t="str">
        <f>VLOOKUP(B277,'Plantilla publicacion'!$A$3:$M$506,6,0)</f>
        <v>62-Fortalecer la infraestructura, uso y aprovechamiento de las tecnologías de la información, para optimizar la capacidad institucional</v>
      </c>
      <c r="E277" s="349" t="str">
        <f>VLOOKUP(B277,'Plantilla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349" t="str">
        <f>VLOOKUP(B277,'Plantilla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349" t="str">
        <f>VLOOKUP(B277,'Plantilla publicacion'!$A$3:$M$506,7,0)</f>
        <v>C-3599-0200-0006-53105d</v>
      </c>
      <c r="H277" s="15" t="str">
        <f>VLOOKUP(B277,'Plantilla publicacion'!$A$3:$M$506,8,0)</f>
        <v>Plan estratégico de tecnologías de información, ejecutado (Informes de seguimiento y avance trimestrales con soportes documentales del cumplimiento)</v>
      </c>
      <c r="I277" s="15">
        <f>VLOOKUP(B277,'Plantilla publicacion'!$A$3:$M$506,9,0)</f>
        <v>100</v>
      </c>
      <c r="J277" s="15" t="str">
        <f>VLOOKUP(B277,'Plantilla publicacion'!$A$3:$M$506,10,0)</f>
        <v>Porcentual</v>
      </c>
      <c r="K277" s="158" t="str">
        <f>VLOOKUP(B277,'Plantilla publicacion'!$A$3:$M$506,11,0)</f>
        <v>2025-01-13</v>
      </c>
      <c r="L277" s="158" t="str">
        <f>VLOOKUP(B277,'Plantilla publicacion'!$A$3:$M$506,12,0)</f>
        <v>2025-12-12</v>
      </c>
      <c r="M277" s="15" t="str">
        <f>IF(ISERROR(VLOOKUP(B277,'Plantilla publicacion'!$A$3:$P$501,16,0)),"NA",VLOOKUP(B277,'Plantilla publicacion'!$A$3:$P$501,16,0))</f>
        <v>DECRETO 612</v>
      </c>
      <c r="N277" s="189" t="str">
        <f>VLOOKUP(B277,'Plantilla publicacion'!$A$3:$M$506,13,0)</f>
        <v>20-OFICINA DE TECNOLOGÍA E INFORMÁTICA</v>
      </c>
      <c r="O277" s="246">
        <f>VLOOKUP($B277,'Plantilla publicacion'!$T$3:$Z$506,6,0)</f>
        <v>0</v>
      </c>
      <c r="P277" s="247">
        <f>VLOOKUP($B277,'Plantilla publicacion'!$T$3:$Z$506,7,0)</f>
        <v>0</v>
      </c>
      <c r="Q277" s="248">
        <f>VLOOKUP($B277,'Plantilla publicacion'!$T$3:$AA$506,8,0)</f>
        <v>0</v>
      </c>
    </row>
    <row r="278" spans="1:17" ht="25.5" x14ac:dyDescent="0.25">
      <c r="A278" s="13" t="str">
        <f>VLOOKUP(B278,'Plantilla publicacion'!$A$3:$B$506,2,0)</f>
        <v>Actividad propia</v>
      </c>
      <c r="B278" s="6" t="s">
        <v>588</v>
      </c>
      <c r="C278" s="349"/>
      <c r="D278" s="349">
        <f>VLOOKUP(B278,'Plantilla publicacion'!$A$3:$M$502,6,0)</f>
        <v>0</v>
      </c>
      <c r="E278" s="349"/>
      <c r="F278" s="349"/>
      <c r="G278" s="349">
        <f>VLOOKUP(B278,'Plantilla publicacion'!$A$3:$M$502,7,0)</f>
        <v>0</v>
      </c>
      <c r="H278" s="6" t="str">
        <f>VLOOKUP(B278,'Plantilla publicacion'!$A$3:$M$506,8,0)</f>
        <v>Formular plan estratégico de tecnologías de información PETI incluyendo hoja de ruta para la vigencia   (Hoja de ruta del PETI actualizada/ único entregable)</v>
      </c>
      <c r="I278" s="6">
        <f>VLOOKUP(B278,'Plantilla publicacion'!$A$3:$M$506,9,0)</f>
        <v>1</v>
      </c>
      <c r="J278" s="6" t="str">
        <f>VLOOKUP(B278,'Plantilla publicacion'!$A$3:$M$506,10,0)</f>
        <v>Númerica</v>
      </c>
      <c r="K278" s="7" t="str">
        <f>VLOOKUP(B278,'Plantilla publicacion'!$A$3:$M$506,11,0)</f>
        <v>2025-01-13</v>
      </c>
      <c r="L278" s="7" t="str">
        <f>VLOOKUP(B278,'Plantilla publicacion'!$A$3:$M$506,12,0)</f>
        <v>2025-01-31</v>
      </c>
      <c r="M278" s="58"/>
      <c r="N278" s="39" t="str">
        <f>VLOOKUP(B278,'Plantilla publicacion'!$A$3:$M$506,13,0)</f>
        <v>20-OFICINA DE TECNOLOGÍA E INFORMÁTICA</v>
      </c>
      <c r="O278" s="249">
        <f>VLOOKUP($B278,'Plantilla publicacion'!$T$3:$Z$506,6,0)</f>
        <v>100</v>
      </c>
      <c r="P278" s="245">
        <f>VLOOKUP($B278,'Plantilla publicacion'!$T$3:$Z$506,7,0)</f>
        <v>2.4539877300613498E-3</v>
      </c>
      <c r="Q278" s="250" t="str">
        <f>VLOOKUP($B278,'Plantilla publicacion'!$T$3:$AA$506,8,0)</f>
        <v>Formular plan estratégico de tecnologías de información PETI</v>
      </c>
    </row>
    <row r="279" spans="1:17" ht="39" thickBot="1" x14ac:dyDescent="0.3">
      <c r="A279" s="13" t="str">
        <f>VLOOKUP(B279,'Plantilla publicacion'!$A$3:$B$506,2,0)</f>
        <v>Actividad propia</v>
      </c>
      <c r="B279" s="11" t="s">
        <v>589</v>
      </c>
      <c r="C279" s="349"/>
      <c r="D279" s="349">
        <f>VLOOKUP(B279,'Plantilla publicacion'!$A$3:$M$502,6,0)</f>
        <v>0</v>
      </c>
      <c r="E279" s="349"/>
      <c r="F279" s="349"/>
      <c r="G279" s="349">
        <f>VLOOKUP(B279,'Plantilla publicacion'!$A$3:$M$502,7,0)</f>
        <v>0</v>
      </c>
      <c r="H279" s="11" t="str">
        <f>VLOOKUP(B279,'Plantilla publicacion'!$A$3:$M$506,8,0)</f>
        <v>Realizar seguimiento trimestral a la ejecución del PETI. (Informes de seguimiento y avance trimestrales con soportes documentales del cumplimiento con corte  marzo, junio, septiembre, diciembre)</v>
      </c>
      <c r="I279" s="11">
        <f>VLOOKUP(B279,'Plantilla publicacion'!$A$3:$M$506,9,0)</f>
        <v>100</v>
      </c>
      <c r="J279" s="11" t="str">
        <f>VLOOKUP(B279,'Plantilla publicacion'!$A$3:$M$506,10,0)</f>
        <v>Porcentual</v>
      </c>
      <c r="K279" s="111" t="str">
        <f>VLOOKUP(B279,'Plantilla publicacion'!$A$3:$M$506,11,0)</f>
        <v>2025-02-03</v>
      </c>
      <c r="L279" s="111" t="str">
        <f>VLOOKUP(B279,'Plantilla publicacion'!$A$3:$M$506,12,0)</f>
        <v>2025-12-12</v>
      </c>
      <c r="M279" s="112"/>
      <c r="N279" s="190" t="str">
        <f>VLOOKUP(B279,'Plantilla publicacion'!$A$3:$M$506,13,0)</f>
        <v>20-OFICINA DE TECNOLOGÍA E INFORMÁTICA</v>
      </c>
      <c r="O279" s="251">
        <f>VLOOKUP($B279,'Plantilla publicacion'!$T$3:$Z$506,6,0)</f>
        <v>26.35</v>
      </c>
      <c r="P279" s="252">
        <f>VLOOKUP($B279,'Plantilla publicacion'!$T$3:$Z$506,7,0)</f>
        <v>2.5865030674846624E-3</v>
      </c>
      <c r="Q279" s="253" t="str">
        <f>VLOOKUP($B279,'Plantilla publicacion'!$T$3:$AA$506,8,0)</f>
        <v>Se adelantan las actividades respectivas enmarcadas en el PETI</v>
      </c>
    </row>
    <row r="280" spans="1:17" s="12" customFormat="1" ht="38.25" x14ac:dyDescent="0.25">
      <c r="A280" s="5" t="str">
        <f>VLOOKUP(B280,'Plantilla publicacion'!$A$3:$B$506,2,0)</f>
        <v>Producto</v>
      </c>
      <c r="B280" s="99" t="s">
        <v>1085</v>
      </c>
      <c r="C280" s="350" t="str">
        <f>VLOOKUP(B280,'Plantilla publicacion'!$A$3:$R$506,17,0)</f>
        <v>PND - 5-31-5-d- Convergencia regional - Gobierno digital para la gente / PES - Transformación Institucional</v>
      </c>
      <c r="D280" s="350" t="str">
        <f>VLOOKUP(B280,'Plantilla publicacion'!$A$3:$M$506,6,0)</f>
        <v>62-Fortalecer la infraestructura, uso y aprovechamiento de las tecnologías de la información, para optimizar la capacidad institucional</v>
      </c>
      <c r="E280" s="350" t="str">
        <f>VLOOKUP(B280,'Plantilla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0" s="350" t="str">
        <f>VLOOKUP(B280,'Plantilla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0" s="350" t="str">
        <f>VLOOKUP(B280,'Plantilla publicacion'!$A$3:$M$506,7,0)</f>
        <v>FUNCIONAMIENTO</v>
      </c>
      <c r="H280" s="101" t="str">
        <f>VLOOKUP(B280,'Plantilla publicacion'!$A$3:$M$506,8,0)</f>
        <v>Intervenciones en el sistema de información SIPI respecto a temas funcionales y técnicos, puestas en producción (Correos electrónicos del proveedor indicando la puesta en producción)</v>
      </c>
      <c r="I280" s="101">
        <f>VLOOKUP(B280,'Plantilla publicacion'!$A$3:$M$506,9,0)</f>
        <v>4</v>
      </c>
      <c r="J280" s="101" t="str">
        <f>VLOOKUP(B280,'Plantilla publicacion'!$A$3:$M$506,10,0)</f>
        <v>Númerica</v>
      </c>
      <c r="K280" s="159" t="str">
        <f>VLOOKUP(B280,'Plantilla publicacion'!$A$3:$M$506,11,0)</f>
        <v>2025-01-07</v>
      </c>
      <c r="L280" s="159" t="str">
        <f>VLOOKUP(B280,'Plantilla publicacion'!$A$3:$M$506,12,0)</f>
        <v>2025-11-28</v>
      </c>
      <c r="M280" s="101">
        <f>IF(ISERROR(VLOOKUP(B280,'Plantilla publicacion'!$A$3:$P$501,16,0)),"NA",VLOOKUP(B280,'Plantilla publicacion'!$A$3:$P$501,16,0))</f>
        <v>0</v>
      </c>
      <c r="N280" s="102" t="str">
        <f>VLOOKUP(B280,'Plantilla publicacion'!$A$3:$M$506,13,0)</f>
        <v>20-OFICINA DE TECNOLOGÍA E INFORMÁTICA;
2000-DESPACHO DEL SUPERINTENDENTE DELEGADO PARA LA PROPIEDAD INDUSTRIAL</v>
      </c>
      <c r="O280" s="246">
        <f>VLOOKUP($B280,'Plantilla publicacion'!$T$3:$Z$506,6,0)</f>
        <v>25</v>
      </c>
      <c r="P280" s="247">
        <f>VLOOKUP($B280,'Plantilla publicacion'!$T$3:$Z$506,7,0)</f>
        <v>1.1210762331838567E-3</v>
      </c>
      <c r="Q280" s="102" t="str">
        <f>VLOOKUP($B280,'Plantilla publicacion'!$T$3:$AA$506,8,0)</f>
        <v>Se realizó la puesta en producción de la versión 2.6 de actualización del SIPI</v>
      </c>
    </row>
    <row r="281" spans="1:17" ht="65.25" customHeight="1" x14ac:dyDescent="0.25">
      <c r="A281" s="13" t="str">
        <f>VLOOKUP(B281,'Plantilla publicacion'!$A$3:$B$506,2,0)</f>
        <v>Actividad propia</v>
      </c>
      <c r="B281" s="103" t="s">
        <v>1088</v>
      </c>
      <c r="C281" s="349"/>
      <c r="D281" s="349">
        <f>VLOOKUP(B281,'Plantilla publicacion'!$A$3:$M$502,6,0)</f>
        <v>0</v>
      </c>
      <c r="E281" s="349"/>
      <c r="F281" s="349"/>
      <c r="G281" s="349">
        <f>VLOOKUP(B281,'Plantilla publicacion'!$A$3:$M$502,7,0)</f>
        <v>0</v>
      </c>
      <c r="H281" s="6" t="str">
        <f>VLOOKUP(B281,'Plantilla publicacion'!$A$3:$M$506,8,0)</f>
        <v>Priorizar y enviar los requerimientos previstos para las 4 versiones de fortalecimiento del SIPI (Correos electrónicos de la OTI al proveedor informando los requerimientos priorizados)</v>
      </c>
      <c r="I281" s="6">
        <f>VLOOKUP(B281,'Plantilla publicacion'!$A$3:$M$506,9,0)</f>
        <v>4</v>
      </c>
      <c r="J281" s="6" t="str">
        <f>VLOOKUP(B281,'Plantilla publicacion'!$A$3:$M$506,10,0)</f>
        <v>Númerica</v>
      </c>
      <c r="K281" s="7" t="str">
        <f>VLOOKUP(B281,'Plantilla publicacion'!$A$3:$M$506,11,0)</f>
        <v>2025-01-07</v>
      </c>
      <c r="L281" s="7" t="str">
        <f>VLOOKUP(B281,'Plantilla publicacion'!$A$3:$M$506,12,0)</f>
        <v>2025-11-28</v>
      </c>
      <c r="M281" s="58"/>
      <c r="N281" s="104" t="str">
        <f>VLOOKUP(B281,'Plantilla publicacion'!$A$3:$M$506,13,0)</f>
        <v>20-OFICINA DE TECNOLOGÍA E INFORMÁTICA;
2000-DESPACHO DEL SUPERINTENDENTE DELEGADO PARA LA PROPIEDAD INDUSTRIAL</v>
      </c>
      <c r="O281" s="249">
        <f>VLOOKUP($B281,'Plantilla publicacion'!$T$3:$Z$506,6,0)</f>
        <v>50</v>
      </c>
      <c r="P281" s="245">
        <f>VLOOKUP($B281,'Plantilla publicacion'!$T$3:$Z$506,7,0)</f>
        <v>3.0674846625766872E-3</v>
      </c>
      <c r="Q281" s="250" t="str">
        <f>VLOOKUP($B281,'Plantilla publicacion'!$T$3:$AA$506,8,0)</f>
        <v>Se realizó la priorización de los requerimientos para el desarrollo de la versión 2.7.</v>
      </c>
    </row>
    <row r="282" spans="1:17" ht="65.25" customHeight="1" thickBot="1" x14ac:dyDescent="0.3">
      <c r="A282" s="13" t="str">
        <f>VLOOKUP(B282,'Plantilla publicacion'!$A$3:$B$506,2,0)</f>
        <v>Actividad propia</v>
      </c>
      <c r="B282" s="105" t="s">
        <v>1090</v>
      </c>
      <c r="C282" s="351"/>
      <c r="D282" s="351">
        <f>VLOOKUP(B282,'Plantilla publicacion'!$A$3:$M$502,6,0)</f>
        <v>0</v>
      </c>
      <c r="E282" s="351"/>
      <c r="F282" s="351"/>
      <c r="G282" s="351">
        <f>VLOOKUP(B282,'Plantilla publicacion'!$A$3:$M$502,7,0)</f>
        <v>0</v>
      </c>
      <c r="H282" s="107" t="str">
        <f>VLOOKUP(B282,'Plantilla publicacion'!$A$3:$M$506,8,0)</f>
        <v>Realizar seguimiento al desarrollo, prueba y puesta en producción de los requerimientos priorizados en las 4 versiones (Correos electrónicos del proveedor indicando la puesta en producción)</v>
      </c>
      <c r="I282" s="107">
        <f>VLOOKUP(B282,'Plantilla publicacion'!$A$3:$M$506,9,0)</f>
        <v>4</v>
      </c>
      <c r="J282" s="107" t="str">
        <f>VLOOKUP(B282,'Plantilla publicacion'!$A$3:$M$506,10,0)</f>
        <v>Númerica</v>
      </c>
      <c r="K282" s="108" t="str">
        <f>VLOOKUP(B282,'Plantilla publicacion'!$A$3:$M$506,11,0)</f>
        <v>2025-04-01</v>
      </c>
      <c r="L282" s="108" t="str">
        <f>VLOOKUP(B282,'Plantilla publicacion'!$A$3:$M$506,12,0)</f>
        <v>2025-11-28</v>
      </c>
      <c r="M282" s="109"/>
      <c r="N282" s="110" t="str">
        <f>VLOOKUP(B282,'Plantilla publicacion'!$A$3:$M$506,13,0)</f>
        <v>20-OFICINA DE TECNOLOGÍA E INFORMÁTICA;
2000-DESPACHO DEL SUPERINTENDENTE DELEGADO PARA LA PROPIEDAD INDUSTRIAL</v>
      </c>
      <c r="O282" s="251">
        <f>VLOOKUP($B282,'Plantilla publicacion'!$T$3:$Z$506,6,0)</f>
        <v>25</v>
      </c>
      <c r="P282" s="252">
        <f>VLOOKUP($B282,'Plantilla publicacion'!$T$3:$Z$506,7,0)</f>
        <v>1.5337423312883436E-3</v>
      </c>
      <c r="Q282" s="253" t="str">
        <f>VLOOKUP($B282,'Plantilla publicacion'!$T$3:$AA$506,8,0)</f>
        <v>Se realizó la puesta en producción de la versión 2.6 de actualización del SIPI</v>
      </c>
    </row>
    <row r="283" spans="1:17" s="12" customFormat="1" ht="89.25" x14ac:dyDescent="0.25">
      <c r="A283" s="5" t="str">
        <f>VLOOKUP(B283,'Plantilla publicacion'!$A$3:$B$506,2,0)</f>
        <v>Producto</v>
      </c>
      <c r="B283" s="15" t="s">
        <v>1455</v>
      </c>
      <c r="C283" s="349" t="str">
        <f>VLOOKUP(B283,'Plantilla publicacion'!$A$3:$R$506,17,0)</f>
        <v>PND - 5-31-5-d- Convergencia regional - Gobierno digital para la gente / PES - Transformación Institucional</v>
      </c>
      <c r="D283" s="349" t="str">
        <f>VLOOKUP(B283,'Plantilla publicacion'!$A$3:$M$506,6,0)</f>
        <v>62-Fortalecer la infraestructura, uso y aprovechamiento de las tecnologías de la información, para optimizar la capacidad institucional</v>
      </c>
      <c r="E283" s="349" t="str">
        <f>VLOOKUP(B283,'Plantilla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3" s="349" t="str">
        <f>VLOOKUP(B283,'Plantilla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3" s="349" t="str">
        <f>VLOOKUP(B283,'Plantilla publicacion'!$A$3:$M$506,7,0)</f>
        <v>FUNCIONAMIENTO</v>
      </c>
      <c r="H283" s="15" t="str">
        <f>VLOOKUP(B283,'Plantilla publicacion'!$A$3:$M$506,8,0)</f>
        <v>Unificación y optimización de radicación en la Sede Electrónica de la SIC, implementada (Informe  que de cuenta de le unificación y optimización de radicación en la Sede Electrónica de la SIC)</v>
      </c>
      <c r="I283" s="15">
        <f>VLOOKUP(B283,'Plantilla publicacion'!$A$3:$M$506,9,0)</f>
        <v>100</v>
      </c>
      <c r="J283" s="15" t="str">
        <f>VLOOKUP(B283,'Plantilla publicacion'!$A$3:$M$506,10,0)</f>
        <v>Porcentual</v>
      </c>
      <c r="K283" s="158" t="str">
        <f>VLOOKUP(B283,'Plantilla publicacion'!$A$3:$M$506,11,0)</f>
        <v>2025-03-03</v>
      </c>
      <c r="L283" s="158" t="str">
        <f>VLOOKUP(B283,'Plantilla publicacion'!$A$3:$M$506,12,0)</f>
        <v>2025-12-16</v>
      </c>
      <c r="M283" s="15">
        <f>IF(ISERROR(VLOOKUP(B283,'Plantilla publicacion'!$A$3:$P$501,16,0)),"NA",VLOOKUP(B283,'Plantilla publicacion'!$A$3:$P$501,16,0))</f>
        <v>0</v>
      </c>
      <c r="N283" s="189" t="str">
        <f>VLOOKUP(B283,'Plantilla publicacion'!$A$3:$M$506,13,0)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3" s="246">
        <f>VLOOKUP($B283,'Plantilla publicacion'!$T$3:$Z$506,6,0)</f>
        <v>0</v>
      </c>
      <c r="P283" s="247">
        <f>VLOOKUP($B283,'Plantilla publicacion'!$T$3:$Z$506,7,0)</f>
        <v>0</v>
      </c>
      <c r="Q283" s="248">
        <f>VLOOKUP($B283,'Plantilla publicacion'!$T$3:$AA$506,8,0)</f>
        <v>0</v>
      </c>
    </row>
    <row r="284" spans="1:17" ht="65.25" customHeight="1" x14ac:dyDescent="0.25">
      <c r="A284" s="13" t="str">
        <f>VLOOKUP(B284,'Plantilla publicacion'!$A$3:$B$506,2,0)</f>
        <v>Actividad propia</v>
      </c>
      <c r="B284" s="6" t="s">
        <v>1458</v>
      </c>
      <c r="C284" s="349"/>
      <c r="D284" s="349">
        <f>VLOOKUP(B284,'Plantilla publicacion'!$A$3:$M$502,6,0)</f>
        <v>0</v>
      </c>
      <c r="E284" s="349"/>
      <c r="F284" s="349"/>
      <c r="G284" s="349">
        <f>VLOOKUP(B284,'Plantilla publicacion'!$A$3:$M$502,7,0)</f>
        <v>0</v>
      </c>
      <c r="H284" s="6" t="str">
        <f>VLOOKUP(B284,'Plantilla publicacion'!$A$3:$M$506,8,0)</f>
        <v>Elaborar un diagnóstico para identificar los canales de radicación, el volumen de entradas y el grado de congestión de los mismos (Diagnóstico del estado de los canales de radicación y grado de congestión)</v>
      </c>
      <c r="I284" s="6">
        <f>VLOOKUP(B284,'Plantilla publicacion'!$A$3:$M$506,9,0)</f>
        <v>1</v>
      </c>
      <c r="J284" s="6" t="str">
        <f>VLOOKUP(B284,'Plantilla publicacion'!$A$3:$M$506,10,0)</f>
        <v>Númerica</v>
      </c>
      <c r="K284" s="7" t="str">
        <f>VLOOKUP(B284,'Plantilla publicacion'!$A$3:$M$506,11,0)</f>
        <v>2025-03-03</v>
      </c>
      <c r="L284" s="7" t="str">
        <f>VLOOKUP(B284,'Plantilla publicacion'!$A$3:$M$506,12,0)</f>
        <v>2025-03-31</v>
      </c>
      <c r="M284" s="58"/>
      <c r="N284" s="39" t="str">
        <f>VLOOKUP(B284,'Plantilla publicacion'!$A$3:$M$506,13,0)</f>
        <v>100-SECRETARIA GENERAL;
141-GRUPO DE TRABAJO DE GESTIÓN DOCUMENTAL Y ARCHIVO;
20-OFICINA DE TECNOLOGÍA E INFORMÁTICA;
72-GRUPO DE TRABAJO DE ATENCION AL CIUDADANO</v>
      </c>
      <c r="O284" s="249">
        <f>VLOOKUP($B284,'Plantilla publicacion'!$T$3:$Z$506,6,0)</f>
        <v>100</v>
      </c>
      <c r="P284" s="245">
        <f>VLOOKUP($B284,'Plantilla publicacion'!$T$3:$Z$506,7,0)</f>
        <v>3.0674846625766872E-3</v>
      </c>
      <c r="Q284" s="250" t="str">
        <f>VLOOKUP($B284,'Plantilla publicacion'!$T$3:$AA$506,8,0)</f>
        <v xml:space="preserve">Se remite el diagnóstico realizado sobre los canales de radicación de la Entidad y su grado de congestión. Este producto fue adelantando por la OTI, Atención al ciudadano y Gestión Documental. </v>
      </c>
    </row>
    <row r="285" spans="1:17" ht="65.25" customHeight="1" x14ac:dyDescent="0.25">
      <c r="A285" s="13" t="str">
        <f>VLOOKUP(B285,'Plantilla publicacion'!$A$3:$B$506,2,0)</f>
        <v>Actividad propia</v>
      </c>
      <c r="B285" s="6" t="s">
        <v>1461</v>
      </c>
      <c r="C285" s="349"/>
      <c r="D285" s="349">
        <f>VLOOKUP(B285,'Plantilla publicacion'!$A$3:$M$502,6,0)</f>
        <v>0</v>
      </c>
      <c r="E285" s="349"/>
      <c r="F285" s="349"/>
      <c r="G285" s="349">
        <f>VLOOKUP(B285,'Plantilla publicacion'!$A$3:$M$502,7,0)</f>
        <v>0</v>
      </c>
      <c r="H285" s="6" t="str">
        <f>VLOOKUP(B285,'Plantilla publicacion'!$A$3:$M$506,8,0)</f>
        <v>Realizar un plan de trabajo para la unificación y optimización de radicación en la Sede Electrónica de la SIC (Plan de trabajo para la implementación de la estrategia de unificación y optimización de radicación en la Sede Electrónica de la SIC)</v>
      </c>
      <c r="I285" s="6">
        <f>VLOOKUP(B285,'Plantilla publicacion'!$A$3:$M$506,9,0)</f>
        <v>1</v>
      </c>
      <c r="J285" s="6" t="str">
        <f>VLOOKUP(B285,'Plantilla publicacion'!$A$3:$M$506,10,0)</f>
        <v>Númerica</v>
      </c>
      <c r="K285" s="7" t="str">
        <f>VLOOKUP(B285,'Plantilla publicacion'!$A$3:$M$506,11,0)</f>
        <v>2025-04-01</v>
      </c>
      <c r="L285" s="7" t="str">
        <f>VLOOKUP(B285,'Plantilla publicacion'!$A$3:$M$506,12,0)</f>
        <v>2025-04-30</v>
      </c>
      <c r="M285" s="58"/>
      <c r="N285" s="39" t="str">
        <f>VLOOKUP(B285,'Plantilla publicacion'!$A$3:$M$506,13,0)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5" s="249">
        <f>VLOOKUP($B285,'Plantilla publicacion'!$T$3:$Z$506,6,0)</f>
        <v>100</v>
      </c>
      <c r="P285" s="245">
        <f>VLOOKUP($B285,'Plantilla publicacion'!$T$3:$Z$506,7,0)</f>
        <v>1.8404907975460123E-3</v>
      </c>
      <c r="Q285" s="250" t="str">
        <f>VLOOKUP($B285,'Plantilla publicacion'!$T$3:$AA$506,8,0)</f>
        <v xml:space="preserve">Se remite el Plan de Trabajo inicial para la unificación y optimización de radicación en la Sede Electrónica. </v>
      </c>
    </row>
    <row r="286" spans="1:17" ht="65.25" customHeight="1" thickBot="1" x14ac:dyDescent="0.3">
      <c r="A286" s="13" t="str">
        <f>VLOOKUP(B286,'Plantilla publicacion'!$A$3:$B$506,2,0)</f>
        <v>Actividad propia</v>
      </c>
      <c r="B286" s="19" t="s">
        <v>1463</v>
      </c>
      <c r="C286" s="349"/>
      <c r="D286" s="349">
        <f>VLOOKUP(B286,'Plantilla publicacion'!$A$3:$M$502,6,0)</f>
        <v>0</v>
      </c>
      <c r="E286" s="349"/>
      <c r="F286" s="349"/>
      <c r="G286" s="349">
        <f>VLOOKUP(B286,'Plantilla publicacion'!$A$3:$M$502,7,0)</f>
        <v>0</v>
      </c>
      <c r="H286" s="6" t="str">
        <f>VLOOKUP(B286,'Plantilla publicacion'!$A$3:$M$506,8,0)</f>
        <v>Ejecutar el plan de trabajo para la unificación y optimización de radicación en la Sede Electrónica de la SIC (Plan de trabajo con seguimiento y sus respectivas evidencias)</v>
      </c>
      <c r="I286" s="6">
        <f>VLOOKUP(B286,'Plantilla publicacion'!$A$3:$M$506,9,0)</f>
        <v>100</v>
      </c>
      <c r="J286" s="6" t="str">
        <f>VLOOKUP(B286,'Plantilla publicacion'!$A$3:$M$506,10,0)</f>
        <v>Porcentual</v>
      </c>
      <c r="K286" s="7" t="str">
        <f>VLOOKUP(B286,'Plantilla publicacion'!$A$3:$M$506,11,0)</f>
        <v>2025-05-02</v>
      </c>
      <c r="L286" s="7" t="str">
        <f>VLOOKUP(B286,'Plantilla publicacion'!$A$3:$M$506,12,0)</f>
        <v>2025-12-16</v>
      </c>
      <c r="M286" s="58"/>
      <c r="N286" s="39" t="str">
        <f>VLOOKUP(B286,'Plantilla publicacion'!$A$3:$M$506,13,0)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6" s="251">
        <f>VLOOKUP($B286,'Plantilla publicacion'!$T$3:$Z$506,6,0)</f>
        <v>0</v>
      </c>
      <c r="P286" s="252">
        <f>VLOOKUP($B286,'Plantilla publicacion'!$T$3:$Z$506,7,0)</f>
        <v>0</v>
      </c>
      <c r="Q286" s="253">
        <f>VLOOKUP($B286,'Plantilla publicacion'!$T$3:$AA$506,8,0)</f>
        <v>0</v>
      </c>
    </row>
    <row r="287" spans="1:17" ht="32.25" customHeight="1" thickBot="1" x14ac:dyDescent="0.3">
      <c r="A287" s="13" t="e">
        <f>VLOOKUP(B287,'Plantilla publicacion'!$A$3:$B$506,2,0)</f>
        <v>#N/A</v>
      </c>
      <c r="B287" s="386" t="s">
        <v>53</v>
      </c>
      <c r="C287" s="387"/>
      <c r="D287" s="387"/>
      <c r="E287" s="387"/>
      <c r="F287" s="387"/>
      <c r="G287" s="387"/>
      <c r="H287" s="387"/>
      <c r="I287" s="387"/>
      <c r="J287" s="387"/>
      <c r="K287" s="387"/>
      <c r="L287" s="387"/>
      <c r="M287" s="387"/>
      <c r="N287" s="388"/>
      <c r="O287" s="177"/>
      <c r="P287" s="186"/>
      <c r="Q287" s="15"/>
    </row>
    <row r="288" spans="1:17" ht="48" customHeight="1" thickBot="1" x14ac:dyDescent="0.3">
      <c r="B288" s="22" t="s">
        <v>501</v>
      </c>
      <c r="C288" s="23" t="s">
        <v>1611</v>
      </c>
      <c r="D288" s="23" t="s">
        <v>0</v>
      </c>
      <c r="E288" s="23" t="s">
        <v>1558</v>
      </c>
      <c r="F288" s="23" t="s">
        <v>1614</v>
      </c>
      <c r="G288" s="23" t="s">
        <v>1</v>
      </c>
      <c r="H288" s="23" t="s">
        <v>2</v>
      </c>
      <c r="I288" s="23" t="s">
        <v>3</v>
      </c>
      <c r="J288" s="23" t="s">
        <v>4</v>
      </c>
      <c r="K288" s="24" t="s">
        <v>5</v>
      </c>
      <c r="L288" s="24" t="s">
        <v>6</v>
      </c>
      <c r="M288" s="57" t="s">
        <v>1612</v>
      </c>
      <c r="N288" s="25" t="s">
        <v>7</v>
      </c>
      <c r="O288" s="243"/>
      <c r="P288" s="244"/>
      <c r="Q288" s="98"/>
    </row>
    <row r="289" spans="1:17" s="12" customFormat="1" ht="25.5" x14ac:dyDescent="0.25">
      <c r="A289" s="5" t="str">
        <f>VLOOKUP(B289,'Plantilla publicacion'!$A$3:$B$506,2,0)</f>
        <v>Producto</v>
      </c>
      <c r="B289" s="15" t="s">
        <v>653</v>
      </c>
      <c r="C289" s="348" t="str">
        <f>VLOOKUP(B289,'Plantilla publicacion'!$A$3:$R$506,17,0)</f>
        <v>PND - 5-31-5-b- Convergencia regional - Entidades públicas territoriales y nacionales fortalecidas / PES - Transformación Institucional</v>
      </c>
      <c r="D289" s="348" t="str">
        <f>VLOOKUP(B289,'Plantilla publicacion'!$A$3:$M$506,6,0)</f>
        <v>56-Fortalecer la gestión de la información, el conocimiento y la innovación para optimizar la capacidad institucional</v>
      </c>
      <c r="E289" s="348" t="str">
        <f>VLOOKUP(B289,'Plantilla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9" s="348" t="str">
        <f>VLOOKUP(B289,'Plantilla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9" s="348" t="str">
        <f>VLOOKUP(B289,'Plantilla publicacion'!$A$3:$M$506,7,0)</f>
        <v>C-3599-0200-0005-53105b</v>
      </c>
      <c r="H289" s="15" t="str">
        <f>VLOOKUP(B289,'Plantilla publicacion'!$A$3:$M$506,8,0)</f>
        <v>SIC alineada a la directriz de manejo de imágen y plan de medios de la Presidencia de la República, realizada. (Informe de contenidos producidos)</v>
      </c>
      <c r="I289" s="15">
        <f>VLOOKUP(B289,'Plantilla publicacion'!$A$3:$M$506,9,0)</f>
        <v>100</v>
      </c>
      <c r="J289" s="15" t="str">
        <f>VLOOKUP(B289,'Plantilla publicacion'!$A$3:$M$506,10,0)</f>
        <v>Porcentual</v>
      </c>
      <c r="K289" s="158" t="str">
        <f>VLOOKUP(B289,'Plantilla publicacion'!$A$3:$M$506,11,0)</f>
        <v>2025-02-03</v>
      </c>
      <c r="L289" s="158" t="str">
        <f>VLOOKUP(B289,'Plantilla publicacion'!$A$3:$M$506,12,0)</f>
        <v>2025-12-31</v>
      </c>
      <c r="M289" s="15" t="str">
        <f>IF(ISERROR(VLOOKUP(B289,'Plantilla publicacion'!$A$3:$P$501,16,0)),"NA",VLOOKUP(B289,'Plantilla publicacion'!$A$3:$P$501,16,0))</f>
        <v>PES_20230249 / PEI_25</v>
      </c>
      <c r="N289" s="189" t="str">
        <f>VLOOKUP(B289,'Plantilla publicacion'!$A$3:$M$506,13,0)</f>
        <v>73-GRUPO DE TRABAJO DE COMUNICACION</v>
      </c>
      <c r="O289" s="246">
        <f>VLOOKUP($B289,'Plantilla publicacion'!$T$3:$Z$506,6,0)</f>
        <v>0</v>
      </c>
      <c r="P289" s="247">
        <f>VLOOKUP($B289,'Plantilla publicacion'!$T$3:$Z$506,7,0)</f>
        <v>0</v>
      </c>
      <c r="Q289" s="248">
        <f>VLOOKUP($B289,'Plantilla publicacion'!$T$3:$AA$506,8,0)</f>
        <v>0</v>
      </c>
    </row>
    <row r="290" spans="1:17" ht="63.75" x14ac:dyDescent="0.25">
      <c r="A290" s="13" t="str">
        <f>VLOOKUP(B290,'Plantilla publicacion'!$A$3:$B$506,2,0)</f>
        <v>Actividad propia</v>
      </c>
      <c r="B290" s="6" t="s">
        <v>656</v>
      </c>
      <c r="C290" s="349"/>
      <c r="D290" s="349">
        <f>VLOOKUP(B290,'Plantilla publicacion'!$A$3:$M$502,6,0)</f>
        <v>0</v>
      </c>
      <c r="E290" s="349"/>
      <c r="F290" s="349"/>
      <c r="G290" s="349">
        <f>VLOOKUP(B290,'Plantilla publicacion'!$A$3:$M$502,7,0)</f>
        <v>0</v>
      </c>
      <c r="H290" s="6" t="str">
        <f>VLOOKUP(B290,'Plantilla publicacion'!$A$3:$M$506,8,0)</f>
        <v>Producir los boletines, foto noticias, videos y/o ruedas de prensa de conformidad con la directriz de Presidencia sobre el manejo de imágen (Documento con evidencias)</v>
      </c>
      <c r="I290" s="6">
        <f>VLOOKUP(B290,'Plantilla publicacion'!$A$3:$M$506,9,0)</f>
        <v>100</v>
      </c>
      <c r="J290" s="6" t="str">
        <f>VLOOKUP(B290,'Plantilla publicacion'!$A$3:$M$506,10,0)</f>
        <v>Porcentual</v>
      </c>
      <c r="K290" s="7" t="str">
        <f>VLOOKUP(B290,'Plantilla publicacion'!$A$3:$M$506,11,0)</f>
        <v>2025-02-03</v>
      </c>
      <c r="L290" s="7" t="str">
        <f>VLOOKUP(B290,'Plantilla publicacion'!$A$3:$M$506,12,0)</f>
        <v>2025-12-31</v>
      </c>
      <c r="M290" s="58"/>
      <c r="N290" s="39" t="str">
        <f>VLOOKUP(B290,'Plantilla publicacion'!$A$3:$M$506,13,0)</f>
        <v>73-GRUPO DE TRABAJO DE COMUNICACION</v>
      </c>
      <c r="O290" s="249">
        <f>VLOOKUP($B290,'Plantilla publicacion'!$T$3:$Z$506,6,0)</f>
        <v>100</v>
      </c>
      <c r="P290" s="245">
        <f>VLOOKUP($B290,'Plantilla publicacion'!$T$3:$Z$506,7,0)</f>
        <v>9.8159509202453993E-3</v>
      </c>
      <c r="Q290" s="250" t="str">
        <f>VLOOKUP($B290,'Plantilla publicacion'!$T$3:$AA$506,8,0)</f>
        <v>En el mes de mayo de 2025 se generó lo siguiente: 2.960 publicaciones teniendo en cuenta la directriz de manejo de imagen de la Presidencia de la República, a través de los siguientes medios: (5) comunicados de prensa; (14) noticias. Publicaciones en redes sociales: X: 2.561; LinkedIN: (34); Facebook: (173); Instagram: (161); TikTok: (12)</v>
      </c>
    </row>
    <row r="291" spans="1:17" ht="26.25" thickBot="1" x14ac:dyDescent="0.3">
      <c r="A291" s="13" t="str">
        <f>VLOOKUP(B291,'Plantilla publicacion'!$A$3:$B$506,2,0)</f>
        <v>Actividad propia</v>
      </c>
      <c r="B291" s="11" t="s">
        <v>658</v>
      </c>
      <c r="C291" s="349"/>
      <c r="D291" s="349">
        <f>VLOOKUP(B291,'Plantilla publicacion'!$A$3:$M$502,6,0)</f>
        <v>0</v>
      </c>
      <c r="E291" s="349"/>
      <c r="F291" s="349"/>
      <c r="G291" s="349">
        <f>VLOOKUP(B291,'Plantilla publicacion'!$A$3:$M$502,7,0)</f>
        <v>0</v>
      </c>
      <c r="H291" s="11" t="str">
        <f>VLOOKUP(B291,'Plantilla publicacion'!$A$3:$M$506,8,0)</f>
        <v>Consolidar el informe final de los contenidos producidos por la SIC respecto a la directriz de manejo de imagen del gobierno nacional. (Informe consoldiado de los contenidos producidos)</v>
      </c>
      <c r="I291" s="11">
        <f>VLOOKUP(B291,'Plantilla publicacion'!$A$3:$M$506,9,0)</f>
        <v>100</v>
      </c>
      <c r="J291" s="11" t="str">
        <f>VLOOKUP(B291,'Plantilla publicacion'!$A$3:$M$506,10,0)</f>
        <v>Porcentual</v>
      </c>
      <c r="K291" s="111" t="str">
        <f>VLOOKUP(B291,'Plantilla publicacion'!$A$3:$M$506,11,0)</f>
        <v>2025-12-02</v>
      </c>
      <c r="L291" s="111" t="str">
        <f>VLOOKUP(B291,'Plantilla publicacion'!$A$3:$M$506,12,0)</f>
        <v>2025-12-31</v>
      </c>
      <c r="M291" s="112"/>
      <c r="N291" s="190" t="str">
        <f>VLOOKUP(B291,'Plantilla publicacion'!$A$3:$M$506,13,0)</f>
        <v>73-GRUPO DE TRABAJO DE COMUNICACION</v>
      </c>
      <c r="O291" s="251">
        <f>VLOOKUP($B291,'Plantilla publicacion'!$T$3:$Z$506,6,0)</f>
        <v>0</v>
      </c>
      <c r="P291" s="252">
        <f>VLOOKUP($B291,'Plantilla publicacion'!$T$3:$Z$506,7,0)</f>
        <v>0</v>
      </c>
      <c r="Q291" s="253">
        <f>VLOOKUP($B291,'Plantilla publicacion'!$T$3:$AA$506,8,0)</f>
        <v>0</v>
      </c>
    </row>
    <row r="292" spans="1:17" s="12" customFormat="1" ht="51" x14ac:dyDescent="0.25">
      <c r="A292" s="5" t="str">
        <f>VLOOKUP(B292,'Plantilla publicacion'!$A$3:$B$506,2,0)</f>
        <v>Producto</v>
      </c>
      <c r="B292" s="99" t="s">
        <v>660</v>
      </c>
      <c r="C292" s="350" t="str">
        <f>VLOOKUP(B292,'Plantilla publicacion'!$A$3:$R$506,17,0)</f>
        <v>PND - 5-31-5-b- Convergencia regional - Entidades públicas territoriales y nacionales fortalecidas / PES - Transformación Institucional</v>
      </c>
      <c r="D292" s="350" t="str">
        <f>VLOOKUP(B292,'Plantilla publicacion'!$A$3:$M$506,6,0)</f>
        <v>56-Fortalecer la gestión de la información, el conocimiento y la innovación para optimizar la capacidad institucional</v>
      </c>
      <c r="E292" s="350" t="str">
        <f>VLOOKUP(B292,'Plantilla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2" s="350" t="str">
        <f>VLOOKUP(B292,'Plantilla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2" s="350" t="str">
        <f>VLOOKUP(B292,'Plantilla publicacion'!$A$3:$M$506,7,0)</f>
        <v>C-3599-0200-0005-53105b</v>
      </c>
      <c r="H292" s="101" t="str">
        <f>VLOOKUP(B292,'Plantilla publicacion'!$A$3:$M$506,8,0)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2" s="101">
        <f>VLOOKUP(B292,'Plantilla publicacion'!$A$3:$M$506,9,0)</f>
        <v>100</v>
      </c>
      <c r="J292" s="101" t="str">
        <f>VLOOKUP(B292,'Plantilla publicacion'!$A$3:$M$506,10,0)</f>
        <v>Porcentual</v>
      </c>
      <c r="K292" s="159" t="str">
        <f>VLOOKUP(B292,'Plantilla publicacion'!$A$3:$M$506,11,0)</f>
        <v>2025-02-03</v>
      </c>
      <c r="L292" s="159" t="str">
        <f>VLOOKUP(B292,'Plantilla publicacion'!$A$3:$M$506,12,0)</f>
        <v>2025-12-12</v>
      </c>
      <c r="M292" s="101">
        <f>IF(ISERROR(VLOOKUP(B292,'Plantilla publicacion'!$A$3:$P$501,16,0)),"NA",VLOOKUP(B292,'Plantilla publicacion'!$A$3:$P$501,16,0))</f>
        <v>0</v>
      </c>
      <c r="N292" s="102" t="str">
        <f>VLOOKUP(B292,'Plantilla publicacion'!$A$3:$M$506,13,0)</f>
        <v>73-GRUPO DE TRABAJO DE COMUNICACION</v>
      </c>
      <c r="O292" s="195">
        <f>VLOOKUP($B292,'Plantilla publicacion'!$T$3:$Z$506,6,0)</f>
        <v>0</v>
      </c>
      <c r="P292" s="196">
        <f>VLOOKUP($B292,'Plantilla publicacion'!$T$3:$Z$506,7,0)</f>
        <v>0</v>
      </c>
      <c r="Q292" s="102">
        <f>VLOOKUP($B292,'Plantilla publicacion'!$T$3:$AA$506,8,0)</f>
        <v>0</v>
      </c>
    </row>
    <row r="293" spans="1:17" ht="25.5" x14ac:dyDescent="0.25">
      <c r="A293" s="13" t="str">
        <f>VLOOKUP(B293,'Plantilla publicacion'!$A$3:$B$506,2,0)</f>
        <v>Actividad propia</v>
      </c>
      <c r="B293" s="103" t="s">
        <v>662</v>
      </c>
      <c r="C293" s="349"/>
      <c r="D293" s="349">
        <f>VLOOKUP(B293,'Plantilla publicacion'!$A$3:$M$502,6,0)</f>
        <v>0</v>
      </c>
      <c r="E293" s="349"/>
      <c r="F293" s="349"/>
      <c r="G293" s="349">
        <f>VLOOKUP(B293,'Plantilla publicacion'!$A$3:$M$502,7,0)</f>
        <v>0</v>
      </c>
      <c r="H293" s="6" t="str">
        <f>VLOOKUP(B293,'Plantilla publicacion'!$A$3:$M$506,8,0)</f>
        <v>Realizar un diagnóstico de las necesidades para la comunicaciones internas (Documento de diagnóstico)</v>
      </c>
      <c r="I293" s="6">
        <f>VLOOKUP(B293,'Plantilla publicacion'!$A$3:$M$506,9,0)</f>
        <v>1</v>
      </c>
      <c r="J293" s="6" t="str">
        <f>VLOOKUP(B293,'Plantilla publicacion'!$A$3:$M$506,10,0)</f>
        <v>Númerica</v>
      </c>
      <c r="K293" s="7" t="str">
        <f>VLOOKUP(B293,'Plantilla publicacion'!$A$3:$M$506,11,0)</f>
        <v>2025-02-03</v>
      </c>
      <c r="L293" s="7" t="str">
        <f>VLOOKUP(B293,'Plantilla publicacion'!$A$3:$M$506,12,0)</f>
        <v>2025-03-28</v>
      </c>
      <c r="M293" s="58"/>
      <c r="N293" s="104" t="str">
        <f>VLOOKUP(B293,'Plantilla publicacion'!$A$3:$M$506,13,0)</f>
        <v>73-GRUPO DE TRABAJO DE COMUNICACION</v>
      </c>
      <c r="O293" s="202">
        <f>VLOOKUP($B293,'Plantilla publicacion'!$T$3:$Z$506,6,0)</f>
        <v>100</v>
      </c>
      <c r="P293" s="186">
        <f>VLOOKUP($B293,'Plantilla publicacion'!$T$3:$Z$506,7,0)</f>
        <v>2.4539877300613498E-3</v>
      </c>
      <c r="Q293" s="141" t="str">
        <f>VLOOKUP($B293,'Plantilla publicacion'!$T$3:$AA$506,8,0)</f>
        <v>Se elaboró el documento de Diagnóstico de las necesidades para las comunicaciones internas, el cual está avalado por la Coordinación del Grupo de Comunicaciones.</v>
      </c>
    </row>
    <row r="294" spans="1:17" ht="25.5" x14ac:dyDescent="0.25">
      <c r="A294" s="13" t="str">
        <f>VLOOKUP(B294,'Plantilla publicacion'!$A$3:$B$506,2,0)</f>
        <v>Actividad propia</v>
      </c>
      <c r="B294" s="103" t="s">
        <v>664</v>
      </c>
      <c r="C294" s="349"/>
      <c r="D294" s="349">
        <f>VLOOKUP(B294,'Plantilla publicacion'!$A$3:$M$502,6,0)</f>
        <v>0</v>
      </c>
      <c r="E294" s="349"/>
      <c r="F294" s="349"/>
      <c r="G294" s="349">
        <f>VLOOKUP(B294,'Plantilla publicacion'!$A$3:$M$502,7,0)</f>
        <v>0</v>
      </c>
      <c r="H294" s="6" t="str">
        <f>VLOOKUP(B294,'Plantilla publicacion'!$A$3:$M$506,8,0)</f>
        <v>Elaborar la estrategia de comunicaciones internas que incluya el plan de trabajo para su realización (Documento de estrategia que incluya plan de trabajo)</v>
      </c>
      <c r="I294" s="6">
        <f>VLOOKUP(B294,'Plantilla publicacion'!$A$3:$M$506,9,0)</f>
        <v>100</v>
      </c>
      <c r="J294" s="6" t="str">
        <f>VLOOKUP(B294,'Plantilla publicacion'!$A$3:$M$506,10,0)</f>
        <v>Porcentual</v>
      </c>
      <c r="K294" s="7" t="str">
        <f>VLOOKUP(B294,'Plantilla publicacion'!$A$3:$M$506,11,0)</f>
        <v>2025-04-01</v>
      </c>
      <c r="L294" s="7" t="str">
        <f>VLOOKUP(B294,'Plantilla publicacion'!$A$3:$M$506,12,0)</f>
        <v>2025-04-30</v>
      </c>
      <c r="M294" s="58"/>
      <c r="N294" s="104" t="str">
        <f>VLOOKUP(B294,'Plantilla publicacion'!$A$3:$M$506,13,0)</f>
        <v>73-GRUPO DE TRABAJO DE COMUNICACION</v>
      </c>
      <c r="O294" s="202">
        <f>VLOOKUP($B294,'Plantilla publicacion'!$T$3:$Z$506,6,0)</f>
        <v>100</v>
      </c>
      <c r="P294" s="186">
        <f>VLOOKUP($B294,'Plantilla publicacion'!$T$3:$Z$506,7,0)</f>
        <v>3.6809815950920245E-3</v>
      </c>
      <c r="Q294" s="141" t="str">
        <f>VLOOKUP($B294,'Plantilla publicacion'!$T$3:$AA$506,8,0)</f>
        <v>Se elaboró el documento de estrategia de comunicaciones internas y el respectivo plan de trabajo para su realización, el cual se encuentra avalado por la Coordinación del GIT Comunicación.</v>
      </c>
    </row>
    <row r="295" spans="1:17" ht="25.5" x14ac:dyDescent="0.25">
      <c r="A295" s="13" t="str">
        <f>VLOOKUP(B295,'Plantilla publicacion'!$A$3:$B$506,2,0)</f>
        <v>Actividad propia</v>
      </c>
      <c r="B295" s="103" t="s">
        <v>666</v>
      </c>
      <c r="C295" s="349"/>
      <c r="D295" s="349">
        <f>VLOOKUP(B295,'Plantilla publicacion'!$A$3:$M$502,6,0)</f>
        <v>0</v>
      </c>
      <c r="E295" s="349"/>
      <c r="F295" s="349"/>
      <c r="G295" s="349">
        <f>VLOOKUP(B295,'Plantilla publicacion'!$A$3:$M$502,7,0)</f>
        <v>0</v>
      </c>
      <c r="H295" s="6" t="str">
        <f>VLOOKUP(B295,'Plantilla publicacion'!$A$3:$M$506,8,0)</f>
        <v>Ejecutar el Plan de trabajo de la estrategia de comunicaciones internas (Documento de seguimiento trimestral)</v>
      </c>
      <c r="I295" s="6">
        <f>VLOOKUP(B295,'Plantilla publicacion'!$A$3:$M$506,9,0)</f>
        <v>3</v>
      </c>
      <c r="J295" s="6" t="str">
        <f>VLOOKUP(B295,'Plantilla publicacion'!$A$3:$M$506,10,0)</f>
        <v>Númerica</v>
      </c>
      <c r="K295" s="7" t="str">
        <f>VLOOKUP(B295,'Plantilla publicacion'!$A$3:$M$506,11,0)</f>
        <v>2025-04-01</v>
      </c>
      <c r="L295" s="7" t="str">
        <f>VLOOKUP(B295,'Plantilla publicacion'!$A$3:$M$506,12,0)</f>
        <v>2025-11-21</v>
      </c>
      <c r="M295" s="58"/>
      <c r="N295" s="104" t="str">
        <f>VLOOKUP(B295,'Plantilla publicacion'!$A$3:$M$506,13,0)</f>
        <v>73-GRUPO DE TRABAJO DE COMUNICACION</v>
      </c>
      <c r="O295" s="202">
        <f>VLOOKUP($B295,'Plantilla publicacion'!$T$3:$Z$506,6,0)</f>
        <v>0</v>
      </c>
      <c r="P295" s="186">
        <f>VLOOKUP($B295,'Plantilla publicacion'!$T$3:$Z$506,7,0)</f>
        <v>0</v>
      </c>
      <c r="Q295" s="141">
        <f>VLOOKUP($B295,'Plantilla publicacion'!$T$3:$AA$506,8,0)</f>
        <v>0</v>
      </c>
    </row>
    <row r="296" spans="1:17" ht="26.25" thickBot="1" x14ac:dyDescent="0.3">
      <c r="A296" s="13" t="str">
        <f>VLOOKUP(B296,'Plantilla publicacion'!$A$3:$B$506,2,0)</f>
        <v>Actividad propia</v>
      </c>
      <c r="B296" s="105" t="s">
        <v>668</v>
      </c>
      <c r="C296" s="351"/>
      <c r="D296" s="351">
        <f>VLOOKUP(B296,'Plantilla publicacion'!$A$3:$M$502,6,0)</f>
        <v>0</v>
      </c>
      <c r="E296" s="351"/>
      <c r="F296" s="351"/>
      <c r="G296" s="351">
        <f>VLOOKUP(B296,'Plantilla publicacion'!$A$3:$M$502,7,0)</f>
        <v>0</v>
      </c>
      <c r="H296" s="107" t="str">
        <f>VLOOKUP(B296,'Plantilla publicacion'!$A$3:$M$506,8,0)</f>
        <v>Elaborar informe final de los resultados de la implementación de la estrategia de comunicaciones internas (Informe de resultados de implementación)</v>
      </c>
      <c r="I296" s="107">
        <f>VLOOKUP(B296,'Plantilla publicacion'!$A$3:$M$506,9,0)</f>
        <v>1</v>
      </c>
      <c r="J296" s="107" t="str">
        <f>VLOOKUP(B296,'Plantilla publicacion'!$A$3:$M$506,10,0)</f>
        <v>Númerica</v>
      </c>
      <c r="K296" s="108" t="str">
        <f>VLOOKUP(B296,'Plantilla publicacion'!$A$3:$M$506,11,0)</f>
        <v>2025-11-24</v>
      </c>
      <c r="L296" s="108" t="str">
        <f>VLOOKUP(B296,'Plantilla publicacion'!$A$3:$M$506,12,0)</f>
        <v>2025-12-12</v>
      </c>
      <c r="M296" s="109"/>
      <c r="N296" s="110" t="str">
        <f>VLOOKUP(B296,'Plantilla publicacion'!$A$3:$M$506,13,0)</f>
        <v>73-GRUPO DE TRABAJO DE COMUNICACION</v>
      </c>
      <c r="O296" s="230">
        <f>VLOOKUP($B296,'Plantilla publicacion'!$T$3:$Z$506,6,0)</f>
        <v>0</v>
      </c>
      <c r="P296" s="231">
        <f>VLOOKUP($B296,'Plantilla publicacion'!$T$3:$Z$506,7,0)</f>
        <v>0</v>
      </c>
      <c r="Q296" s="232">
        <f>VLOOKUP($B296,'Plantilla publicacion'!$T$3:$AA$506,8,0)</f>
        <v>0</v>
      </c>
    </row>
    <row r="297" spans="1:17" s="12" customFormat="1" ht="25.5" x14ac:dyDescent="0.25">
      <c r="A297" s="5" t="str">
        <f>VLOOKUP(B297,'Plantilla publicacion'!$A$3:$B$506,2,0)</f>
        <v>Producto</v>
      </c>
      <c r="B297" s="15" t="s">
        <v>670</v>
      </c>
      <c r="C297" s="349" t="str">
        <f>VLOOKUP(B297,'Plantilla publicacion'!$A$3:$R$506,17,0)</f>
        <v>PND - 5-31-5-b- Convergencia regional - Entidades públicas territoriales y nacionales fortalecidas / PES - Cierre de brechas territoriales</v>
      </c>
      <c r="D297" s="349" t="str">
        <f>VLOOKUP(B297,'Plantilla publicacion'!$A$3:$M$506,6,0)</f>
        <v>58-Promover el enfoque preventivo, diferencial y territorial en el que hacer misional de la entidad</v>
      </c>
      <c r="E297" s="349" t="str">
        <f>VLOOKUP(B297,'Plantilla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7" s="349" t="str">
        <f>VLOOKUP(B297,'Plantilla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7" s="349" t="str">
        <f>VLOOKUP(B297,'Plantilla publicacion'!$A$3:$M$506,7,0)</f>
        <v>C-3599-0200-0005-53105b</v>
      </c>
      <c r="H297" s="15" t="str">
        <f>VLOOKUP(B297,'Plantilla publicacion'!$A$3:$M$506,8,0)</f>
        <v>Estrategia de fortalecimiento de la difusión de la misionalidad de la Entidad a nivel nacional, elaborada e implementada (Informe de resultados de implementación)</v>
      </c>
      <c r="I297" s="15">
        <f>VLOOKUP(B297,'Plantilla publicacion'!$A$3:$M$506,9,0)</f>
        <v>100</v>
      </c>
      <c r="J297" s="15" t="str">
        <f>VLOOKUP(B297,'Plantilla publicacion'!$A$3:$M$506,10,0)</f>
        <v>Porcentual</v>
      </c>
      <c r="K297" s="158" t="str">
        <f>VLOOKUP(B297,'Plantilla publicacion'!$A$3:$M$506,11,0)</f>
        <v>2025-01-15</v>
      </c>
      <c r="L297" s="158" t="str">
        <f>VLOOKUP(B297,'Plantilla publicacion'!$A$3:$M$506,12,0)</f>
        <v>2025-12-31</v>
      </c>
      <c r="M297" s="15">
        <f>IF(ISERROR(VLOOKUP(B297,'Plantilla publicacion'!$A$3:$P$501,16,0)),"NA",VLOOKUP(B297,'Plantilla publicacion'!$A$3:$P$501,16,0))</f>
        <v>0</v>
      </c>
      <c r="N297" s="189" t="str">
        <f>VLOOKUP(B297,'Plantilla publicacion'!$A$3:$M$506,13,0)</f>
        <v>73-GRUPO DE TRABAJO DE COMUNICACION</v>
      </c>
      <c r="O297" s="246">
        <f>VLOOKUP($B297,'Plantilla publicacion'!$T$3:$Z$506,6,0)</f>
        <v>0</v>
      </c>
      <c r="P297" s="247">
        <f>VLOOKUP($B297,'Plantilla publicacion'!$T$3:$Z$506,7,0)</f>
        <v>0</v>
      </c>
      <c r="Q297" s="248">
        <f>VLOOKUP($B297,'Plantilla publicacion'!$T$3:$AA$506,8,0)</f>
        <v>0</v>
      </c>
    </row>
    <row r="298" spans="1:17" ht="38.25" x14ac:dyDescent="0.25">
      <c r="A298" s="13" t="str">
        <f>VLOOKUP(B298,'Plantilla publicacion'!$A$3:$B$506,2,0)</f>
        <v>Actividad propia</v>
      </c>
      <c r="B298" s="6" t="s">
        <v>671</v>
      </c>
      <c r="C298" s="349"/>
      <c r="D298" s="349">
        <f>VLOOKUP(B298,'Plantilla publicacion'!$A$3:$M$502,6,0)</f>
        <v>0</v>
      </c>
      <c r="E298" s="349"/>
      <c r="F298" s="349"/>
      <c r="G298" s="349">
        <f>VLOOKUP(B298,'Plantilla publicacion'!$A$3:$M$502,7,0)</f>
        <v>0</v>
      </c>
      <c r="H298" s="6" t="str">
        <f>VLOOKUP(B298,'Plantilla publicacion'!$A$3:$M$506,8,0)</f>
        <v>Diseñar la estrategia de fortalecimiento de la difusión de la misionalidad de la Entidad a nivel nacional que incluya el plan de trabajo de ejecución  (Documento de estrategia que incluya plan de trabajo)</v>
      </c>
      <c r="I298" s="6">
        <f>VLOOKUP(B298,'Plantilla publicacion'!$A$3:$M$506,9,0)</f>
        <v>1</v>
      </c>
      <c r="J298" s="6" t="str">
        <f>VLOOKUP(B298,'Plantilla publicacion'!$A$3:$M$506,10,0)</f>
        <v>Númerica</v>
      </c>
      <c r="K298" s="7" t="str">
        <f>VLOOKUP(B298,'Plantilla publicacion'!$A$3:$M$506,11,0)</f>
        <v>2025-01-15</v>
      </c>
      <c r="L298" s="7" t="str">
        <f>VLOOKUP(B298,'Plantilla publicacion'!$A$3:$M$506,12,0)</f>
        <v>2025-02-28</v>
      </c>
      <c r="M298" s="58"/>
      <c r="N298" s="39" t="str">
        <f>VLOOKUP(B298,'Plantilla publicacion'!$A$3:$M$506,13,0)</f>
        <v>73-GRUPO DE TRABAJO DE COMUNICACION</v>
      </c>
      <c r="O298" s="249">
        <f>VLOOKUP($B298,'Plantilla publicacion'!$T$3:$Z$506,6,0)</f>
        <v>100</v>
      </c>
      <c r="P298" s="245">
        <f>VLOOKUP($B298,'Plantilla publicacion'!$T$3:$Z$506,7,0)</f>
        <v>3.6809815950920245E-3</v>
      </c>
      <c r="Q298" s="250" t="str">
        <f>VLOOKUP($B298,'Plantilla publicacion'!$T$3:$AA$506,8,0)</f>
        <v>Se elaboró el documento de Estrategia de Comunicaciones SIC 2025 y el respectivo plan de trabajo para su materialización, el cual está avalado por la Coordinación del Grupo de Comunicaciones.</v>
      </c>
    </row>
    <row r="299" spans="1:17" ht="25.5" x14ac:dyDescent="0.25">
      <c r="A299" s="13" t="str">
        <f>VLOOKUP(B299,'Plantilla publicacion'!$A$3:$B$506,2,0)</f>
        <v>Actividad propia</v>
      </c>
      <c r="B299" s="6" t="s">
        <v>673</v>
      </c>
      <c r="C299" s="349"/>
      <c r="D299" s="349">
        <f>VLOOKUP(B299,'Plantilla publicacion'!$A$3:$M$502,6,0)</f>
        <v>0</v>
      </c>
      <c r="E299" s="349"/>
      <c r="F299" s="349"/>
      <c r="G299" s="349">
        <f>VLOOKUP(B299,'Plantilla publicacion'!$A$3:$M$502,7,0)</f>
        <v>0</v>
      </c>
      <c r="H299" s="6" t="str">
        <f>VLOOKUP(B299,'Plantilla publicacion'!$A$3:$M$506,8,0)</f>
        <v>Ejecutar el plan de trabajo de la estrategia de comunicaciones externas (Informe de avance trimestral)</v>
      </c>
      <c r="I299" s="6">
        <f>VLOOKUP(B299,'Plantilla publicacion'!$A$3:$M$506,9,0)</f>
        <v>3</v>
      </c>
      <c r="J299" s="6" t="str">
        <f>VLOOKUP(B299,'Plantilla publicacion'!$A$3:$M$506,10,0)</f>
        <v>Númerica</v>
      </c>
      <c r="K299" s="7" t="str">
        <f>VLOOKUP(B299,'Plantilla publicacion'!$A$3:$M$506,11,0)</f>
        <v>2025-03-04</v>
      </c>
      <c r="L299" s="7" t="str">
        <f>VLOOKUP(B299,'Plantilla publicacion'!$A$3:$M$506,12,0)</f>
        <v>2025-11-28</v>
      </c>
      <c r="M299" s="58"/>
      <c r="N299" s="39" t="str">
        <f>VLOOKUP(B299,'Plantilla publicacion'!$A$3:$M$506,13,0)</f>
        <v>73-GRUPO DE TRABAJO DE COMUNICACION</v>
      </c>
      <c r="O299" s="249">
        <f>VLOOKUP($B299,'Plantilla publicacion'!$T$3:$Z$506,6,0)</f>
        <v>0</v>
      </c>
      <c r="P299" s="245">
        <f>VLOOKUP($B299,'Plantilla publicacion'!$T$3:$Z$506,7,0)</f>
        <v>0</v>
      </c>
      <c r="Q299" s="250">
        <f>VLOOKUP($B299,'Plantilla publicacion'!$T$3:$AA$506,8,0)</f>
        <v>0</v>
      </c>
    </row>
    <row r="300" spans="1:17" s="12" customFormat="1" ht="25.5" x14ac:dyDescent="0.25">
      <c r="A300" s="13" t="str">
        <f>VLOOKUP(B300,'Plantilla publicacion'!$A$3:$B$506,2,0)</f>
        <v>Actividad propia</v>
      </c>
      <c r="B300" s="6" t="s">
        <v>675</v>
      </c>
      <c r="C300" s="349"/>
      <c r="D300" s="349">
        <f>VLOOKUP(B300,'Plantilla publicacion'!$A$3:$M$502,6,0)</f>
        <v>0</v>
      </c>
      <c r="E300" s="349"/>
      <c r="F300" s="349"/>
      <c r="G300" s="349">
        <f>VLOOKUP(B300,'Plantilla publicacion'!$A$3:$M$502,7,0)</f>
        <v>0</v>
      </c>
      <c r="H300" s="6" t="str">
        <f>VLOOKUP(B300,'Plantilla publicacion'!$A$3:$M$506,8,0)</f>
        <v>Elaborar informe trimestral de los resultados de la implementación de la estrategia de fortalecimiento (Informe de avance trimestral)</v>
      </c>
      <c r="I300" s="6">
        <f>VLOOKUP(B300,'Plantilla publicacion'!$A$3:$M$506,9,0)</f>
        <v>4</v>
      </c>
      <c r="J300" s="6" t="str">
        <f>VLOOKUP(B300,'Plantilla publicacion'!$A$3:$M$506,10,0)</f>
        <v>Númerica</v>
      </c>
      <c r="K300" s="7" t="str">
        <f>VLOOKUP(B300,'Plantilla publicacion'!$A$3:$M$506,11,0)</f>
        <v>2025-03-14</v>
      </c>
      <c r="L300" s="7" t="str">
        <f>VLOOKUP(B300,'Plantilla publicacion'!$A$3:$M$506,12,0)</f>
        <v>2025-12-31</v>
      </c>
      <c r="M300" s="58"/>
      <c r="N300" s="39" t="str">
        <f>VLOOKUP(B300,'Plantilla publicacion'!$A$3:$M$506,13,0)</f>
        <v>73-GRUPO DE TRABAJO DE COMUNICACION</v>
      </c>
      <c r="O300" s="249">
        <f>VLOOKUP($B300,'Plantilla publicacion'!$T$3:$Z$506,6,0)</f>
        <v>0</v>
      </c>
      <c r="P300" s="245">
        <f>VLOOKUP($B300,'Plantilla publicacion'!$T$3:$Z$506,7,0)</f>
        <v>0</v>
      </c>
      <c r="Q300" s="250">
        <f>VLOOKUP($B300,'Plantilla publicacion'!$T$3:$AA$506,8,0)</f>
        <v>0</v>
      </c>
    </row>
    <row r="301" spans="1:17" ht="15.75" thickBot="1" x14ac:dyDescent="0.3">
      <c r="A301" s="13" t="str">
        <f>VLOOKUP(B301,'Plantilla publicacion'!$A$3:$B$506,2,0)</f>
        <v>Actividad propia</v>
      </c>
      <c r="B301" s="11" t="s">
        <v>677</v>
      </c>
      <c r="C301" s="349"/>
      <c r="D301" s="349">
        <f>VLOOKUP(B301,'Plantilla publicacion'!$A$3:$M$502,6,0)</f>
        <v>0</v>
      </c>
      <c r="E301" s="349"/>
      <c r="F301" s="349"/>
      <c r="G301" s="349">
        <f>VLOOKUP(B301,'Plantilla publicacion'!$A$3:$M$502,7,0)</f>
        <v>0</v>
      </c>
      <c r="H301" s="11" t="str">
        <f>VLOOKUP(B301,'Plantilla publicacion'!$A$3:$M$506,8,0)</f>
        <v>Realizar y consolidar informe de monitoreo de medios (Informe de avance trimestral)</v>
      </c>
      <c r="I301" s="11">
        <f>VLOOKUP(B301,'Plantilla publicacion'!$A$3:$M$506,9,0)</f>
        <v>2</v>
      </c>
      <c r="J301" s="11" t="str">
        <f>VLOOKUP(B301,'Plantilla publicacion'!$A$3:$M$506,10,0)</f>
        <v>Númerica</v>
      </c>
      <c r="K301" s="111" t="str">
        <f>VLOOKUP(B301,'Plantilla publicacion'!$A$3:$M$506,11,0)</f>
        <v>2025-07-01</v>
      </c>
      <c r="L301" s="111" t="str">
        <f>VLOOKUP(B301,'Plantilla publicacion'!$A$3:$M$506,12,0)</f>
        <v>2025-12-31</v>
      </c>
      <c r="M301" s="112"/>
      <c r="N301" s="190" t="str">
        <f>VLOOKUP(B301,'Plantilla publicacion'!$A$3:$M$506,13,0)</f>
        <v>73-GRUPO DE TRABAJO DE COMUNICACION</v>
      </c>
      <c r="O301" s="251">
        <f>VLOOKUP($B301,'Plantilla publicacion'!$T$3:$Z$506,6,0)</f>
        <v>0</v>
      </c>
      <c r="P301" s="252">
        <f>VLOOKUP($B301,'Plantilla publicacion'!$T$3:$Z$506,7,0)</f>
        <v>0</v>
      </c>
      <c r="Q301" s="253">
        <f>VLOOKUP($B301,'Plantilla publicacion'!$T$3:$AA$506,8,0)</f>
        <v>0</v>
      </c>
    </row>
    <row r="302" spans="1:17" s="12" customFormat="1" ht="38.25" x14ac:dyDescent="0.25">
      <c r="A302" s="5" t="str">
        <f>VLOOKUP(B302,'Plantilla publicacion'!$A$3:$B$506,2,0)</f>
        <v>Producto</v>
      </c>
      <c r="B302" s="99" t="s">
        <v>1464</v>
      </c>
      <c r="C302" s="350" t="str">
        <f>VLOOKUP(B302,'Plantilla publicacion'!$A$3:$R$506,17,0)</f>
        <v>PND - 5-31-5-d- Convergencia regional - Gobierno digital para la gente / PES - Transformación Institucional</v>
      </c>
      <c r="D302" s="350" t="str">
        <f>VLOOKUP(B302,'Plantilla publicacion'!$A$3:$M$506,6,0)</f>
        <v>62-Fortalecer la infraestructura, uso y aprovechamiento de las tecnologías de la información, para optimizar la capacidad institucional</v>
      </c>
      <c r="E302" s="350" t="str">
        <f>VLOOKUP(B302,'Plantilla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2" s="350" t="str">
        <f>VLOOKUP(B302,'Plantilla publicacion'!$A$3:$P$506,15,0)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2" s="350" t="str">
        <f>VLOOKUP(B302,'Plantilla publicacion'!$A$3:$M$506,7,0)</f>
        <v>C-3599-0200-0005-53105b</v>
      </c>
      <c r="H302" s="101" t="str">
        <f>VLOOKUP(B302,'Plantilla publicacion'!$A$3:$M$506,8,0)</f>
        <v>Sede electrónica de la SIC accesible, intuitiva y comprensible que acerque la oferta institucional a la ciudadanía, operando (Informe final de implementación de la Sede Electrónica accesible, intuitiva y comprensible para la ciudadanía)</v>
      </c>
      <c r="I302" s="101">
        <f>VLOOKUP(B302,'Plantilla publicacion'!$A$3:$M$506,9,0)</f>
        <v>1</v>
      </c>
      <c r="J302" s="101" t="str">
        <f>VLOOKUP(B302,'Plantilla publicacion'!$A$3:$M$506,10,0)</f>
        <v>Númerica</v>
      </c>
      <c r="K302" s="159" t="str">
        <f>VLOOKUP(B302,'Plantilla publicacion'!$A$3:$M$506,11,0)</f>
        <v>2025-02-03</v>
      </c>
      <c r="L302" s="159" t="str">
        <f>VLOOKUP(B302,'Plantilla publicacion'!$A$3:$M$506,12,0)</f>
        <v>2025-12-16</v>
      </c>
      <c r="M302" s="101">
        <f>IF(ISERROR(VLOOKUP(B302,'Plantilla publicacion'!$A$3:$P$501,16,0)),"NA",VLOOKUP(B302,'Plantilla publicacion'!$A$3:$P$501,16,0))</f>
        <v>0</v>
      </c>
      <c r="N302" s="102" t="str">
        <f>VLOOKUP(B302,'Plantilla publicacion'!$A$3:$M$506,13,0)</f>
        <v>100-SECRETARIA GENERAL;
20-OFICINA DE TECNOLOGÍA E INFORMÁTICA;
73-GRUPO DE TRABAJO DE COMUNICACION</v>
      </c>
      <c r="O302" s="246">
        <f>VLOOKUP($B302,'Plantilla publicacion'!$T$3:$Z$506,6,0)</f>
        <v>0</v>
      </c>
      <c r="P302" s="247">
        <f>VLOOKUP($B302,'Plantilla publicacion'!$T$3:$Z$506,7,0)</f>
        <v>0</v>
      </c>
      <c r="Q302" s="248">
        <f>VLOOKUP($B302,'Plantilla publicacion'!$T$3:$AA$506,8,0)</f>
        <v>0</v>
      </c>
    </row>
    <row r="303" spans="1:17" s="12" customFormat="1" ht="25.5" x14ac:dyDescent="0.25">
      <c r="A303" s="13" t="str">
        <f>VLOOKUP(B303,'Plantilla publicacion'!$A$3:$B$506,2,0)</f>
        <v>Actividad propia</v>
      </c>
      <c r="B303" s="103" t="s">
        <v>1467</v>
      </c>
      <c r="C303" s="349"/>
      <c r="D303" s="349">
        <f>VLOOKUP(B303,'Plantilla publicacion'!$A$3:$M$502,6,0)</f>
        <v>0</v>
      </c>
      <c r="E303" s="349"/>
      <c r="F303" s="349"/>
      <c r="G303" s="349">
        <f>VLOOKUP(B303,'Plantilla publicacion'!$A$3:$M$502,7,0)</f>
        <v>0</v>
      </c>
      <c r="H303" s="6" t="str">
        <f>VLOOKUP(B303,'Plantilla publicacion'!$A$3:$M$506,8,0)</f>
        <v>Realizar un diagnóstico por un equipo especializado para determinar el grado de accesibilidad de la Sede Electrónica de la Entidad (Diagnóstico del estado de accesibilidad de la Sede Electrónica)</v>
      </c>
      <c r="I303" s="6">
        <f>VLOOKUP(B303,'Plantilla publicacion'!$A$3:$M$506,9,0)</f>
        <v>1</v>
      </c>
      <c r="J303" s="6" t="str">
        <f>VLOOKUP(B303,'Plantilla publicacion'!$A$3:$M$506,10,0)</f>
        <v>Númerica</v>
      </c>
      <c r="K303" s="7" t="str">
        <f>VLOOKUP(B303,'Plantilla publicacion'!$A$3:$M$506,11,0)</f>
        <v>2025-02-03</v>
      </c>
      <c r="L303" s="7" t="str">
        <f>VLOOKUP(B303,'Plantilla publicacion'!$A$3:$M$506,12,0)</f>
        <v>2025-02-21</v>
      </c>
      <c r="M303" s="58"/>
      <c r="N303" s="104" t="str">
        <f>VLOOKUP(B303,'Plantilla publicacion'!$A$3:$M$506,13,0)</f>
        <v>100-SECRETARIA GENERAL;
20-OFICINA DE TECNOLOGÍA E INFORMÁTICA</v>
      </c>
      <c r="O303" s="249">
        <f>VLOOKUP($B303,'Plantilla publicacion'!$T$3:$Z$506,6,0)</f>
        <v>100</v>
      </c>
      <c r="P303" s="245">
        <f>VLOOKUP($B303,'Plantilla publicacion'!$T$3:$Z$506,7,0)</f>
        <v>3.6809815950920245E-3</v>
      </c>
      <c r="Q303" s="250" t="str">
        <f>VLOOKUP($B303,'Plantilla publicacion'!$T$3:$AA$506,8,0)</f>
        <v xml:space="preserve">Se realiza el diagnostico y es socializado a las áreas pertinentes </v>
      </c>
    </row>
    <row r="304" spans="1:17" ht="38.25" x14ac:dyDescent="0.25">
      <c r="A304" s="13" t="str">
        <f>VLOOKUP(B304,'Plantilla publicacion'!$A$3:$B$506,2,0)</f>
        <v>Actividad propia</v>
      </c>
      <c r="B304" s="103" t="s">
        <v>1470</v>
      </c>
      <c r="C304" s="349"/>
      <c r="D304" s="349">
        <f>VLOOKUP(B304,'Plantilla publicacion'!$A$3:$M$502,6,0)</f>
        <v>0</v>
      </c>
      <c r="E304" s="349"/>
      <c r="F304" s="349"/>
      <c r="G304" s="349">
        <f>VLOOKUP(B304,'Plantilla publicacion'!$A$3:$M$502,7,0)</f>
        <v>0</v>
      </c>
      <c r="H304" s="6" t="str">
        <f>VLOOKUP(B304,'Plantilla publicacion'!$A$3:$M$506,8,0)</f>
        <v>Elaborar un plan de trabajo con las áreas participantes del producto, con el propósito de lograr una sede electrónica accesible, intuitiva y comprensible (Plan de Trabajo para una sede electrónica accesible)</v>
      </c>
      <c r="I304" s="6">
        <f>VLOOKUP(B304,'Plantilla publicacion'!$A$3:$M$506,9,0)</f>
        <v>1</v>
      </c>
      <c r="J304" s="6" t="str">
        <f>VLOOKUP(B304,'Plantilla publicacion'!$A$3:$M$506,10,0)</f>
        <v>Númerica</v>
      </c>
      <c r="K304" s="7" t="str">
        <f>VLOOKUP(B304,'Plantilla publicacion'!$A$3:$M$506,11,0)</f>
        <v>2025-02-17</v>
      </c>
      <c r="L304" s="7" t="str">
        <f>VLOOKUP(B304,'Plantilla publicacion'!$A$3:$M$506,12,0)</f>
        <v>2025-03-14</v>
      </c>
      <c r="M304" s="58"/>
      <c r="N304" s="104" t="str">
        <f>VLOOKUP(B304,'Plantilla publicacion'!$A$3:$M$506,13,0)</f>
        <v>100-SECRETARIA GENERAL;
20-OFICINA DE TECNOLOGÍA E INFORMÁTICA;
73-GRUPO DE TRABAJO DE COMUNICACION</v>
      </c>
      <c r="O304" s="249">
        <f>VLOOKUP($B304,'Plantilla publicacion'!$T$3:$Z$506,6,0)</f>
        <v>100</v>
      </c>
      <c r="P304" s="245">
        <f>VLOOKUP($B304,'Plantilla publicacion'!$T$3:$Z$506,7,0)</f>
        <v>1.2269938650306749E-3</v>
      </c>
      <c r="Q304" s="250" t="str">
        <f>VLOOKUP($B304,'Plantilla publicacion'!$T$3:$AA$506,8,0)</f>
        <v xml:space="preserve">Se remite el Plan de Trabajo para una sede electrónica accesible que se realizó con base en el diagnóstico obtenido en la actividad anterior. </v>
      </c>
    </row>
    <row r="305" spans="1:17" ht="39" thickBot="1" x14ac:dyDescent="0.3">
      <c r="A305" s="13" t="str">
        <f>VLOOKUP(B305,'Plantilla publicacion'!$A$3:$B$506,2,0)</f>
        <v>Actividad propia</v>
      </c>
      <c r="B305" s="105" t="s">
        <v>1472</v>
      </c>
      <c r="C305" s="351"/>
      <c r="D305" s="351">
        <f>VLOOKUP(B305,'Plantilla publicacion'!$A$3:$M$502,6,0)</f>
        <v>0</v>
      </c>
      <c r="E305" s="351"/>
      <c r="F305" s="351"/>
      <c r="G305" s="351">
        <f>VLOOKUP(B305,'Plantilla publicacion'!$A$3:$M$502,7,0)</f>
        <v>0</v>
      </c>
      <c r="H305" s="107" t="str">
        <f>VLOOKUP(B305,'Plantilla publicacion'!$A$3:$M$506,8,0)</f>
        <v>Ejecutar el plan de trabajo para una sede electrónica accesible, intuitiva y comprensible (Plan de trabajo con seguimiento y sus respectivas evidencias)</v>
      </c>
      <c r="I305" s="107">
        <f>VLOOKUP(B305,'Plantilla publicacion'!$A$3:$M$506,9,0)</f>
        <v>100</v>
      </c>
      <c r="J305" s="107" t="str">
        <f>VLOOKUP(B305,'Plantilla publicacion'!$A$3:$M$506,10,0)</f>
        <v>Porcentual</v>
      </c>
      <c r="K305" s="108" t="str">
        <f>VLOOKUP(B305,'Plantilla publicacion'!$A$3:$M$506,11,0)</f>
        <v>2025-03-17</v>
      </c>
      <c r="L305" s="108" t="str">
        <f>VLOOKUP(B305,'Plantilla publicacion'!$A$3:$M$506,12,0)</f>
        <v>2025-12-16</v>
      </c>
      <c r="M305" s="109"/>
      <c r="N305" s="110" t="str">
        <f>VLOOKUP(B305,'Plantilla publicacion'!$A$3:$M$506,13,0)</f>
        <v>100-SECRETARIA GENERAL;
20-OFICINA DE TECNOLOGÍA E INFORMÁTICA;
73-GRUPO DE TRABAJO DE COMUNICACION</v>
      </c>
      <c r="O305" s="251">
        <f>VLOOKUP($B305,'Plantilla publicacion'!$T$3:$Z$506,6,0)</f>
        <v>0</v>
      </c>
      <c r="P305" s="252">
        <f>VLOOKUP($B305,'Plantilla publicacion'!$T$3:$Z$506,7,0)</f>
        <v>0</v>
      </c>
      <c r="Q305" s="253">
        <f>VLOOKUP($B305,'Plantilla publicacion'!$T$3:$AA$506,8,0)</f>
        <v>0</v>
      </c>
    </row>
    <row r="306" spans="1:17" ht="32.25" customHeight="1" thickBot="1" x14ac:dyDescent="0.3">
      <c r="A306" s="13" t="e">
        <f>VLOOKUP(B306,'Plantilla publicacion'!$A$3:$B$506,2,0)</f>
        <v>#N/A</v>
      </c>
      <c r="B306" s="389" t="s">
        <v>54</v>
      </c>
      <c r="C306" s="390"/>
      <c r="D306" s="390"/>
      <c r="E306" s="390"/>
      <c r="F306" s="390"/>
      <c r="G306" s="390"/>
      <c r="H306" s="390"/>
      <c r="I306" s="390"/>
      <c r="J306" s="390"/>
      <c r="K306" s="390"/>
      <c r="L306" s="390"/>
      <c r="M306" s="390"/>
      <c r="N306" s="391"/>
      <c r="O306" s="177"/>
      <c r="P306" s="186"/>
      <c r="Q306" s="15"/>
    </row>
    <row r="307" spans="1:17" ht="48" customHeight="1" thickBot="1" x14ac:dyDescent="0.3">
      <c r="B307" s="22" t="s">
        <v>501</v>
      </c>
      <c r="C307" s="23" t="s">
        <v>1611</v>
      </c>
      <c r="D307" s="23" t="s">
        <v>0</v>
      </c>
      <c r="E307" s="23" t="s">
        <v>1558</v>
      </c>
      <c r="F307" s="23" t="s">
        <v>1614</v>
      </c>
      <c r="G307" s="23" t="s">
        <v>1</v>
      </c>
      <c r="H307" s="23" t="s">
        <v>2</v>
      </c>
      <c r="I307" s="23" t="s">
        <v>3</v>
      </c>
      <c r="J307" s="23" t="s">
        <v>4</v>
      </c>
      <c r="K307" s="24" t="s">
        <v>5</v>
      </c>
      <c r="L307" s="24" t="s">
        <v>6</v>
      </c>
      <c r="M307" s="57" t="s">
        <v>1612</v>
      </c>
      <c r="N307" s="25" t="s">
        <v>7</v>
      </c>
      <c r="O307" s="243"/>
      <c r="P307" s="244"/>
      <c r="Q307" s="98"/>
    </row>
    <row r="308" spans="1:17" s="12" customFormat="1" ht="25.5" x14ac:dyDescent="0.25">
      <c r="A308" s="5" t="str">
        <f>VLOOKUP(B308,'Plantilla publicacion'!$A$3:$B$506,2,0)</f>
        <v>Producto</v>
      </c>
      <c r="B308" s="15" t="s">
        <v>576</v>
      </c>
      <c r="C308" s="348" t="str">
        <f>VLOOKUP(B308,'Plantilla publicacion'!$A$3:$R$506,17,0)</f>
        <v>PND - 5-31-5-b- Convergencia regional - Entidades públicas territoriales y nacionales fortalecidas / PES - Transformación Institucional</v>
      </c>
      <c r="D308" s="348" t="str">
        <f>VLOOKUP(B308,'Plantilla publicacion'!$A$3:$M$506,6,0)</f>
        <v>60-Fortalecer el Sistema Integral de Gestión Institucional en el marco del Modelo Integrado de Planeación y gestión para mejorar la prestación del servicio.</v>
      </c>
      <c r="E308" s="348" t="str">
        <f>VLOOKUP(B308,'Plantilla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8" s="348" t="str">
        <f>VLOOKUP(B308,'Plantilla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8" s="348" t="str">
        <f>VLOOKUP(B308,'Plantilla publicacion'!$A$3:$M$506,7,0)</f>
        <v>C-3599-0200-0006-53105d</v>
      </c>
      <c r="H308" s="15" t="str">
        <f>VLOOKUP(B308,'Plantilla publicacion'!$A$3:$M$506,8,0)</f>
        <v>Plan de implementación de Seguridad y privacidad de la información, ejecutado (Informes de seguimiento y avance trimestrales con soportes documentales del cumplimiento)</v>
      </c>
      <c r="I308" s="15">
        <f>VLOOKUP(B308,'Plantilla publicacion'!$A$3:$M$506,9,0)</f>
        <v>100</v>
      </c>
      <c r="J308" s="15" t="str">
        <f>VLOOKUP(B308,'Plantilla publicacion'!$A$3:$M$506,10,0)</f>
        <v>Porcentual</v>
      </c>
      <c r="K308" s="158" t="str">
        <f>VLOOKUP(B308,'Plantilla publicacion'!$A$3:$M$506,11,0)</f>
        <v>2025-01-13</v>
      </c>
      <c r="L308" s="158" t="str">
        <f>VLOOKUP(B308,'Plantilla publicacion'!$A$3:$M$506,12,0)</f>
        <v>2025-12-12</v>
      </c>
      <c r="M308" s="15" t="str">
        <f>IF(ISERROR(VLOOKUP(B308,'Plantilla publicacion'!$A$3:$P$501,16,0)),"NA",VLOOKUP(B308,'Plantilla publicacion'!$A$3:$P$501,16,0))</f>
        <v>PES_20230250 / PES_20230250 / PEI_12 / PEI_11 / DECRETO 612</v>
      </c>
      <c r="N308" s="189" t="str">
        <f>VLOOKUP(B308,'Plantilla publicacion'!$A$3:$M$506,13,0)</f>
        <v>20-OFICINA DE TECNOLOGÍA E INFORMÁTICA</v>
      </c>
      <c r="O308" s="246">
        <f>VLOOKUP($B308,'Plantilla publicacion'!$T$3:$Z$506,6,0)</f>
        <v>0</v>
      </c>
      <c r="P308" s="247">
        <f>VLOOKUP($B308,'Plantilla publicacion'!$T$3:$Z$506,7,0)</f>
        <v>0</v>
      </c>
      <c r="Q308" s="248">
        <f>VLOOKUP($B308,'Plantilla publicacion'!$T$3:$AA$506,8,0)</f>
        <v>0</v>
      </c>
    </row>
    <row r="309" spans="1:17" ht="38.25" x14ac:dyDescent="0.25">
      <c r="A309" s="13" t="str">
        <f>VLOOKUP(B309,'Plantilla publicacion'!$A$3:$B$506,2,0)</f>
        <v>Actividad propia</v>
      </c>
      <c r="B309" s="6" t="s">
        <v>578</v>
      </c>
      <c r="C309" s="349"/>
      <c r="D309" s="349">
        <f>VLOOKUP(B309,'Plantilla publicacion'!$A$3:$M$502,6,0)</f>
        <v>0</v>
      </c>
      <c r="E309" s="349"/>
      <c r="F309" s="349"/>
      <c r="G309" s="349">
        <f>VLOOKUP(B309,'Plantilla publicacion'!$A$3:$M$502,7,0)</f>
        <v>0</v>
      </c>
      <c r="H309" s="6" t="str">
        <f>VLOOKUP(B309,'Plantilla publicacion'!$A$3:$M$506,8,0)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9" s="6">
        <f>VLOOKUP(B309,'Plantilla publicacion'!$A$3:$M$506,9,0)</f>
        <v>1</v>
      </c>
      <c r="J309" s="6" t="str">
        <f>VLOOKUP(B309,'Plantilla publicacion'!$A$3:$M$506,10,0)</f>
        <v>Númerica</v>
      </c>
      <c r="K309" s="7" t="str">
        <f>VLOOKUP(B309,'Plantilla publicacion'!$A$3:$M$506,11,0)</f>
        <v>2025-01-13</v>
      </c>
      <c r="L309" s="7" t="str">
        <f>VLOOKUP(B309,'Plantilla publicacion'!$A$3:$M$506,12,0)</f>
        <v>2025-01-31</v>
      </c>
      <c r="M309" s="58"/>
      <c r="N309" s="39" t="str">
        <f>VLOOKUP(B309,'Plantilla publicacion'!$A$3:$M$506,13,0)</f>
        <v>20-OFICINA DE TECNOLOGÍA E INFORMÁTICA</v>
      </c>
      <c r="O309" s="249">
        <f>VLOOKUP($B309,'Plantilla publicacion'!$T$3:$Z$506,6,0)</f>
        <v>100</v>
      </c>
      <c r="P309" s="245">
        <f>VLOOKUP($B309,'Plantilla publicacion'!$T$3:$Z$506,7,0)</f>
        <v>2.4539877300613498E-3</v>
      </c>
      <c r="Q309" s="250" t="str">
        <f>VLOOKUP($B309,'Plantilla publicacion'!$T$3:$AA$506,8,0)</f>
        <v xml:space="preserve">se formula el plan de seguridad </v>
      </c>
    </row>
    <row r="310" spans="1:17" ht="179.25" thickBot="1" x14ac:dyDescent="0.3">
      <c r="A310" s="13" t="str">
        <f>VLOOKUP(B310,'Plantilla publicacion'!$A$3:$B$506,2,0)</f>
        <v>Actividad propia</v>
      </c>
      <c r="B310" s="11" t="s">
        <v>579</v>
      </c>
      <c r="C310" s="349"/>
      <c r="D310" s="349">
        <f>VLOOKUP(B310,'Plantilla publicacion'!$A$3:$M$502,6,0)</f>
        <v>0</v>
      </c>
      <c r="E310" s="349"/>
      <c r="F310" s="349"/>
      <c r="G310" s="349">
        <f>VLOOKUP(B310,'Plantilla publicacion'!$A$3:$M$502,7,0)</f>
        <v>0</v>
      </c>
      <c r="H310" s="11" t="str">
        <f>VLOOKUP(B310,'Plantilla publicacion'!$A$3:$M$506,8,0)</f>
        <v>Implementar el Plan de Seguridad  y Privacidad de la información aprobado (Informes de seguimiento y avance trimestrales con soportes documentales del cumplimiento con corte  marzo, junio, septiembre, diciembre)</v>
      </c>
      <c r="I310" s="11">
        <f>VLOOKUP(B310,'Plantilla publicacion'!$A$3:$M$506,9,0)</f>
        <v>100</v>
      </c>
      <c r="J310" s="11" t="str">
        <f>VLOOKUP(B310,'Plantilla publicacion'!$A$3:$M$506,10,0)</f>
        <v>Porcentual</v>
      </c>
      <c r="K310" s="111" t="str">
        <f>VLOOKUP(B310,'Plantilla publicacion'!$A$3:$M$506,11,0)</f>
        <v>2025-02-03</v>
      </c>
      <c r="L310" s="111" t="str">
        <f>VLOOKUP(B310,'Plantilla publicacion'!$A$3:$M$506,12,0)</f>
        <v>2025-12-12</v>
      </c>
      <c r="M310" s="112"/>
      <c r="N310" s="190" t="str">
        <f>VLOOKUP(B310,'Plantilla publicacion'!$A$3:$M$506,13,0)</f>
        <v>20-OFICINA DE TECNOLOGÍA E INFORMÁTICA</v>
      </c>
      <c r="O310" s="251">
        <f>VLOOKUP($B310,'Plantilla publicacion'!$T$3:$Z$506,6,0)</f>
        <v>34</v>
      </c>
      <c r="P310" s="252">
        <f>VLOOKUP($B310,'Plantilla publicacion'!$T$3:$Z$506,7,0)</f>
        <v>3.3374233128834357E-3</v>
      </c>
      <c r="Q310" s="253" t="str">
        <f>VLOOKUP($B310,'Plantilla publicacion'!$T$3:$AA$506,8,0)</f>
        <v>Se realiza el reporte del avance de ejecución del Plan SGSI, donde se evidencia que, de 24 actividades propuestas, 6 ya se encuentran al 100%, 7 ya dieron inicio y tienen avance de ejecución, 5 actividades ya dieron inicio, pero aún no cuentan con avance de ejecución, y las otras 6 actividades están distribuidas para dar inicio en el transcurso del año. Logro Ponderado acumulado 34%
Adicional a esto, es importante resaltar que este plan  cuenta con dos actividades asociadas al (PES).
3-3 Vulnerabilidades críticas remediadas o solucionadas, Esta actividad tiene una meta del 100% y se lleva un avance del 41.66% a corte mayo se han realizado (13) escaneos de vulnerabilidades.  
 soporte: 3-3 GTIFSG Gestión de Vulnerabilidades 30-04-2025, 3-3 GTIFSG Gestión de Vulnerabilidades 30-05-2025
6-3 BIA actualizado y publicado en el módulo SIGI): Se adelantan las respectivas mesas de trabajo con la finalidad de realizar el levantamiento de servicios que se presta en cada una.</v>
      </c>
    </row>
    <row r="311" spans="1:17" s="12" customFormat="1" ht="25.5" x14ac:dyDescent="0.25">
      <c r="A311" s="5" t="str">
        <f>VLOOKUP(B311,'Plantilla publicacion'!$A$3:$B$506,2,0)</f>
        <v>Producto</v>
      </c>
      <c r="B311" s="99" t="s">
        <v>580</v>
      </c>
      <c r="C311" s="350" t="str">
        <f>VLOOKUP(B311,'Plantilla publicacion'!$A$3:$R$506,17,0)</f>
        <v>PND - 5-31-5-b- Convergencia regional - Entidades públicas territoriales y nacionales fortalecidas / PES - Transformación Institucional</v>
      </c>
      <c r="D311" s="350" t="str">
        <f>VLOOKUP(B311,'Plantilla publicacion'!$A$3:$M$506,6,0)</f>
        <v>60-Fortalecer el Sistema Integral de Gestión Institucional en el marco del Modelo Integrado de Planeación y gestión para mejorar la prestación del servicio.</v>
      </c>
      <c r="E311" s="350" t="str">
        <f>VLOOKUP(B311,'Plantilla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1" s="350" t="str">
        <f>VLOOKUP(B311,'Plantilla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1" s="350" t="str">
        <f>VLOOKUP(B311,'Plantilla publicacion'!$A$3:$M$506,7,0)</f>
        <v>C-3599-0200-0006-53105d</v>
      </c>
      <c r="H311" s="101" t="str">
        <f>VLOOKUP(B311,'Plantilla publicacion'!$A$3:$M$506,8,0)</f>
        <v>Plan de tratamiento de riesgos de Seguridad y Privacidad de la información, monitoreado (Informes de seguimiento y avance trimestrales con soportes documentales del cumplimiento)</v>
      </c>
      <c r="I311" s="101">
        <f>VLOOKUP(B311,'Plantilla publicacion'!$A$3:$M$506,9,0)</f>
        <v>100</v>
      </c>
      <c r="J311" s="101" t="str">
        <f>VLOOKUP(B311,'Plantilla publicacion'!$A$3:$M$506,10,0)</f>
        <v>Porcentual</v>
      </c>
      <c r="K311" s="159" t="str">
        <f>VLOOKUP(B311,'Plantilla publicacion'!$A$3:$M$506,11,0)</f>
        <v>2025-01-27</v>
      </c>
      <c r="L311" s="159" t="str">
        <f>VLOOKUP(B311,'Plantilla publicacion'!$A$3:$M$506,12,0)</f>
        <v>2025-12-12</v>
      </c>
      <c r="M311" s="101" t="str">
        <f>IF(ISERROR(VLOOKUP(B311,'Plantilla publicacion'!$A$3:$P$501,16,0)),"NA",VLOOKUP(B311,'Plantilla publicacion'!$A$3:$P$501,16,0))</f>
        <v>DECRETO 612</v>
      </c>
      <c r="N311" s="102" t="str">
        <f>VLOOKUP(B311,'Plantilla publicacion'!$A$3:$M$506,13,0)</f>
        <v>20-OFICINA DE TECNOLOGÍA E INFORMÁTICA</v>
      </c>
      <c r="O311" s="195">
        <f>VLOOKUP($B311,'Plantilla publicacion'!$T$3:$Z$506,6,0)</f>
        <v>0</v>
      </c>
      <c r="P311" s="196">
        <f>VLOOKUP($B311,'Plantilla publicacion'!$T$3:$Z$506,7,0)</f>
        <v>0</v>
      </c>
      <c r="Q311" s="102">
        <f>VLOOKUP($B311,'Plantilla publicacion'!$T$3:$AA$506,8,0)</f>
        <v>0</v>
      </c>
    </row>
    <row r="312" spans="1:17" ht="38.25" x14ac:dyDescent="0.25">
      <c r="A312" s="13" t="str">
        <f>VLOOKUP(B312,'Plantilla publicacion'!$A$3:$B$506,2,0)</f>
        <v>Actividad propia</v>
      </c>
      <c r="B312" s="103" t="s">
        <v>583</v>
      </c>
      <c r="C312" s="349"/>
      <c r="D312" s="349">
        <f>VLOOKUP(B312,'Plantilla publicacion'!$A$3:$M$502,6,0)</f>
        <v>0</v>
      </c>
      <c r="E312" s="349"/>
      <c r="F312" s="349"/>
      <c r="G312" s="349">
        <f>VLOOKUP(B312,'Plantilla publicacion'!$A$3:$M$502,7,0)</f>
        <v>0</v>
      </c>
      <c r="H312" s="6" t="str">
        <f>VLOOKUP(B312,'Plantilla publicacion'!$A$3:$M$506,8,0)</f>
        <v>Consolidar los riesgos de seguridad de la información con sus respectivos tratamientos, fechas y responsables  (Excel del plan de tratamiento de riesgos de seguridad y privacidad de la información/ único entregable)</v>
      </c>
      <c r="I312" s="6">
        <f>VLOOKUP(B312,'Plantilla publicacion'!$A$3:$M$506,9,0)</f>
        <v>1</v>
      </c>
      <c r="J312" s="6" t="str">
        <f>VLOOKUP(B312,'Plantilla publicacion'!$A$3:$M$506,10,0)</f>
        <v>Númerica</v>
      </c>
      <c r="K312" s="7" t="str">
        <f>VLOOKUP(B312,'Plantilla publicacion'!$A$3:$M$506,11,0)</f>
        <v>2025-01-27</v>
      </c>
      <c r="L312" s="7" t="str">
        <f>VLOOKUP(B312,'Plantilla publicacion'!$A$3:$M$506,12,0)</f>
        <v>2025-04-30</v>
      </c>
      <c r="M312" s="58"/>
      <c r="N312" s="104" t="str">
        <f>VLOOKUP(B312,'Plantilla publicacion'!$A$3:$M$506,13,0)</f>
        <v>20-OFICINA DE TECNOLOGÍA E INFORMÁTICA</v>
      </c>
      <c r="O312" s="202">
        <f>VLOOKUP($B312,'Plantilla publicacion'!$T$3:$Z$506,6,0)</f>
        <v>100</v>
      </c>
      <c r="P312" s="186">
        <f>VLOOKUP($B312,'Plantilla publicacion'!$T$3:$Z$506,7,0)</f>
        <v>4.9079754601226997E-3</v>
      </c>
      <c r="Q312" s="141" t="str">
        <f>VLOOKUP($B312,'Plantilla publicacion'!$T$3:$AA$506,8,0)</f>
        <v>Se realizó la consolidación de los riesgos de seguridad, con sus respectivos tratamientos, fechas y responsables.</v>
      </c>
    </row>
    <row r="313" spans="1:17" ht="39" thickBot="1" x14ac:dyDescent="0.3">
      <c r="A313" s="13" t="str">
        <f>VLOOKUP(B313,'Plantilla publicacion'!$A$3:$B$506,2,0)</f>
        <v>Actividad propia</v>
      </c>
      <c r="B313" s="119" t="s">
        <v>585</v>
      </c>
      <c r="C313" s="349"/>
      <c r="D313" s="349">
        <f>VLOOKUP(B313,'Plantilla publicacion'!$A$3:$M$502,6,0)</f>
        <v>0</v>
      </c>
      <c r="E313" s="349"/>
      <c r="F313" s="349"/>
      <c r="G313" s="349">
        <f>VLOOKUP(B313,'Plantilla publicacion'!$A$3:$M$502,7,0)</f>
        <v>0</v>
      </c>
      <c r="H313" s="6" t="str">
        <f>VLOOKUP(B313,'Plantilla publicacion'!$A$3:$M$506,8,0)</f>
        <v>Realizar el monitoreo al plan de tratamiento de los riesgos de seguridad y privacidad de la información trimestralmente (Informes de seguimiento y avance trimestrales con soportes documentales del cumplimiento con corte  junio, septiembre, diciembre)</v>
      </c>
      <c r="I313" s="6">
        <f>VLOOKUP(B313,'Plantilla publicacion'!$A$3:$M$506,9,0)</f>
        <v>100</v>
      </c>
      <c r="J313" s="6" t="str">
        <f>VLOOKUP(B313,'Plantilla publicacion'!$A$3:$M$506,10,0)</f>
        <v>Porcentual</v>
      </c>
      <c r="K313" s="7" t="str">
        <f>VLOOKUP(B313,'Plantilla publicacion'!$A$3:$M$506,11,0)</f>
        <v>2025-04-01</v>
      </c>
      <c r="L313" s="7" t="str">
        <f>VLOOKUP(B313,'Plantilla publicacion'!$A$3:$M$506,12,0)</f>
        <v>2025-12-12</v>
      </c>
      <c r="M313" s="58"/>
      <c r="N313" s="104" t="str">
        <f>VLOOKUP(B313,'Plantilla publicacion'!$A$3:$M$506,13,0)</f>
        <v>20-OFICINA DE TECNOLOGÍA E INFORMÁTICA</v>
      </c>
      <c r="O313" s="230">
        <f>VLOOKUP($B313,'Plantilla publicacion'!$T$3:$Z$506,6,0)</f>
        <v>0</v>
      </c>
      <c r="P313" s="231">
        <f>VLOOKUP($B313,'Plantilla publicacion'!$T$3:$Z$506,7,0)</f>
        <v>0</v>
      </c>
      <c r="Q313" s="232">
        <f>VLOOKUP($B313,'Plantilla publicacion'!$T$3:$AA$506,8,0)</f>
        <v>0</v>
      </c>
    </row>
    <row r="314" spans="1:17" ht="32.25" customHeight="1" thickBot="1" x14ac:dyDescent="0.3">
      <c r="A314" s="13" t="e">
        <f>VLOOKUP(B314,'Plantilla publicacion'!$A$3:$B$506,2,0)</f>
        <v>#N/A</v>
      </c>
      <c r="B314" s="392" t="s">
        <v>55</v>
      </c>
      <c r="C314" s="393"/>
      <c r="D314" s="393"/>
      <c r="E314" s="393"/>
      <c r="F314" s="393"/>
      <c r="G314" s="393"/>
      <c r="H314" s="393"/>
      <c r="I314" s="393"/>
      <c r="J314" s="393"/>
      <c r="K314" s="393"/>
      <c r="L314" s="393"/>
      <c r="M314" s="393"/>
      <c r="N314" s="394"/>
      <c r="O314" s="177"/>
      <c r="P314" s="186"/>
      <c r="Q314" s="15"/>
    </row>
    <row r="315" spans="1:17" ht="48" customHeight="1" thickBot="1" x14ac:dyDescent="0.3">
      <c r="B315" s="114" t="s">
        <v>501</v>
      </c>
      <c r="C315" s="115" t="s">
        <v>1611</v>
      </c>
      <c r="D315" s="115" t="s">
        <v>0</v>
      </c>
      <c r="E315" s="115" t="s">
        <v>1558</v>
      </c>
      <c r="F315" s="115" t="s">
        <v>1614</v>
      </c>
      <c r="G315" s="115" t="s">
        <v>1</v>
      </c>
      <c r="H315" s="115" t="s">
        <v>2</v>
      </c>
      <c r="I315" s="115" t="s">
        <v>3</v>
      </c>
      <c r="J315" s="115" t="s">
        <v>4</v>
      </c>
      <c r="K315" s="116" t="s">
        <v>5</v>
      </c>
      <c r="L315" s="116" t="s">
        <v>6</v>
      </c>
      <c r="M315" s="117" t="s">
        <v>1612</v>
      </c>
      <c r="N315" s="118" t="s">
        <v>7</v>
      </c>
      <c r="O315" s="243"/>
      <c r="P315" s="244"/>
      <c r="Q315" s="98"/>
    </row>
    <row r="316" spans="1:17" s="12" customFormat="1" ht="25.5" x14ac:dyDescent="0.25">
      <c r="A316" s="5" t="str">
        <f>VLOOKUP(B316,'Plantilla publicacion'!$A$3:$B$506,2,0)</f>
        <v>Producto</v>
      </c>
      <c r="B316" s="15" t="s">
        <v>718</v>
      </c>
      <c r="C316" s="348" t="str">
        <f>VLOOKUP(B316,'Plantilla publicacion'!$A$3:$R$506,17,0)</f>
        <v>PND - 5-31-5-b- Convergencia regional - Entidades públicas territoriales y nacionales fortalecidas / PES - Transformación Institucional</v>
      </c>
      <c r="D316" s="348" t="str">
        <f>VLOOKUP(B316,'Plantilla publicacion'!$A$3:$M$506,6,0)</f>
        <v>60-Fortalecer el Sistema Integral de Gestión Institucional en el marco del Modelo Integrado de Planeación y gestión para mejorar la prestación del servicio.</v>
      </c>
      <c r="E316" s="348" t="str">
        <f>VLOOKUP(B316,'Plantilla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6" s="348" t="str">
        <f>VLOOKUP(B316,'Plantilla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6" s="348" t="str">
        <f>VLOOKUP(B316,'Plantilla publicacion'!$A$3:$M$506,7,0)</f>
        <v>N/A</v>
      </c>
      <c r="H316" s="15" t="str">
        <f>VLOOKUP(B316,'Plantilla publicacion'!$A$3:$M$506,8,0)</f>
        <v>Política de prevención del Daño Antijurídico, implementada y presentada al Comité (Informe de implementación de la PPDA y acta de comité)</v>
      </c>
      <c r="I316" s="15">
        <f>VLOOKUP(B316,'Plantilla publicacion'!$A$3:$M$506,9,0)</f>
        <v>1</v>
      </c>
      <c r="J316" s="15" t="str">
        <f>VLOOKUP(B316,'Plantilla publicacion'!$A$3:$M$506,10,0)</f>
        <v>Númerica</v>
      </c>
      <c r="K316" s="158" t="str">
        <f>VLOOKUP(B316,'Plantilla publicacion'!$A$3:$M$506,11,0)</f>
        <v>2025-02-03</v>
      </c>
      <c r="L316" s="158" t="str">
        <f>VLOOKUP(B316,'Plantilla publicacion'!$A$3:$M$506,12,0)</f>
        <v>2025-12-19</v>
      </c>
      <c r="M316" s="15">
        <f>IF(ISERROR(VLOOKUP(B316,'Plantilla publicacion'!$A$3:$P$501,16,0)),"NA",VLOOKUP(B316,'Plantilla publicacion'!$A$3:$P$501,16,0))</f>
        <v>0</v>
      </c>
      <c r="N316" s="189" t="str">
        <f>VLOOKUP(B316,'Plantilla publicacion'!$A$3:$M$506,13,0)</f>
        <v>60-GRUPO DE TRABAJO DE GESTIÓN JUDICIAL ADSCRITO A LA OFICINA ASESORA JURÍDICA</v>
      </c>
      <c r="O316" s="246">
        <f>VLOOKUP($B316,'Plantilla publicacion'!$T$3:$Z$506,6,0)</f>
        <v>0</v>
      </c>
      <c r="P316" s="247">
        <f>VLOOKUP($B316,'Plantilla publicacion'!$T$3:$Z$506,7,0)</f>
        <v>0</v>
      </c>
      <c r="Q316" s="248">
        <f>VLOOKUP($B316,'Plantilla publicacion'!$T$3:$AA$506,8,0)</f>
        <v>0</v>
      </c>
    </row>
    <row r="317" spans="1:17" ht="38.25" x14ac:dyDescent="0.25">
      <c r="A317" s="13" t="str">
        <f>VLOOKUP(B317,'Plantilla publicacion'!$A$3:$B$506,2,0)</f>
        <v>Actividad propia</v>
      </c>
      <c r="B317" s="6" t="s">
        <v>720</v>
      </c>
      <c r="C317" s="349"/>
      <c r="D317" s="349">
        <f>VLOOKUP(B317,'Plantilla publicacion'!$A$3:$M$502,6,0)</f>
        <v>0</v>
      </c>
      <c r="E317" s="349"/>
      <c r="F317" s="349"/>
      <c r="G317" s="349">
        <f>VLOOKUP(B317,'Plantilla publicacion'!$A$3:$M$502,7,0)</f>
        <v>0</v>
      </c>
      <c r="H317" s="6" t="str">
        <f>VLOOKUP(B317,'Plantilla publicacion'!$A$3:$M$506,8,0)</f>
        <v>Informar a las Delegaturas mediante memorando y/o correo electrónico, las actividades previstas para la ejecución de la Política de Prevención del Daño Antijurídico de la vigencia 2025. (Memorandos y/o correos electrónicos de los recordatorios)</v>
      </c>
      <c r="I317" s="6">
        <f>VLOOKUP(B317,'Plantilla publicacion'!$A$3:$M$506,9,0)</f>
        <v>1</v>
      </c>
      <c r="J317" s="6" t="str">
        <f>VLOOKUP(B317,'Plantilla publicacion'!$A$3:$M$506,10,0)</f>
        <v>Númerica</v>
      </c>
      <c r="K317" s="7" t="str">
        <f>VLOOKUP(B317,'Plantilla publicacion'!$A$3:$M$506,11,0)</f>
        <v>2025-02-03</v>
      </c>
      <c r="L317" s="7" t="str">
        <f>VLOOKUP(B317,'Plantilla publicacion'!$A$3:$M$506,12,0)</f>
        <v>2025-03-31</v>
      </c>
      <c r="M317" s="58"/>
      <c r="N317" s="39" t="str">
        <f>VLOOKUP(B317,'Plantilla publicacion'!$A$3:$M$506,13,0)</f>
        <v>60-GRUPO DE TRABAJO DE GESTIÓN JUDICIAL ADSCRITO A LA OFICINA ASESORA JURÍDICA</v>
      </c>
      <c r="O317" s="249">
        <f>VLOOKUP($B317,'Plantilla publicacion'!$T$3:$Z$506,6,0)</f>
        <v>100</v>
      </c>
      <c r="P317" s="245">
        <f>VLOOKUP($B317,'Plantilla publicacion'!$T$3:$Z$506,7,0)</f>
        <v>2.4539877300613498E-3</v>
      </c>
      <c r="Q317" s="250" t="str">
        <f>VLOOKUP($B317,'Plantilla publicacion'!$T$3:$AA$506,8,0)</f>
        <v>Se informó a las Delegaturas  mediante memorando, las actividades previstas para la ejecución de la Política de Prevención del Daño Antijurídico que se deben realizar durante la vigencia 2025.</v>
      </c>
    </row>
    <row r="318" spans="1:17" ht="38.25" x14ac:dyDescent="0.25">
      <c r="A318" s="13" t="str">
        <f>VLOOKUP(B318,'Plantilla publicacion'!$A$3:$B$506,2,0)</f>
        <v>Actividad propia</v>
      </c>
      <c r="B318" s="6" t="s">
        <v>722</v>
      </c>
      <c r="C318" s="349"/>
      <c r="D318" s="349">
        <f>VLOOKUP(B318,'Plantilla publicacion'!$A$3:$M$502,6,0)</f>
        <v>0</v>
      </c>
      <c r="E318" s="349"/>
      <c r="F318" s="349"/>
      <c r="G318" s="349">
        <f>VLOOKUP(B318,'Plantilla publicacion'!$A$3:$M$502,7,0)</f>
        <v>0</v>
      </c>
      <c r="H318" s="6" t="str">
        <f>VLOOKUP(B318,'Plantilla publicacion'!$A$3:$M$506,8,0)</f>
        <v>Requerir mediante memorando y/o correo electrónico a las Delegaturas el informe final de cumplimiento de las actividades previstas en la Política de Prevención del Daño Antijurídico de la vigencia 2025.(Memorandos y/o correos electrónicos de los requerimientos)</v>
      </c>
      <c r="I318" s="6">
        <f>VLOOKUP(B318,'Plantilla publicacion'!$A$3:$M$506,9,0)</f>
        <v>1</v>
      </c>
      <c r="J318" s="6" t="str">
        <f>VLOOKUP(B318,'Plantilla publicacion'!$A$3:$M$506,10,0)</f>
        <v>Númerica</v>
      </c>
      <c r="K318" s="7" t="str">
        <f>VLOOKUP(B318,'Plantilla publicacion'!$A$3:$M$506,11,0)</f>
        <v>2025-07-01</v>
      </c>
      <c r="L318" s="7" t="str">
        <f>VLOOKUP(B318,'Plantilla publicacion'!$A$3:$M$506,12,0)</f>
        <v>2025-07-31</v>
      </c>
      <c r="M318" s="58"/>
      <c r="N318" s="39" t="str">
        <f>VLOOKUP(B318,'Plantilla publicacion'!$A$3:$M$506,13,0)</f>
        <v>60-GRUPO DE TRABAJO DE GESTIÓN JUDICIAL ADSCRITO A LA OFICINA ASESORA JURÍDICA</v>
      </c>
      <c r="O318" s="249">
        <f>VLOOKUP($B318,'Plantilla publicacion'!$T$3:$Z$506,6,0)</f>
        <v>0</v>
      </c>
      <c r="P318" s="245">
        <f>VLOOKUP($B318,'Plantilla publicacion'!$T$3:$Z$506,7,0)</f>
        <v>0</v>
      </c>
      <c r="Q318" s="250">
        <f>VLOOKUP($B318,'Plantilla publicacion'!$T$3:$AA$506,8,0)</f>
        <v>0</v>
      </c>
    </row>
    <row r="319" spans="1:17" ht="38.25" x14ac:dyDescent="0.25">
      <c r="A319" s="13" t="str">
        <f>VLOOKUP(B319,'Plantilla publicacion'!$A$3:$B$506,2,0)</f>
        <v>Actividad propia</v>
      </c>
      <c r="B319" s="6" t="s">
        <v>724</v>
      </c>
      <c r="C319" s="349"/>
      <c r="D319" s="349">
        <f>VLOOKUP(B319,'Plantilla publicacion'!$A$3:$M$502,6,0)</f>
        <v>0</v>
      </c>
      <c r="E319" s="349"/>
      <c r="F319" s="349"/>
      <c r="G319" s="349">
        <f>VLOOKUP(B319,'Plantilla publicacion'!$A$3:$M$502,7,0)</f>
        <v>0</v>
      </c>
      <c r="H319" s="6" t="str">
        <f>VLOOKUP(B319,'Plantilla publicacion'!$A$3:$M$506,8,0)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9" s="6">
        <f>VLOOKUP(B319,'Plantilla publicacion'!$A$3:$M$506,9,0)</f>
        <v>1</v>
      </c>
      <c r="J319" s="6" t="str">
        <f>VLOOKUP(B319,'Plantilla publicacion'!$A$3:$M$506,10,0)</f>
        <v>Númerica</v>
      </c>
      <c r="K319" s="7" t="str">
        <f>VLOOKUP(B319,'Plantilla publicacion'!$A$3:$M$506,11,0)</f>
        <v>2025-10-01</v>
      </c>
      <c r="L319" s="7" t="str">
        <f>VLOOKUP(B319,'Plantilla publicacion'!$A$3:$M$506,12,0)</f>
        <v>2025-11-28</v>
      </c>
      <c r="M319" s="58"/>
      <c r="N319" s="39" t="str">
        <f>VLOOKUP(B319,'Plantilla publicacion'!$A$3:$M$506,13,0)</f>
        <v>60-GRUPO DE TRABAJO DE GESTIÓN JUDICIAL ADSCRITO A LA OFICINA ASESORA JURÍDICA</v>
      </c>
      <c r="O319" s="249">
        <f>VLOOKUP($B319,'Plantilla publicacion'!$T$3:$Z$506,6,0)</f>
        <v>0</v>
      </c>
      <c r="P319" s="245">
        <f>VLOOKUP($B319,'Plantilla publicacion'!$T$3:$Z$506,7,0)</f>
        <v>0</v>
      </c>
      <c r="Q319" s="250">
        <f>VLOOKUP($B319,'Plantilla publicacion'!$T$3:$AA$506,8,0)</f>
        <v>0</v>
      </c>
    </row>
    <row r="320" spans="1:17" s="12" customFormat="1" ht="39" thickBot="1" x14ac:dyDescent="0.3">
      <c r="A320" s="13" t="str">
        <f>VLOOKUP(B320,'Plantilla publicacion'!$A$3:$B$506,2,0)</f>
        <v>Actividad propia</v>
      </c>
      <c r="B320" s="11" t="s">
        <v>726</v>
      </c>
      <c r="C320" s="349"/>
      <c r="D320" s="349">
        <f>VLOOKUP(B320,'Plantilla publicacion'!$A$3:$M$502,6,0)</f>
        <v>0</v>
      </c>
      <c r="E320" s="349"/>
      <c r="F320" s="349"/>
      <c r="G320" s="349">
        <f>VLOOKUP(B320,'Plantilla publicacion'!$A$3:$M$502,7,0)</f>
        <v>0</v>
      </c>
      <c r="H320" s="11" t="str">
        <f>VLOOKUP(B320,'Plantilla publicacion'!$A$3:$M$506,8,0)</f>
        <v>Presentar al Comité de Conciliación, los resultados del cumplimiento del segundo año de implementación de la  Política de Prevención del Daño Antijurídico (Acta del comité de conciliación e informe de implementación /único entregable)</v>
      </c>
      <c r="I320" s="11">
        <f>VLOOKUP(B320,'Plantilla publicacion'!$A$3:$M$506,9,0)</f>
        <v>1</v>
      </c>
      <c r="J320" s="11" t="str">
        <f>VLOOKUP(B320,'Plantilla publicacion'!$A$3:$M$506,10,0)</f>
        <v>Númerica</v>
      </c>
      <c r="K320" s="111" t="str">
        <f>VLOOKUP(B320,'Plantilla publicacion'!$A$3:$M$506,11,0)</f>
        <v>2025-12-01</v>
      </c>
      <c r="L320" s="111" t="str">
        <f>VLOOKUP(B320,'Plantilla publicacion'!$A$3:$M$506,12,0)</f>
        <v>2025-12-19</v>
      </c>
      <c r="M320" s="112"/>
      <c r="N320" s="190" t="str">
        <f>VLOOKUP(B320,'Plantilla publicacion'!$A$3:$M$506,13,0)</f>
        <v>60-GRUPO DE TRABAJO DE GESTIÓN JUDICIAL ADSCRITO A LA OFICINA ASESORA JURÍDICA</v>
      </c>
      <c r="O320" s="251">
        <f>VLOOKUP($B320,'Plantilla publicacion'!$T$3:$Z$506,6,0)</f>
        <v>0</v>
      </c>
      <c r="P320" s="252">
        <f>VLOOKUP($B320,'Plantilla publicacion'!$T$3:$Z$506,7,0)</f>
        <v>0</v>
      </c>
      <c r="Q320" s="253">
        <f>VLOOKUP($B320,'Plantilla publicacion'!$T$3:$AA$506,8,0)</f>
        <v>0</v>
      </c>
    </row>
    <row r="321" spans="1:17" s="12" customFormat="1" ht="38.25" customHeight="1" x14ac:dyDescent="0.25">
      <c r="A321" s="5" t="str">
        <f>VLOOKUP(B321,'Plantilla publicacion'!$A$3:$B$506,2,0)</f>
        <v>Producto</v>
      </c>
      <c r="B321" s="99" t="s">
        <v>728</v>
      </c>
      <c r="C321" s="350" t="str">
        <f>VLOOKUP(B321,'Plantilla publicacion'!$A$3:$R$506,17,0)</f>
        <v>PND - 5-31-5-b- Convergencia regional - Entidades públicas territoriales y nacionales fortalecidas / PES - Transformación Institucional</v>
      </c>
      <c r="D321" s="350" t="str">
        <f>VLOOKUP(B321,'Plantilla publicacion'!$A$3:$M$506,6,0)</f>
        <v>60-Fortalecer el Sistema Integral de Gestión Institucional en el marco del Modelo Integrado de Planeación y gestión para mejorar la prestación del servicio.</v>
      </c>
      <c r="E321" s="350" t="str">
        <f>VLOOKUP(B321,'Plantilla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1" s="350" t="str">
        <f>VLOOKUP(B321,'Plantilla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1" s="350" t="str">
        <f>VLOOKUP(B321,'Plantilla publicacion'!$A$3:$M$506,7,0)</f>
        <v>N/A</v>
      </c>
      <c r="H321" s="101" t="str">
        <f>VLOOKUP(B321,'Plantilla publicacion'!$A$3:$M$506,8,0)</f>
        <v>Política de Prevención del Daño Antijurídico para la bianulidad 2026-2027, formulada (Documento con la Política de prevención del Daño Antijurídico formulada)</v>
      </c>
      <c r="I321" s="101">
        <f>VLOOKUP(B321,'Plantilla publicacion'!$A$3:$M$506,9,0)</f>
        <v>1</v>
      </c>
      <c r="J321" s="101" t="str">
        <f>VLOOKUP(B321,'Plantilla publicacion'!$A$3:$M$506,10,0)</f>
        <v>Númerica</v>
      </c>
      <c r="K321" s="159" t="str">
        <f>VLOOKUP(B321,'Plantilla publicacion'!$A$3:$M$506,11,0)</f>
        <v>2025-06-03</v>
      </c>
      <c r="L321" s="159" t="str">
        <f>VLOOKUP(B321,'Plantilla publicacion'!$A$3:$M$506,12,0)</f>
        <v>2025-12-31</v>
      </c>
      <c r="M321" s="101" t="str">
        <f>IF(ISERROR(VLOOKUP(B321,'Plantilla publicacion'!$A$3:$P$501,16,0)),"NA",VLOOKUP(B321,'Plantilla publicacion'!$A$3:$P$501,16,0))</f>
        <v>PES_20230253 / PEI_19</v>
      </c>
      <c r="N321" s="102" t="str">
        <f>VLOOKUP(B321,'Plantilla publicacion'!$A$3:$M$506,13,0)</f>
        <v>60-GRUPO DE TRABAJO DE GESTIÓN JUDICIAL ADSCRITO A LA OFICINA ASESORA JURÍDICA</v>
      </c>
      <c r="O321" s="195">
        <f>VLOOKUP($B321,'Plantilla publicacion'!$T$3:$Z$506,6,0)</f>
        <v>0</v>
      </c>
      <c r="P321" s="196">
        <f>VLOOKUP($B321,'Plantilla publicacion'!$T$3:$Z$506,7,0)</f>
        <v>0</v>
      </c>
      <c r="Q321" s="102">
        <f>VLOOKUP($B321,'Plantilla publicacion'!$T$3:$AA$506,8,0)</f>
        <v>0</v>
      </c>
    </row>
    <row r="322" spans="1:17" ht="38.25" x14ac:dyDescent="0.25">
      <c r="A322" s="13" t="str">
        <f>VLOOKUP(B322,'Plantilla publicacion'!$A$3:$B$506,2,0)</f>
        <v>Actividad propia</v>
      </c>
      <c r="B322" s="103" t="s">
        <v>730</v>
      </c>
      <c r="C322" s="349"/>
      <c r="D322" s="349">
        <f>VLOOKUP(B322,'Plantilla publicacion'!$A$3:$M$502,6,0)</f>
        <v>0</v>
      </c>
      <c r="E322" s="349"/>
      <c r="F322" s="349"/>
      <c r="G322" s="349">
        <f>VLOOKUP(B322,'Plantilla publicacion'!$A$3:$M$502,7,0)</f>
        <v>0</v>
      </c>
      <c r="H322" s="6" t="str">
        <f>VLOOKUP(B322,'Plantilla publicacion'!$A$3:$M$506,8,0)</f>
        <v>Realizar informe de análisis de causas de demanda y condena para la formulación de la Política de Prevención del Daño Antijurídico. (Informe de análisis de causas de demanda y condena/único entregable)</v>
      </c>
      <c r="I322" s="6">
        <f>VLOOKUP(B322,'Plantilla publicacion'!$A$3:$M$506,9,0)</f>
        <v>1</v>
      </c>
      <c r="J322" s="6" t="str">
        <f>VLOOKUP(B322,'Plantilla publicacion'!$A$3:$M$506,10,0)</f>
        <v>Númerica</v>
      </c>
      <c r="K322" s="7" t="str">
        <f>VLOOKUP(B322,'Plantilla publicacion'!$A$3:$M$506,11,0)</f>
        <v>2025-06-03</v>
      </c>
      <c r="L322" s="7" t="str">
        <f>VLOOKUP(B322,'Plantilla publicacion'!$A$3:$M$506,12,0)</f>
        <v>2025-09-30</v>
      </c>
      <c r="M322" s="58"/>
      <c r="N322" s="104" t="str">
        <f>VLOOKUP(B322,'Plantilla publicacion'!$A$3:$M$506,13,0)</f>
        <v>60-GRUPO DE TRABAJO DE GESTIÓN JUDICIAL ADSCRITO A LA OFICINA ASESORA JURÍDICA</v>
      </c>
      <c r="O322" s="202">
        <f>VLOOKUP($B322,'Plantilla publicacion'!$T$3:$Z$506,6,0)</f>
        <v>0</v>
      </c>
      <c r="P322" s="186">
        <f>VLOOKUP($B322,'Plantilla publicacion'!$T$3:$Z$506,7,0)</f>
        <v>0</v>
      </c>
      <c r="Q322" s="141">
        <f>VLOOKUP($B322,'Plantilla publicacion'!$T$3:$AA$506,8,0)</f>
        <v>0</v>
      </c>
    </row>
    <row r="323" spans="1:17" ht="25.5" x14ac:dyDescent="0.25">
      <c r="A323" s="13" t="str">
        <f>VLOOKUP(B323,'Plantilla publicacion'!$A$3:$B$506,2,0)</f>
        <v>Actividad propia</v>
      </c>
      <c r="B323" s="103" t="s">
        <v>732</v>
      </c>
      <c r="C323" s="349"/>
      <c r="D323" s="349">
        <f>VLOOKUP(B323,'Plantilla publicacion'!$A$3:$M$502,6,0)</f>
        <v>0</v>
      </c>
      <c r="E323" s="349"/>
      <c r="F323" s="349"/>
      <c r="G323" s="349">
        <f>VLOOKUP(B323,'Plantilla publicacion'!$A$3:$M$502,7,0)</f>
        <v>0</v>
      </c>
      <c r="H323" s="6" t="str">
        <f>VLOOKUP(B323,'Plantilla publicacion'!$A$3:$M$506,8,0)</f>
        <v>Presentar y socializar informe de análisis de causas de demanda y condena A las áreas misionales de la Entidad.	 (Acta de reunión y/o capturas de pantalla de la reunión)</v>
      </c>
      <c r="I323" s="6">
        <f>VLOOKUP(B323,'Plantilla publicacion'!$A$3:$M$506,9,0)</f>
        <v>1</v>
      </c>
      <c r="J323" s="6" t="str">
        <f>VLOOKUP(B323,'Plantilla publicacion'!$A$3:$M$506,10,0)</f>
        <v>Númerica</v>
      </c>
      <c r="K323" s="7" t="str">
        <f>VLOOKUP(B323,'Plantilla publicacion'!$A$3:$M$506,11,0)</f>
        <v>2025-10-01</v>
      </c>
      <c r="L323" s="7" t="str">
        <f>VLOOKUP(B323,'Plantilla publicacion'!$A$3:$M$506,12,0)</f>
        <v>2025-10-31</v>
      </c>
      <c r="M323" s="58"/>
      <c r="N323" s="104" t="str">
        <f>VLOOKUP(B323,'Plantilla publicacion'!$A$3:$M$506,13,0)</f>
        <v>60-GRUPO DE TRABAJO DE GESTIÓN JUDICIAL ADSCRITO A LA OFICINA ASESORA JURÍDICA</v>
      </c>
      <c r="O323" s="202">
        <f>VLOOKUP($B323,'Plantilla publicacion'!$T$3:$Z$506,6,0)</f>
        <v>0</v>
      </c>
      <c r="P323" s="186">
        <f>VLOOKUP($B323,'Plantilla publicacion'!$T$3:$Z$506,7,0)</f>
        <v>0</v>
      </c>
      <c r="Q323" s="141">
        <f>VLOOKUP($B323,'Plantilla publicacion'!$T$3:$AA$506,8,0)</f>
        <v>0</v>
      </c>
    </row>
    <row r="324" spans="1:17" ht="25.5" x14ac:dyDescent="0.25">
      <c r="A324" s="13" t="str">
        <f>VLOOKUP(B324,'Plantilla publicacion'!$A$3:$B$506,2,0)</f>
        <v>Actividad propia</v>
      </c>
      <c r="B324" s="103" t="s">
        <v>734</v>
      </c>
      <c r="C324" s="349"/>
      <c r="D324" s="349">
        <f>VLOOKUP(B324,'Plantilla publicacion'!$A$3:$M$502,6,0)</f>
        <v>0</v>
      </c>
      <c r="E324" s="349"/>
      <c r="F324" s="349"/>
      <c r="G324" s="349">
        <f>VLOOKUP(B324,'Plantilla publicacion'!$A$3:$M$502,7,0)</f>
        <v>0</v>
      </c>
      <c r="H324" s="6" t="str">
        <f>VLOOKUP(B324,'Plantilla publicacion'!$A$3:$M$506,8,0)</f>
        <v>Formular proyecto de la Política de Prevención del Daño Antijurídico de acuerdo con los lineamientos de la ANDJE (Documento de formulación/único entregable)</v>
      </c>
      <c r="I324" s="6">
        <f>VLOOKUP(B324,'Plantilla publicacion'!$A$3:$M$506,9,0)</f>
        <v>1</v>
      </c>
      <c r="J324" s="6" t="str">
        <f>VLOOKUP(B324,'Plantilla publicacion'!$A$3:$M$506,10,0)</f>
        <v>Númerica</v>
      </c>
      <c r="K324" s="7" t="str">
        <f>VLOOKUP(B324,'Plantilla publicacion'!$A$3:$M$506,11,0)</f>
        <v>2025-11-04</v>
      </c>
      <c r="L324" s="7" t="str">
        <f>VLOOKUP(B324,'Plantilla publicacion'!$A$3:$M$506,12,0)</f>
        <v>2025-11-28</v>
      </c>
      <c r="M324" s="58"/>
      <c r="N324" s="104" t="str">
        <f>VLOOKUP(B324,'Plantilla publicacion'!$A$3:$M$506,13,0)</f>
        <v>60-GRUPO DE TRABAJO DE GESTIÓN JUDICIAL ADSCRITO A LA OFICINA ASESORA JURÍDICA</v>
      </c>
      <c r="O324" s="202">
        <f>VLOOKUP($B324,'Plantilla publicacion'!$T$3:$Z$506,6,0)</f>
        <v>0</v>
      </c>
      <c r="P324" s="186">
        <f>VLOOKUP($B324,'Plantilla publicacion'!$T$3:$Z$506,7,0)</f>
        <v>0</v>
      </c>
      <c r="Q324" s="141">
        <f>VLOOKUP($B324,'Plantilla publicacion'!$T$3:$AA$506,8,0)</f>
        <v>0</v>
      </c>
    </row>
    <row r="325" spans="1:17" ht="25.5" x14ac:dyDescent="0.25">
      <c r="A325" s="13" t="str">
        <f>VLOOKUP(B325,'Plantilla publicacion'!$A$3:$B$506,2,0)</f>
        <v>Actividad propia</v>
      </c>
      <c r="B325" s="103" t="s">
        <v>736</v>
      </c>
      <c r="C325" s="349"/>
      <c r="D325" s="349">
        <f>VLOOKUP(B325,'Plantilla publicacion'!$A$3:$M$502,6,0)</f>
        <v>0</v>
      </c>
      <c r="E325" s="349"/>
      <c r="F325" s="349"/>
      <c r="G325" s="349">
        <f>VLOOKUP(B325,'Plantilla publicacion'!$A$3:$M$502,7,0)</f>
        <v>0</v>
      </c>
      <c r="H325" s="6" t="str">
        <f>VLOOKUP(B325,'Plantilla publicacion'!$A$3:$M$506,8,0)</f>
        <v>Presentar la formulación de la Política de Prevención del Daño Antijurídico al Comité de Conciliación. (Acta del comité de conciliación y/o documento de la presentación)</v>
      </c>
      <c r="I325" s="6">
        <f>VLOOKUP(B325,'Plantilla publicacion'!$A$3:$M$506,9,0)</f>
        <v>1</v>
      </c>
      <c r="J325" s="6" t="str">
        <f>VLOOKUP(B325,'Plantilla publicacion'!$A$3:$M$506,10,0)</f>
        <v>Númerica</v>
      </c>
      <c r="K325" s="7" t="str">
        <f>VLOOKUP(B325,'Plantilla publicacion'!$A$3:$M$506,11,0)</f>
        <v>2025-12-01</v>
      </c>
      <c r="L325" s="7" t="str">
        <f>VLOOKUP(B325,'Plantilla publicacion'!$A$3:$M$506,12,0)</f>
        <v>2025-12-15</v>
      </c>
      <c r="M325" s="58"/>
      <c r="N325" s="104" t="str">
        <f>VLOOKUP(B325,'Plantilla publicacion'!$A$3:$M$506,13,0)</f>
        <v>60-GRUPO DE TRABAJO DE GESTIÓN JUDICIAL ADSCRITO A LA OFICINA ASESORA JURÍDICA</v>
      </c>
      <c r="O325" s="202">
        <f>VLOOKUP($B325,'Plantilla publicacion'!$T$3:$Z$506,6,0)</f>
        <v>0</v>
      </c>
      <c r="P325" s="186">
        <f>VLOOKUP($B325,'Plantilla publicacion'!$T$3:$Z$506,7,0)</f>
        <v>0</v>
      </c>
      <c r="Q325" s="141">
        <f>VLOOKUP($B325,'Plantilla publicacion'!$T$3:$AA$506,8,0)</f>
        <v>0</v>
      </c>
    </row>
    <row r="326" spans="1:17" ht="26.25" thickBot="1" x14ac:dyDescent="0.3">
      <c r="A326" s="13" t="str">
        <f>VLOOKUP(B326,'Plantilla publicacion'!$A$3:$B$506,2,0)</f>
        <v>Actividad propia</v>
      </c>
      <c r="B326" s="105" t="s">
        <v>738</v>
      </c>
      <c r="C326" s="351"/>
      <c r="D326" s="351">
        <f>VLOOKUP(B326,'Plantilla publicacion'!$A$3:$M$502,6,0)</f>
        <v>0</v>
      </c>
      <c r="E326" s="351"/>
      <c r="F326" s="351"/>
      <c r="G326" s="351">
        <f>VLOOKUP(B326,'Plantilla publicacion'!$A$3:$M$502,7,0)</f>
        <v>0</v>
      </c>
      <c r="H326" s="107" t="str">
        <f>VLOOKUP(B326,'Plantilla publicacion'!$A$3:$M$506,8,0)</f>
        <v>Enviar a la ANDJE la formulación de la Política de Prevención del Daño Antijurídico para aprobación. (Soporte de envío del documento a la ANDJE/único entregable)</v>
      </c>
      <c r="I326" s="107">
        <f>VLOOKUP(B326,'Plantilla publicacion'!$A$3:$M$506,9,0)</f>
        <v>1</v>
      </c>
      <c r="J326" s="107" t="str">
        <f>VLOOKUP(B326,'Plantilla publicacion'!$A$3:$M$506,10,0)</f>
        <v>Númerica</v>
      </c>
      <c r="K326" s="108" t="str">
        <f>VLOOKUP(B326,'Plantilla publicacion'!$A$3:$M$506,11,0)</f>
        <v>2025-12-16</v>
      </c>
      <c r="L326" s="108" t="str">
        <f>VLOOKUP(B326,'Plantilla publicacion'!$A$3:$M$506,12,0)</f>
        <v>2025-12-31</v>
      </c>
      <c r="M326" s="109"/>
      <c r="N326" s="110" t="str">
        <f>VLOOKUP(B326,'Plantilla publicacion'!$A$3:$M$506,13,0)</f>
        <v>60-GRUPO DE TRABAJO DE GESTIÓN JUDICIAL ADSCRITO A LA OFICINA ASESORA JURÍDICA</v>
      </c>
      <c r="O326" s="230">
        <f>VLOOKUP($B326,'Plantilla publicacion'!$T$3:$Z$506,6,0)</f>
        <v>0</v>
      </c>
      <c r="P326" s="231">
        <f>VLOOKUP($B326,'Plantilla publicacion'!$T$3:$Z$506,7,0)</f>
        <v>0</v>
      </c>
      <c r="Q326" s="232">
        <f>VLOOKUP($B326,'Plantilla publicacion'!$T$3:$AA$506,8,0)</f>
        <v>0</v>
      </c>
    </row>
    <row r="327" spans="1:17" s="12" customFormat="1" ht="25.5" x14ac:dyDescent="0.25">
      <c r="A327" s="5" t="str">
        <f>VLOOKUP(B327,'Plantilla publicacion'!$A$3:$B$506,2,0)</f>
        <v>Producto</v>
      </c>
      <c r="B327" s="15" t="s">
        <v>740</v>
      </c>
      <c r="C327" s="349" t="str">
        <f>VLOOKUP(B327,'Plantilla publicacion'!$A$3:$R$506,17,0)</f>
        <v>PND - 5-31-5-b- Convergencia regional - Entidades públicas territoriales y nacionales fortalecidas / PES - Transformación Institucional</v>
      </c>
      <c r="D327" s="349" t="str">
        <f>VLOOKUP(B327,'Plantilla publicacion'!$A$3:$M$506,6,0)</f>
        <v>56-Fortalecer la gestión de la información, el conocimiento y la innovación para optimizar la capacidad institucional</v>
      </c>
      <c r="E327" s="349" t="str">
        <f>VLOOKUP(B327,'Plantilla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349" t="str">
        <f>VLOOKUP(B327,'Plantilla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349" t="str">
        <f>VLOOKUP(B327,'Plantilla publicacion'!$A$3:$M$506,7,0)</f>
        <v>N/A</v>
      </c>
      <c r="H327" s="15" t="str">
        <f>VLOOKUP(B327,'Plantilla publicacion'!$A$3:$M$506,8,0)</f>
        <v>Equipo jurídico del Grupo de Gestión Judicial , fortalecido (Listas de asistencia y/o capturas de pantalla/único entregable)</v>
      </c>
      <c r="I327" s="15">
        <f>VLOOKUP(B327,'Plantilla publicacion'!$A$3:$M$506,9,0)</f>
        <v>2</v>
      </c>
      <c r="J327" s="15" t="str">
        <f>VLOOKUP(B327,'Plantilla publicacion'!$A$3:$M$506,10,0)</f>
        <v>Númerica</v>
      </c>
      <c r="K327" s="158" t="str">
        <f>VLOOKUP(B327,'Plantilla publicacion'!$A$3:$M$506,11,0)</f>
        <v>2025-01-27</v>
      </c>
      <c r="L327" s="158" t="str">
        <f>VLOOKUP(B327,'Plantilla publicacion'!$A$3:$M$506,12,0)</f>
        <v>2025-11-28</v>
      </c>
      <c r="M327" s="15" t="str">
        <f>IF(ISERROR(VLOOKUP(B327,'Plantilla publicacion'!$A$3:$P$501,16,0)),"NA",VLOOKUP(B327,'Plantilla publicacion'!$A$3:$P$501,16,0))</f>
        <v>PES_20230248 / PEI_20</v>
      </c>
      <c r="N327" s="189" t="str">
        <f>VLOOKUP(B327,'Plantilla publicacion'!$A$3:$M$506,13,0)</f>
        <v>60-GRUPO DE TRABAJO DE GESTIÓN JUDICIAL ADSCRITO A LA OFICINA ASESORA JURÍDICA</v>
      </c>
      <c r="O327" s="246">
        <f>VLOOKUP($B327,'Plantilla publicacion'!$T$3:$Z$506,6,0)</f>
        <v>0</v>
      </c>
      <c r="P327" s="247">
        <f>VLOOKUP($B327,'Plantilla publicacion'!$T$3:$Z$506,7,0)</f>
        <v>0</v>
      </c>
      <c r="Q327" s="248">
        <f>VLOOKUP($B327,'Plantilla publicacion'!$T$3:$AA$506,8,0)</f>
        <v>0</v>
      </c>
    </row>
    <row r="328" spans="1:17" ht="38.25" x14ac:dyDescent="0.25">
      <c r="A328" s="13" t="str">
        <f>VLOOKUP(B328,'Plantilla publicacion'!$A$3:$B$506,2,0)</f>
        <v>Actividad propia</v>
      </c>
      <c r="B328" s="6" t="s">
        <v>742</v>
      </c>
      <c r="C328" s="349"/>
      <c r="D328" s="349">
        <f>VLOOKUP(B328,'Plantilla publicacion'!$A$3:$M$502,6,0)</f>
        <v>0</v>
      </c>
      <c r="E328" s="349"/>
      <c r="F328" s="349"/>
      <c r="G328" s="349">
        <f>VLOOKUP(B328,'Plantilla publicacion'!$A$3:$M$502,7,0)</f>
        <v>0</v>
      </c>
      <c r="H328" s="6" t="str">
        <f>VLOOKUP(B328,'Plantilla publicacion'!$A$3:$M$506,8,0)</f>
        <v>Solicitar mediante correo electrónico a la ANDJE que se realicen dos jornadas de capacitación. (Correo electrónico a la ANDJE/único entregable)</v>
      </c>
      <c r="I328" s="6">
        <f>VLOOKUP(B328,'Plantilla publicacion'!$A$3:$M$506,9,0)</f>
        <v>1</v>
      </c>
      <c r="J328" s="6" t="str">
        <f>VLOOKUP(B328,'Plantilla publicacion'!$A$3:$M$506,10,0)</f>
        <v>Númerica</v>
      </c>
      <c r="K328" s="7" t="str">
        <f>VLOOKUP(B328,'Plantilla publicacion'!$A$3:$M$506,11,0)</f>
        <v>2025-01-27</v>
      </c>
      <c r="L328" s="7" t="str">
        <f>VLOOKUP(B328,'Plantilla publicacion'!$A$3:$M$506,12,0)</f>
        <v>2025-02-28</v>
      </c>
      <c r="M328" s="58"/>
      <c r="N328" s="39" t="str">
        <f>VLOOKUP(B328,'Plantilla publicacion'!$A$3:$M$506,13,0)</f>
        <v>60-GRUPO DE TRABAJO DE GESTIÓN JUDICIAL ADSCRITO A LA OFICINA ASESORA JURÍDICA</v>
      </c>
      <c r="O328" s="249">
        <f>VLOOKUP($B328,'Plantilla publicacion'!$T$3:$Z$506,6,0)</f>
        <v>100</v>
      </c>
      <c r="P328" s="245">
        <f>VLOOKUP($B328,'Plantilla publicacion'!$T$3:$Z$506,7,0)</f>
        <v>3.6809815950920245E-3</v>
      </c>
      <c r="Q328" s="250" t="str">
        <f>VLOOKUP($B328,'Plantilla publicacion'!$T$3:$AA$506,8,0)</f>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v>
      </c>
    </row>
    <row r="329" spans="1:17" ht="38.25" x14ac:dyDescent="0.25">
      <c r="A329" s="13" t="str">
        <f>VLOOKUP(B329,'Plantilla publicacion'!$A$3:$B$506,2,0)</f>
        <v>Actividad propia</v>
      </c>
      <c r="B329" s="6" t="s">
        <v>744</v>
      </c>
      <c r="C329" s="349"/>
      <c r="D329" s="349">
        <f>VLOOKUP(B329,'Plantilla publicacion'!$A$3:$M$502,6,0)</f>
        <v>0</v>
      </c>
      <c r="E329" s="349"/>
      <c r="F329" s="349"/>
      <c r="G329" s="349">
        <f>VLOOKUP(B329,'Plantilla publicacion'!$A$3:$M$502,7,0)</f>
        <v>0</v>
      </c>
      <c r="H329" s="6" t="str">
        <f>VLOOKUP(B329,'Plantilla publicacion'!$A$3:$M$506,8,0)</f>
        <v>Participar en capacitaciones desarrolladas por la Agencia Nacional de Defensa Jurídica del Estado (Capturas de pantalla de las capacitaciones y/o listado de asistencia)</v>
      </c>
      <c r="I329" s="6">
        <f>VLOOKUP(B329,'Plantilla publicacion'!$A$3:$M$506,9,0)</f>
        <v>2</v>
      </c>
      <c r="J329" s="6" t="str">
        <f>VLOOKUP(B329,'Plantilla publicacion'!$A$3:$M$506,10,0)</f>
        <v>Númerica</v>
      </c>
      <c r="K329" s="7" t="str">
        <f>VLOOKUP(B329,'Plantilla publicacion'!$A$3:$M$506,11,0)</f>
        <v>2025-03-03</v>
      </c>
      <c r="L329" s="7" t="str">
        <f>VLOOKUP(B329,'Plantilla publicacion'!$A$3:$M$506,12,0)</f>
        <v>2025-09-30</v>
      </c>
      <c r="M329" s="58"/>
      <c r="N329" s="39" t="str">
        <f>VLOOKUP(B329,'Plantilla publicacion'!$A$3:$M$506,13,0)</f>
        <v>60-GRUPO DE TRABAJO DE GESTIÓN JUDICIAL ADSCRITO A LA OFICINA ASESORA JURÍDICA</v>
      </c>
      <c r="O329" s="249">
        <f>VLOOKUP($B329,'Plantilla publicacion'!$T$3:$Z$506,6,0)</f>
        <v>50</v>
      </c>
      <c r="P329" s="245">
        <f>VLOOKUP($B329,'Plantilla publicacion'!$T$3:$Z$506,7,0)</f>
        <v>2.4539877300613498E-3</v>
      </c>
      <c r="Q329" s="250" t="str">
        <f>VLOOKUP($B329,'Plantilla publicacion'!$T$3:$AA$506,8,0)</f>
        <v>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v>
      </c>
    </row>
    <row r="330" spans="1:17" ht="51.75" thickBot="1" x14ac:dyDescent="0.3">
      <c r="A330" s="13" t="str">
        <f>VLOOKUP(B330,'Plantilla publicacion'!$A$3:$B$506,2,0)</f>
        <v>Actividad propia</v>
      </c>
      <c r="B330" s="19" t="s">
        <v>745</v>
      </c>
      <c r="C330" s="349"/>
      <c r="D330" s="349">
        <f>VLOOKUP(B330,'Plantilla publicacion'!$A$3:$M$502,6,0)</f>
        <v>0</v>
      </c>
      <c r="E330" s="349"/>
      <c r="F330" s="349"/>
      <c r="G330" s="349">
        <f>VLOOKUP(B330,'Plantilla publicacion'!$A$3:$M$502,7,0)</f>
        <v>0</v>
      </c>
      <c r="H330" s="6" t="str">
        <f>VLOOKUP(B330,'Plantilla publicacion'!$A$3:$M$506,8,0)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0" s="6">
        <f>VLOOKUP(B330,'Plantilla publicacion'!$A$3:$M$506,9,0)</f>
        <v>2</v>
      </c>
      <c r="J330" s="6" t="str">
        <f>VLOOKUP(B330,'Plantilla publicacion'!$A$3:$M$506,10,0)</f>
        <v>Númerica</v>
      </c>
      <c r="K330" s="7" t="str">
        <f>VLOOKUP(B330,'Plantilla publicacion'!$A$3:$M$506,11,0)</f>
        <v>2025-04-01</v>
      </c>
      <c r="L330" s="7" t="str">
        <f>VLOOKUP(B330,'Plantilla publicacion'!$A$3:$M$506,12,0)</f>
        <v>2025-11-28</v>
      </c>
      <c r="M330" s="58"/>
      <c r="N330" s="39" t="str">
        <f>VLOOKUP(B330,'Plantilla publicacion'!$A$3:$M$506,13,0)</f>
        <v>60-GRUPO DE TRABAJO DE GESTIÓN JUDICIAL ADSCRITO A LA OFICINA ASESORA JURÍDICA</v>
      </c>
      <c r="O330" s="251">
        <f>VLOOKUP($B330,'Plantilla publicacion'!$T$3:$Z$506,6,0)</f>
        <v>0</v>
      </c>
      <c r="P330" s="252">
        <f>VLOOKUP($B330,'Plantilla publicacion'!$T$3:$Z$506,7,0)</f>
        <v>0</v>
      </c>
      <c r="Q330" s="253" t="str">
        <f>VLOOKUP($B330,'Plantilla publicacion'!$T$3:$AA$506,8,0)</f>
        <v>El primer conversatorio será realizado en el mes de junio, en el cual se abordarán las conclusiones y posibles lineamientos para fortalecer la representación judicial en la era digital.</v>
      </c>
    </row>
    <row r="331" spans="1:17" ht="32.25" customHeight="1" thickBot="1" x14ac:dyDescent="0.3">
      <c r="A331" s="13" t="e">
        <f>VLOOKUP(B331,'Plantilla publicacion'!$A$3:$B$506,2,0)</f>
        <v>#N/A</v>
      </c>
      <c r="B331" s="386" t="s">
        <v>56</v>
      </c>
      <c r="C331" s="387"/>
      <c r="D331" s="387"/>
      <c r="E331" s="387"/>
      <c r="F331" s="387"/>
      <c r="G331" s="387"/>
      <c r="H331" s="387"/>
      <c r="I331" s="387"/>
      <c r="J331" s="387"/>
      <c r="K331" s="387"/>
      <c r="L331" s="387"/>
      <c r="M331" s="387"/>
      <c r="N331" s="388"/>
      <c r="O331" s="177"/>
      <c r="P331" s="186"/>
      <c r="Q331" s="15"/>
    </row>
    <row r="332" spans="1:17" ht="48" customHeight="1" thickBot="1" x14ac:dyDescent="0.3">
      <c r="B332" s="22" t="s">
        <v>501</v>
      </c>
      <c r="C332" s="23" t="s">
        <v>1611</v>
      </c>
      <c r="D332" s="23" t="s">
        <v>0</v>
      </c>
      <c r="E332" s="23" t="s">
        <v>1558</v>
      </c>
      <c r="F332" s="23" t="s">
        <v>1614</v>
      </c>
      <c r="G332" s="23" t="s">
        <v>1</v>
      </c>
      <c r="H332" s="23" t="s">
        <v>2</v>
      </c>
      <c r="I332" s="23" t="s">
        <v>3</v>
      </c>
      <c r="J332" s="23" t="s">
        <v>4</v>
      </c>
      <c r="K332" s="24" t="s">
        <v>5</v>
      </c>
      <c r="L332" s="24" t="s">
        <v>6</v>
      </c>
      <c r="M332" s="57" t="s">
        <v>1612</v>
      </c>
      <c r="N332" s="25" t="s">
        <v>7</v>
      </c>
      <c r="O332" s="243"/>
      <c r="P332" s="244"/>
      <c r="Q332" s="98"/>
    </row>
    <row r="333" spans="1:17" s="12" customFormat="1" ht="38.25" x14ac:dyDescent="0.25">
      <c r="A333" s="5" t="str">
        <f>VLOOKUP(B333,'Plantilla publicacion'!$A$3:$B$506,2,0)</f>
        <v>Producto</v>
      </c>
      <c r="B333" s="15" t="s">
        <v>835</v>
      </c>
      <c r="C333" s="348" t="str">
        <f>VLOOKUP(B333,'Plantilla publicacion'!$A$3:$R$506,17,0)</f>
        <v>PND - 5-31-5-b- Convergencia regional - Entidades públicas territoriales y nacionales fortalecidas / PES - Transformación Institucional</v>
      </c>
      <c r="D333" s="348" t="str">
        <f>VLOOKUP(B333,'Plantilla publicacion'!$A$3:$M$506,6,0)</f>
        <v>56-Fortalecer la gestión de la información, el conocimiento y la innovación para optimizar la capacidad institucional</v>
      </c>
      <c r="E333" s="348" t="str">
        <f>VLOOKUP(B333,'Plantilla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3" s="348" t="str">
        <f>VLOOKUP(B333,'Plantilla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3" s="348" t="str">
        <f>VLOOKUP(B333,'Plantilla publicacion'!$A$3:$M$506,7,0)</f>
        <v>N/A</v>
      </c>
      <c r="H333" s="15" t="str">
        <f>VLOOKUP(B333,'Plantilla publicacion'!$A$3:$M$506,8,0)</f>
        <v>Estrategia de divulgación de la herramienta “Buscador de Conceptos”, para promover la consulta por parte de los Grupos de Interés, ejecutada. (capturas de pantalla de la publicación de la campaña/único entregable)</v>
      </c>
      <c r="I333" s="15">
        <f>VLOOKUP(B333,'Plantilla publicacion'!$A$3:$M$506,9,0)</f>
        <v>1</v>
      </c>
      <c r="J333" s="15" t="str">
        <f>VLOOKUP(B333,'Plantilla publicacion'!$A$3:$M$506,10,0)</f>
        <v>Númerica</v>
      </c>
      <c r="K333" s="158" t="str">
        <f>VLOOKUP(B333,'Plantilla publicacion'!$A$3:$M$506,11,0)</f>
        <v>2025-01-27</v>
      </c>
      <c r="L333" s="158" t="str">
        <f>VLOOKUP(B333,'Plantilla publicacion'!$A$3:$M$506,12,0)</f>
        <v>2025-12-10</v>
      </c>
      <c r="M333" s="15">
        <f>IF(ISERROR(VLOOKUP(B333,'Plantilla publicacion'!$A$3:$P$501,16,0)),"NA",VLOOKUP(B333,'Plantilla publicacion'!$A$3:$P$501,16,0))</f>
        <v>0</v>
      </c>
      <c r="N333" s="189" t="str">
        <f>VLOOKUP(B333,'Plantilla publicacion'!$A$3:$M$506,13,0)</f>
        <v>73-GRUPO DE TRABAJO DE COMUNICACION;
13-GRUPO DE TRABAJO DE CONCEPTOS Y APOYO LEGAL</v>
      </c>
      <c r="O333" s="246">
        <f>VLOOKUP($B333,'Plantilla publicacion'!$T$3:$Z$506,6,0)</f>
        <v>0</v>
      </c>
      <c r="P333" s="247">
        <f>VLOOKUP($B333,'Plantilla publicacion'!$T$3:$Z$506,7,0)</f>
        <v>0</v>
      </c>
      <c r="Q333" s="248">
        <f>VLOOKUP($B333,'Plantilla publicacion'!$T$3:$AA$506,8,0)</f>
        <v>0</v>
      </c>
    </row>
    <row r="334" spans="1:17" ht="39.75" customHeight="1" x14ac:dyDescent="0.25">
      <c r="A334" s="13" t="str">
        <f>VLOOKUP(B334,'Plantilla publicacion'!$A$3:$B$506,2,0)</f>
        <v>Actividad propia</v>
      </c>
      <c r="B334" s="6" t="s">
        <v>838</v>
      </c>
      <c r="C334" s="349"/>
      <c r="D334" s="349">
        <f>VLOOKUP(B334,'Plantilla publicacion'!$A$3:$M$502,6,0)</f>
        <v>0</v>
      </c>
      <c r="E334" s="349"/>
      <c r="F334" s="349"/>
      <c r="G334" s="349">
        <f>VLOOKUP(B334,'Plantilla publicacion'!$A$3:$M$502,7,0)</f>
        <v>0</v>
      </c>
      <c r="H334" s="6" t="str">
        <f>VLOOKUP(B334,'Plantilla publicacion'!$A$3:$M$506,8,0)</f>
        <v>Elaborar y remitir al Grupo de Comunicaciones el Brief con la propuesta de la estrategia de divulgación del "Buscador de Conceptos" (Correo electrónico con Brief diligenciado / único entregable)</v>
      </c>
      <c r="I334" s="6">
        <f>VLOOKUP(B334,'Plantilla publicacion'!$A$3:$M$506,9,0)</f>
        <v>1</v>
      </c>
      <c r="J334" s="6" t="str">
        <f>VLOOKUP(B334,'Plantilla publicacion'!$A$3:$M$506,10,0)</f>
        <v>Númerica</v>
      </c>
      <c r="K334" s="7" t="str">
        <f>VLOOKUP(B334,'Plantilla publicacion'!$A$3:$M$506,11,0)</f>
        <v>2025-01-27</v>
      </c>
      <c r="L334" s="7" t="str">
        <f>VLOOKUP(B334,'Plantilla publicacion'!$A$3:$M$506,12,0)</f>
        <v>2025-02-28</v>
      </c>
      <c r="M334" s="58"/>
      <c r="N334" s="39" t="str">
        <f>VLOOKUP(B334,'Plantilla publicacion'!$A$3:$M$506,13,0)</f>
        <v>13-GRUPO DE TRABAJO DE CONCEPTOS Y APOYO LEGAL</v>
      </c>
      <c r="O334" s="249">
        <f>VLOOKUP($B334,'Plantilla publicacion'!$T$3:$Z$506,6,0)</f>
        <v>100</v>
      </c>
      <c r="P334" s="245">
        <f>VLOOKUP($B334,'Plantilla publicacion'!$T$3:$Z$506,7,0)</f>
        <v>1.2269938650306749E-2</v>
      </c>
      <c r="Q334" s="250" t="str">
        <f>VLOOKUP($B334,'Plantilla publicacion'!$T$3:$AA$506,8,0)</f>
        <v>Se elaboró y remitió a través de correo electrónico al Grupo de Comunicaciones el Brief con la propuesta de la estrategia de divulgación del "Buscador de Conceptos", en donde se busca fomentar su uso y acceso a todos los grupos de valor, grupos de interés y ciudadanía en general.</v>
      </c>
    </row>
    <row r="335" spans="1:17" ht="39.75" customHeight="1" x14ac:dyDescent="0.25">
      <c r="A335" s="13" t="str">
        <f>VLOOKUP(B335,'Plantilla publicacion'!$A$3:$B$506,2,0)</f>
        <v>Actividad sin participación</v>
      </c>
      <c r="B335" s="6" t="s">
        <v>840</v>
      </c>
      <c r="C335" s="349"/>
      <c r="D335" s="349">
        <f>VLOOKUP(B335,'Plantilla publicacion'!$A$3:$M$502,6,0)</f>
        <v>0</v>
      </c>
      <c r="E335" s="349"/>
      <c r="F335" s="349"/>
      <c r="G335" s="349">
        <f>VLOOKUP(B335,'Plantilla publicacion'!$A$3:$M$502,7,0)</f>
        <v>0</v>
      </c>
      <c r="H335" s="6" t="str">
        <f>VLOOKUP(B335,'Plantilla publicacion'!$A$3:$M$506,8,0)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35" s="6">
        <f>VLOOKUP(B335,'Plantilla publicacion'!$A$3:$M$506,9,0)</f>
        <v>1</v>
      </c>
      <c r="J335" s="6" t="str">
        <f>VLOOKUP(B335,'Plantilla publicacion'!$A$3:$M$506,10,0)</f>
        <v>Númerica</v>
      </c>
      <c r="K335" s="7" t="str">
        <f>VLOOKUP(B335,'Plantilla publicacion'!$A$3:$M$506,11,0)</f>
        <v>2025-03-03</v>
      </c>
      <c r="L335" s="7" t="str">
        <f>VLOOKUP(B335,'Plantilla publicacion'!$A$3:$M$506,12,0)</f>
        <v>2025-04-30</v>
      </c>
      <c r="M335" s="58"/>
      <c r="N335" s="39" t="str">
        <f>VLOOKUP(B335,'Plantilla publicacion'!$A$3:$M$506,13,0)</f>
        <v>73-GRUPO DE TRABAJO DE COMUNICACION</v>
      </c>
      <c r="O335" s="249">
        <f>VLOOKUP($B335,'Plantilla publicacion'!$T$3:$Z$506,6,0)</f>
        <v>100</v>
      </c>
      <c r="P335" s="245">
        <f>VLOOKUP($B335,'Plantilla publicacion'!$T$3:$Z$506,7,0)</f>
        <v>0</v>
      </c>
      <c r="Q335" s="250" t="str">
        <f>VLOOKUP($B335,'Plantilla publicacion'!$T$3:$AA$506,8,0)</f>
        <v>El Grupo de Comunicaciones elaboró el concepto gráfico de la campaña de divulgación del Buscador de Conceptos, con todos los ejes temáticos y los lineamientos necesarios para desarrollar la estrategia.</v>
      </c>
    </row>
    <row r="336" spans="1:17" ht="39.75" customHeight="1" thickBot="1" x14ac:dyDescent="0.3">
      <c r="A336" s="13" t="str">
        <f>VLOOKUP(B336,'Plantilla publicacion'!$A$3:$B$506,2,0)</f>
        <v>Actividad sin participación</v>
      </c>
      <c r="B336" s="11" t="s">
        <v>842</v>
      </c>
      <c r="C336" s="349"/>
      <c r="D336" s="349">
        <f>VLOOKUP(B336,'Plantilla publicacion'!$A$3:$M$502,6,0)</f>
        <v>0</v>
      </c>
      <c r="E336" s="349"/>
      <c r="F336" s="349"/>
      <c r="G336" s="349">
        <f>VLOOKUP(B336,'Plantilla publicacion'!$A$3:$M$502,7,0)</f>
        <v>0</v>
      </c>
      <c r="H336" s="11" t="str">
        <f>VLOOKUP(B336,'Plantilla publicacion'!$A$3:$M$506,8,0)</f>
        <v>Ejecutar la estrategia de divulgación a través de los canales de comunicación d ela Entidad.  (capturas de pantalla de la publicación de estrategia de divulgación/único entregable)</v>
      </c>
      <c r="I336" s="11">
        <f>VLOOKUP(B336,'Plantilla publicacion'!$A$3:$M$506,9,0)</f>
        <v>1</v>
      </c>
      <c r="J336" s="11" t="str">
        <f>VLOOKUP(B336,'Plantilla publicacion'!$A$3:$M$506,10,0)</f>
        <v>Porcentual</v>
      </c>
      <c r="K336" s="111" t="str">
        <f>VLOOKUP(B336,'Plantilla publicacion'!$A$3:$M$506,11,0)</f>
        <v>2025-04-01</v>
      </c>
      <c r="L336" s="111" t="str">
        <f>VLOOKUP(B336,'Plantilla publicacion'!$A$3:$M$506,12,0)</f>
        <v>2025-12-10</v>
      </c>
      <c r="M336" s="112"/>
      <c r="N336" s="190" t="str">
        <f>VLOOKUP(B336,'Plantilla publicacion'!$A$3:$M$506,13,0)</f>
        <v>73-GRUPO DE TRABAJO DE COMUNICACION</v>
      </c>
      <c r="O336" s="251">
        <f>VLOOKUP($B336,'Plantilla publicacion'!$T$3:$Z$506,6,0)</f>
        <v>0</v>
      </c>
      <c r="P336" s="252">
        <f>VLOOKUP($B336,'Plantilla publicacion'!$T$3:$Z$506,7,0)</f>
        <v>0</v>
      </c>
      <c r="Q336" s="253" t="str">
        <f>VLOOKUP($B336,'Plantilla publicacion'!$T$3:$AA$506,8,0)</f>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v>
      </c>
    </row>
    <row r="337" spans="1:17" s="12" customFormat="1" ht="38.25" x14ac:dyDescent="0.25">
      <c r="A337" s="5" t="str">
        <f>VLOOKUP(B337,'Plantilla publicacion'!$A$3:$B$506,2,0)</f>
        <v>Producto</v>
      </c>
      <c r="B337" s="99" t="s">
        <v>845</v>
      </c>
      <c r="C337" s="350" t="str">
        <f>VLOOKUP(B337,'Plantilla publicacion'!$A$3:$R$506,17,0)</f>
        <v>PND - 5-31-5-b- Convergencia regional - Entidades públicas territoriales y nacionales fortalecidas / PES - Transformación Institucional</v>
      </c>
      <c r="D337" s="350" t="str">
        <f>VLOOKUP(B337,'Plantilla publicacion'!$A$3:$M$506,6,0)</f>
        <v>60-Fortalecer el Sistema Integral de Gestión Institucional en el marco del Modelo Integrado de Planeación y gestión para mejorar la prestación del servicio.</v>
      </c>
      <c r="E337" s="350" t="str">
        <f>VLOOKUP(B337,'Plantilla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7" s="350" t="str">
        <f>VLOOKUP(B337,'Plantilla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7" s="350" t="str">
        <f>VLOOKUP(B337,'Plantilla publicacion'!$A$3:$M$506,7,0)</f>
        <v>N/A</v>
      </c>
      <c r="H337" s="101" t="str">
        <f>VLOOKUP(B337,'Plantilla publicacion'!$A$3:$M$506,8,0)</f>
        <v>Proyecto(s) de acto(s) administrativo(s) a través del cual se ordenará la depuración normativa de la SIC, elaborado(s) y presentados (s) (Proyecto(s) de acto(s) de depuración elaborado(s)/único entregable)</v>
      </c>
      <c r="I337" s="101">
        <f>VLOOKUP(B337,'Plantilla publicacion'!$A$3:$M$506,9,0)</f>
        <v>100</v>
      </c>
      <c r="J337" s="101" t="str">
        <f>VLOOKUP(B337,'Plantilla publicacion'!$A$3:$M$506,10,0)</f>
        <v>Porcentual</v>
      </c>
      <c r="K337" s="159" t="str">
        <f>VLOOKUP(B337,'Plantilla publicacion'!$A$3:$M$506,11,0)</f>
        <v>2025-01-30</v>
      </c>
      <c r="L337" s="159" t="str">
        <f>VLOOKUP(B337,'Plantilla publicacion'!$A$3:$M$506,12,0)</f>
        <v>2025-07-11</v>
      </c>
      <c r="M337" s="101">
        <f>IF(ISERROR(VLOOKUP(B337,'Plantilla publicacion'!$A$3:$P$501,16,0)),"NA",VLOOKUP(B337,'Plantilla publicacion'!$A$3:$P$501,16,0))</f>
        <v>0</v>
      </c>
      <c r="N337" s="102" t="str">
        <f>VLOOKUP(B337,'Plantilla publicacion'!$A$3:$M$506,13,0)</f>
        <v>12-GRUPO DE TRABAJO DE REGULACIÓN</v>
      </c>
      <c r="O337" s="246">
        <f>VLOOKUP($B337,'Plantilla publicacion'!$T$3:$Z$506,6,0)</f>
        <v>0</v>
      </c>
      <c r="P337" s="247">
        <f>VLOOKUP($B337,'Plantilla publicacion'!$T$3:$Z$506,7,0)</f>
        <v>0</v>
      </c>
      <c r="Q337" s="248">
        <f>VLOOKUP($B337,'Plantilla publicacion'!$T$3:$AA$506,8,0)</f>
        <v>0</v>
      </c>
    </row>
    <row r="338" spans="1:17" ht="39.75" customHeight="1" x14ac:dyDescent="0.25">
      <c r="A338" s="13" t="str">
        <f>VLOOKUP(B338,'Plantilla publicacion'!$A$3:$B$506,2,0)</f>
        <v>Actividad propia</v>
      </c>
      <c r="B338" s="103" t="s">
        <v>847</v>
      </c>
      <c r="C338" s="349"/>
      <c r="D338" s="349">
        <f>VLOOKUP(B338,'Plantilla publicacion'!$A$3:$M$502,6,0)</f>
        <v>0</v>
      </c>
      <c r="E338" s="349"/>
      <c r="F338" s="349"/>
      <c r="G338" s="349">
        <f>VLOOKUP(B338,'Plantilla publicacion'!$A$3:$M$502,7,0)</f>
        <v>0</v>
      </c>
      <c r="H338" s="6" t="str">
        <f>VLOOKUP(B338,'Plantilla publicacion'!$A$3:$M$506,8,0)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8" s="6">
        <f>VLOOKUP(B338,'Plantilla publicacion'!$A$3:$M$506,9,0)</f>
        <v>1</v>
      </c>
      <c r="J338" s="6" t="str">
        <f>VLOOKUP(B338,'Plantilla publicacion'!$A$3:$M$506,10,0)</f>
        <v>Númerica</v>
      </c>
      <c r="K338" s="7" t="str">
        <f>VLOOKUP(B338,'Plantilla publicacion'!$A$3:$M$506,11,0)</f>
        <v>2025-01-30</v>
      </c>
      <c r="L338" s="7" t="str">
        <f>VLOOKUP(B338,'Plantilla publicacion'!$A$3:$M$506,12,0)</f>
        <v>2025-02-28</v>
      </c>
      <c r="M338" s="58"/>
      <c r="N338" s="104" t="str">
        <f>VLOOKUP(B338,'Plantilla publicacion'!$A$3:$M$506,13,0)</f>
        <v>12-GRUPO DE TRABAJO DE REGULACIÓN</v>
      </c>
      <c r="O338" s="249">
        <f>VLOOKUP($B338,'Plantilla publicacion'!$T$3:$Z$506,6,0)</f>
        <v>100</v>
      </c>
      <c r="P338" s="245">
        <f>VLOOKUP($B338,'Plantilla publicacion'!$T$3:$Z$506,7,0)</f>
        <v>1.8404907975460123E-3</v>
      </c>
      <c r="Q338" s="250" t="str">
        <f>VLOOKUP($B338,'Plantilla publicacion'!$T$3:$AA$506,8,0)</f>
        <v>A través de correo electrónico se requirió a las Delegaturas realizar el análisis a la normatividad vigente, con el fin de llevar a cabo la depuración normativa.</v>
      </c>
    </row>
    <row r="339" spans="1:17" ht="39.75" customHeight="1" x14ac:dyDescent="0.25">
      <c r="A339" s="13" t="str">
        <f>VLOOKUP(B339,'Plantilla publicacion'!$A$3:$B$506,2,0)</f>
        <v>Actividad propia</v>
      </c>
      <c r="B339" s="103" t="s">
        <v>849</v>
      </c>
      <c r="C339" s="349"/>
      <c r="D339" s="349">
        <f>VLOOKUP(B339,'Plantilla publicacion'!$A$3:$M$502,6,0)</f>
        <v>0</v>
      </c>
      <c r="E339" s="349"/>
      <c r="F339" s="349"/>
      <c r="G339" s="349">
        <f>VLOOKUP(B339,'Plantilla publicacion'!$A$3:$M$502,7,0)</f>
        <v>0</v>
      </c>
      <c r="H339" s="6" t="str">
        <f>VLOOKUP(B339,'Plantilla publicacion'!$A$3:$M$506,8,0)</f>
        <v>Realizar consulta pública para identificar instrucciones o regulaciones de la Superintendencia, susceptibles de depuración  en el marco de la Ley 2085 de 2021. (Soporte de publicación en la página web de la Entidad / único entregable)</v>
      </c>
      <c r="I339" s="6">
        <f>VLOOKUP(B339,'Plantilla publicacion'!$A$3:$M$506,9,0)</f>
        <v>1</v>
      </c>
      <c r="J339" s="6" t="str">
        <f>VLOOKUP(B339,'Plantilla publicacion'!$A$3:$M$506,10,0)</f>
        <v>Númerica</v>
      </c>
      <c r="K339" s="7" t="str">
        <f>VLOOKUP(B339,'Plantilla publicacion'!$A$3:$M$506,11,0)</f>
        <v>2025-02-25</v>
      </c>
      <c r="L339" s="7" t="str">
        <f>VLOOKUP(B339,'Plantilla publicacion'!$A$3:$M$506,12,0)</f>
        <v>2025-03-25</v>
      </c>
      <c r="M339" s="58"/>
      <c r="N339" s="104" t="str">
        <f>VLOOKUP(B339,'Plantilla publicacion'!$A$3:$M$506,13,0)</f>
        <v>12-GRUPO DE TRABAJO DE REGULACIÓN</v>
      </c>
      <c r="O339" s="249">
        <f>VLOOKUP($B339,'Plantilla publicacion'!$T$3:$Z$506,6,0)</f>
        <v>100</v>
      </c>
      <c r="P339" s="245">
        <f>VLOOKUP($B339,'Plantilla publicacion'!$T$3:$Z$506,7,0)</f>
        <v>1.2269938650306749E-3</v>
      </c>
      <c r="Q339" s="250" t="str">
        <f>VLOOKUP($B339,'Plantilla publicacion'!$T$3:$AA$506,8,0)</f>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v>
      </c>
    </row>
    <row r="340" spans="1:17" ht="39.75" customHeight="1" x14ac:dyDescent="0.25">
      <c r="A340" s="13" t="str">
        <f>VLOOKUP(B340,'Plantilla publicacion'!$A$3:$B$506,2,0)</f>
        <v>Actividad propia</v>
      </c>
      <c r="B340" s="103" t="s">
        <v>851</v>
      </c>
      <c r="C340" s="349"/>
      <c r="D340" s="349">
        <f>VLOOKUP(B340,'Plantilla publicacion'!$A$3:$M$502,6,0)</f>
        <v>0</v>
      </c>
      <c r="E340" s="349"/>
      <c r="F340" s="349"/>
      <c r="G340" s="349">
        <f>VLOOKUP(B340,'Plantilla publicacion'!$A$3:$M$502,7,0)</f>
        <v>0</v>
      </c>
      <c r="H340" s="6" t="str">
        <f>VLOOKUP(B340,'Plantilla publicacion'!$A$3:$M$506,8,0)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0" s="6">
        <f>VLOOKUP(B340,'Plantilla publicacion'!$A$3:$M$506,9,0)</f>
        <v>1</v>
      </c>
      <c r="J340" s="6" t="str">
        <f>VLOOKUP(B340,'Plantilla publicacion'!$A$3:$M$506,10,0)</f>
        <v>Númerica</v>
      </c>
      <c r="K340" s="7" t="str">
        <f>VLOOKUP(B340,'Plantilla publicacion'!$A$3:$M$506,11,0)</f>
        <v>2025-02-25</v>
      </c>
      <c r="L340" s="7" t="str">
        <f>VLOOKUP(B340,'Plantilla publicacion'!$A$3:$M$506,12,0)</f>
        <v>2025-03-25</v>
      </c>
      <c r="M340" s="58"/>
      <c r="N340" s="104" t="str">
        <f>VLOOKUP(B340,'Plantilla publicacion'!$A$3:$M$506,13,0)</f>
        <v>12-GRUPO DE TRABAJO DE REGULACIÓN</v>
      </c>
      <c r="O340" s="249">
        <f>VLOOKUP($B340,'Plantilla publicacion'!$T$3:$Z$506,6,0)</f>
        <v>100</v>
      </c>
      <c r="P340" s="245">
        <f>VLOOKUP($B340,'Plantilla publicacion'!$T$3:$Z$506,7,0)</f>
        <v>1.2269938650306749E-3</v>
      </c>
      <c r="Q340" s="250" t="str">
        <f>VLOOKUP($B340,'Plantilla publicacion'!$T$3:$AA$506,8,0)</f>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v>
      </c>
    </row>
    <row r="341" spans="1:17" ht="39.75" customHeight="1" x14ac:dyDescent="0.25">
      <c r="A341" s="13" t="str">
        <f>VLOOKUP(B341,'Plantilla publicacion'!$A$3:$B$506,2,0)</f>
        <v>Actividad propia</v>
      </c>
      <c r="B341" s="103" t="s">
        <v>853</v>
      </c>
      <c r="C341" s="349"/>
      <c r="D341" s="349">
        <f>VLOOKUP(B341,'Plantilla publicacion'!$A$3:$M$502,6,0)</f>
        <v>0</v>
      </c>
      <c r="E341" s="349"/>
      <c r="F341" s="349"/>
      <c r="G341" s="349">
        <f>VLOOKUP(B341,'Plantilla publicacion'!$A$3:$M$502,7,0)</f>
        <v>0</v>
      </c>
      <c r="H341" s="6" t="str">
        <f>VLOOKUP(B341,'Plantilla publicacion'!$A$3:$M$506,8,0)</f>
        <v>Socializar con las Delegaturas los resultados de la consulta pública y priorizar los asuntos que puedan coadyuvar a la mejora  normativa  (Correo electrónico a las Delegaturas informando los resultados / único entregable)</v>
      </c>
      <c r="I341" s="6">
        <f>VLOOKUP(B341,'Plantilla publicacion'!$A$3:$M$506,9,0)</f>
        <v>1</v>
      </c>
      <c r="J341" s="6" t="str">
        <f>VLOOKUP(B341,'Plantilla publicacion'!$A$3:$M$506,10,0)</f>
        <v>Númerica</v>
      </c>
      <c r="K341" s="7" t="str">
        <f>VLOOKUP(B341,'Plantilla publicacion'!$A$3:$M$506,11,0)</f>
        <v>2025-03-26</v>
      </c>
      <c r="L341" s="7" t="str">
        <f>VLOOKUP(B341,'Plantilla publicacion'!$A$3:$M$506,12,0)</f>
        <v>2025-04-25</v>
      </c>
      <c r="M341" s="58"/>
      <c r="N341" s="104" t="str">
        <f>VLOOKUP(B341,'Plantilla publicacion'!$A$3:$M$506,13,0)</f>
        <v>12-GRUPO DE TRABAJO DE REGULACIÓN</v>
      </c>
      <c r="O341" s="249">
        <f>VLOOKUP($B341,'Plantilla publicacion'!$T$3:$Z$506,6,0)</f>
        <v>100</v>
      </c>
      <c r="P341" s="245">
        <f>VLOOKUP($B341,'Plantilla publicacion'!$T$3:$Z$506,7,0)</f>
        <v>2.4539877300613498E-3</v>
      </c>
      <c r="Q341" s="250" t="str">
        <f>VLOOKUP($B341,'Plantilla publicacion'!$T$3:$AA$506,8,0)</f>
        <v>Se remitió a las Delegaturas los comentarios de la consulta pública realizada en el marco de la depuración normativa.</v>
      </c>
    </row>
    <row r="342" spans="1:17" ht="39.75" customHeight="1" x14ac:dyDescent="0.25">
      <c r="A342" s="13" t="str">
        <f>VLOOKUP(B342,'Plantilla publicacion'!$A$3:$B$506,2,0)</f>
        <v>Actividad propia</v>
      </c>
      <c r="B342" s="103" t="s">
        <v>855</v>
      </c>
      <c r="C342" s="349"/>
      <c r="D342" s="349">
        <f>VLOOKUP(B342,'Plantilla publicacion'!$A$3:$M$502,6,0)</f>
        <v>0</v>
      </c>
      <c r="E342" s="349"/>
      <c r="F342" s="349"/>
      <c r="G342" s="349">
        <f>VLOOKUP(B342,'Plantilla publicacion'!$A$3:$M$502,7,0)</f>
        <v>0</v>
      </c>
      <c r="H342" s="6" t="str">
        <f>VLOOKUP(B342,'Plantilla publicacion'!$A$3:$M$506,8,0)</f>
        <v>Preparar proyecto(s) de acto(s) administrativo(s) a través del cual se ordenará la depuración normativa (Proyecto de acto/ único entregable)</v>
      </c>
      <c r="I342" s="6">
        <f>VLOOKUP(B342,'Plantilla publicacion'!$A$3:$M$506,9,0)</f>
        <v>1</v>
      </c>
      <c r="J342" s="6" t="str">
        <f>VLOOKUP(B342,'Plantilla publicacion'!$A$3:$M$506,10,0)</f>
        <v>Númerica</v>
      </c>
      <c r="K342" s="7" t="str">
        <f>VLOOKUP(B342,'Plantilla publicacion'!$A$3:$M$506,11,0)</f>
        <v>2025-04-28</v>
      </c>
      <c r="L342" s="7" t="str">
        <f>VLOOKUP(B342,'Plantilla publicacion'!$A$3:$M$506,12,0)</f>
        <v>2025-05-30</v>
      </c>
      <c r="M342" s="58"/>
      <c r="N342" s="104" t="str">
        <f>VLOOKUP(B342,'Plantilla publicacion'!$A$3:$M$506,13,0)</f>
        <v>12-GRUPO DE TRABAJO DE REGULACIÓN</v>
      </c>
      <c r="O342" s="249">
        <f>VLOOKUP($B342,'Plantilla publicacion'!$T$3:$Z$506,6,0)</f>
        <v>100</v>
      </c>
      <c r="P342" s="245">
        <f>VLOOKUP($B342,'Plantilla publicacion'!$T$3:$Z$506,7,0)</f>
        <v>1.8404907975460123E-3</v>
      </c>
      <c r="Q342" s="250" t="str">
        <f>VLOOKUP($B342,'Plantilla publicacion'!$T$3:$AA$506,8,0)</f>
        <v>Se preparó el proyecto de resolución, el cual constituye el resultado del proceso de consulta interna y externa llevado a cabo en desarrollo del ejercicio de depuración normativa.</v>
      </c>
    </row>
    <row r="343" spans="1:17" ht="39.75" customHeight="1" x14ac:dyDescent="0.25">
      <c r="A343" s="13" t="str">
        <f>VLOOKUP(B343,'Plantilla publicacion'!$A$3:$B$506,2,0)</f>
        <v>Actividad propia</v>
      </c>
      <c r="B343" s="103" t="s">
        <v>857</v>
      </c>
      <c r="C343" s="349"/>
      <c r="D343" s="349">
        <f>VLOOKUP(B343,'Plantilla publicacion'!$A$3:$M$502,6,0)</f>
        <v>0</v>
      </c>
      <c r="E343" s="349"/>
      <c r="F343" s="349"/>
      <c r="G343" s="349">
        <f>VLOOKUP(B343,'Plantilla publicacion'!$A$3:$M$502,7,0)</f>
        <v>0</v>
      </c>
      <c r="H343" s="6" t="str">
        <f>VLOOKUP(B343,'Plantilla publicacion'!$A$3:$M$506,8,0)</f>
        <v>Adelantar consulta pública  de proyecto(s) de acto(s) administrativo(s) a través del cual se ordenará la depuración normativa (Soporte de publicación en la página web de la Entidad / único entregable)</v>
      </c>
      <c r="I343" s="6">
        <f>VLOOKUP(B343,'Plantilla publicacion'!$A$3:$M$506,9,0)</f>
        <v>1</v>
      </c>
      <c r="J343" s="6" t="str">
        <f>VLOOKUP(B343,'Plantilla publicacion'!$A$3:$M$506,10,0)</f>
        <v>Númerica</v>
      </c>
      <c r="K343" s="7" t="str">
        <f>VLOOKUP(B343,'Plantilla publicacion'!$A$3:$M$506,11,0)</f>
        <v>2025-06-03</v>
      </c>
      <c r="L343" s="7" t="str">
        <f>VLOOKUP(B343,'Plantilla publicacion'!$A$3:$M$506,12,0)</f>
        <v>2025-06-20</v>
      </c>
      <c r="M343" s="58"/>
      <c r="N343" s="104" t="str">
        <f>VLOOKUP(B343,'Plantilla publicacion'!$A$3:$M$506,13,0)</f>
        <v>12-GRUPO DE TRABAJO DE REGULACIÓN</v>
      </c>
      <c r="O343" s="249">
        <f>VLOOKUP($B343,'Plantilla publicacion'!$T$3:$Z$506,6,0)</f>
        <v>0</v>
      </c>
      <c r="P343" s="245">
        <f>VLOOKUP($B343,'Plantilla publicacion'!$T$3:$Z$506,7,0)</f>
        <v>0</v>
      </c>
      <c r="Q343" s="250">
        <f>VLOOKUP($B343,'Plantilla publicacion'!$T$3:$AA$506,8,0)</f>
        <v>0</v>
      </c>
    </row>
    <row r="344" spans="1:17" ht="39.75" customHeight="1" thickBot="1" x14ac:dyDescent="0.3">
      <c r="A344" s="13" t="str">
        <f>VLOOKUP(B344,'Plantilla publicacion'!$A$3:$B$506,2,0)</f>
        <v>Actividad propia</v>
      </c>
      <c r="B344" s="105" t="s">
        <v>858</v>
      </c>
      <c r="C344" s="351"/>
      <c r="D344" s="351">
        <f>VLOOKUP(B344,'Plantilla publicacion'!$A$3:$M$502,6,0)</f>
        <v>0</v>
      </c>
      <c r="E344" s="351"/>
      <c r="F344" s="351"/>
      <c r="G344" s="351">
        <f>VLOOKUP(B344,'Plantilla publicacion'!$A$3:$M$502,7,0)</f>
        <v>0</v>
      </c>
      <c r="H344" s="107" t="str">
        <f>VLOOKUP(B344,'Plantilla publicacion'!$A$3:$M$506,8,0)</f>
        <v>Elaborar y presentar a la Superintendente,  la versión final del proyecto(s) de acto(s) administrativo(s) a través del cual se ordenará la depuración normativa (Proyecto de acto de depuración elaborado/único entregable)</v>
      </c>
      <c r="I344" s="107">
        <f>VLOOKUP(B344,'Plantilla publicacion'!$A$3:$M$506,9,0)</f>
        <v>1</v>
      </c>
      <c r="J344" s="107" t="str">
        <f>VLOOKUP(B344,'Plantilla publicacion'!$A$3:$M$506,10,0)</f>
        <v>Númerica</v>
      </c>
      <c r="K344" s="108" t="str">
        <f>VLOOKUP(B344,'Plantilla publicacion'!$A$3:$M$506,11,0)</f>
        <v>2025-06-24</v>
      </c>
      <c r="L344" s="108" t="str">
        <f>VLOOKUP(B344,'Plantilla publicacion'!$A$3:$M$506,12,0)</f>
        <v>2025-07-11</v>
      </c>
      <c r="M344" s="109"/>
      <c r="N344" s="110" t="str">
        <f>VLOOKUP(B344,'Plantilla publicacion'!$A$3:$M$506,13,0)</f>
        <v>12-GRUPO DE TRABAJO DE REGULACIÓN</v>
      </c>
      <c r="O344" s="251">
        <f>VLOOKUP($B344,'Plantilla publicacion'!$T$3:$Z$506,6,0)</f>
        <v>0</v>
      </c>
      <c r="P344" s="252">
        <f>VLOOKUP($B344,'Plantilla publicacion'!$T$3:$Z$506,7,0)</f>
        <v>0</v>
      </c>
      <c r="Q344" s="253">
        <f>VLOOKUP($B344,'Plantilla publicacion'!$T$3:$AA$506,8,0)</f>
        <v>0</v>
      </c>
    </row>
    <row r="345" spans="1:17" s="12" customFormat="1" ht="51" x14ac:dyDescent="0.25">
      <c r="A345" s="5" t="str">
        <f>VLOOKUP(B345,'Plantilla publicacion'!$A$3:$B$506,2,0)</f>
        <v>Producto</v>
      </c>
      <c r="B345" s="15" t="s">
        <v>908</v>
      </c>
      <c r="C345" s="349" t="str">
        <f>VLOOKUP(B345,'Plantilla publicacion'!$A$3:$R$506,17,0)</f>
        <v>PND - 5-31-5-b- Convergencia regional - Entidades públicas territoriales y nacionales fortalecidas / PES - Transformación Institucional</v>
      </c>
      <c r="D345" s="349" t="str">
        <f>VLOOKUP(B345,'Plantilla publicacion'!$A$3:$M$506,6,0)</f>
        <v>56-Fortalecer la gestión de la información, el conocimiento y la innovación para optimizar la capacidad institucional</v>
      </c>
      <c r="E345" s="349" t="str">
        <f>VLOOKUP(B345,'Plantilla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5" s="349" t="str">
        <f>VLOOKUP(B345,'Plantilla publicacion'!$A$3:$P$506,15,0)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5" s="349" t="str">
        <f>VLOOKUP(B345,'Plantilla publicacion'!$A$3:$M$506,7,0)</f>
        <v>FUNCIONAMIENTO</v>
      </c>
      <c r="H345" s="15" t="str">
        <f>VLOOKUP(B345,'Plantilla publicacion'!$A$3:$M$506,8,0)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45" s="15">
        <f>VLOOKUP(B345,'Plantilla publicacion'!$A$3:$M$506,9,0)</f>
        <v>1</v>
      </c>
      <c r="J345" s="15" t="str">
        <f>VLOOKUP(B345,'Plantilla publicacion'!$A$3:$M$506,10,0)</f>
        <v>Númerica</v>
      </c>
      <c r="K345" s="158" t="str">
        <f>VLOOKUP(B345,'Plantilla publicacion'!$A$3:$M$506,11,0)</f>
        <v>2025-02-03</v>
      </c>
      <c r="L345" s="158" t="str">
        <f>VLOOKUP(B345,'Plantilla publicacion'!$A$3:$M$506,12,0)</f>
        <v>2025-11-26</v>
      </c>
      <c r="M345" s="101">
        <f>IF(ISERROR(VLOOKUP(B345,'Plantilla publicacion'!$A$3:$P$501,16,0)),"NA",VLOOKUP(B345,'Plantilla publicacion'!$A$3:$P$501,16,0))</f>
        <v>0</v>
      </c>
      <c r="N345" s="189" t="str">
        <f>VLOOKUP(B345,'Plantilla publicacion'!$A$3:$M$506,13,0)</f>
        <v>7000-DESPACHO DEL SUPERINTENDENTE DELEGADO PARA LA PROTECCIÓN DE DATOS PERSONALES</v>
      </c>
      <c r="O345" s="246">
        <f>VLOOKUP($B345,'Plantilla publicacion'!$T$3:$Z$506,6,0)</f>
        <v>0</v>
      </c>
      <c r="P345" s="247">
        <f>VLOOKUP($B345,'Plantilla publicacion'!$T$3:$Z$506,7,0)</f>
        <v>0</v>
      </c>
      <c r="Q345" s="248">
        <f>VLOOKUP($B345,'Plantilla publicacion'!$T$3:$AA$506,8,0)</f>
        <v>0</v>
      </c>
    </row>
    <row r="346" spans="1:17" ht="39.75" customHeight="1" x14ac:dyDescent="0.25">
      <c r="A346" s="13" t="str">
        <f>VLOOKUP(B346,'Plantilla publicacion'!$A$3:$B$506,2,0)</f>
        <v>Actividad propia</v>
      </c>
      <c r="B346" s="6" t="s">
        <v>912</v>
      </c>
      <c r="C346" s="349"/>
      <c r="D346" s="349">
        <f>VLOOKUP(B346,'Plantilla publicacion'!$A$3:$M$502,6,0)</f>
        <v>0</v>
      </c>
      <c r="E346" s="349"/>
      <c r="F346" s="349"/>
      <c r="G346" s="349">
        <f>VLOOKUP(B346,'Plantilla publicacion'!$A$3:$M$502,7,0)</f>
        <v>0</v>
      </c>
      <c r="H346" s="6" t="str">
        <f>VLOOKUP(B346,'Plantilla publicacion'!$A$3:$M$506,8,0)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6" s="6">
        <f>VLOOKUP(B346,'Plantilla publicacion'!$A$3:$M$506,9,0)</f>
        <v>1</v>
      </c>
      <c r="J346" s="6" t="str">
        <f>VLOOKUP(B346,'Plantilla publicacion'!$A$3:$M$506,10,0)</f>
        <v>Númerica</v>
      </c>
      <c r="K346" s="7" t="str">
        <f>VLOOKUP(B346,'Plantilla publicacion'!$A$3:$M$506,11,0)</f>
        <v>2025-02-03</v>
      </c>
      <c r="L346" s="7" t="str">
        <f>VLOOKUP(B346,'Plantilla publicacion'!$A$3:$M$506,12,0)</f>
        <v>2025-05-12</v>
      </c>
      <c r="M346" s="58"/>
      <c r="N346" s="39" t="str">
        <f>VLOOKUP(B346,'Plantilla publicacion'!$A$3:$M$506,13,0)</f>
        <v>7000-DESPACHO DEL SUPERINTENDENTE DELEGADO PARA LA PROTECCIÓN DE DATOS PERSONALES</v>
      </c>
      <c r="O346" s="249">
        <f>VLOOKUP($B346,'Plantilla publicacion'!$T$3:$Z$506,6,0)</f>
        <v>100</v>
      </c>
      <c r="P346" s="245">
        <f>VLOOKUP($B346,'Plantilla publicacion'!$T$3:$Z$506,7,0)</f>
        <v>3.6809815950920245E-3</v>
      </c>
      <c r="Q346" s="250" t="str">
        <f>VLOOKUP($B346,'Plantilla publicacion'!$T$3:$AA$506,8,0)</f>
        <v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v>
      </c>
    </row>
    <row r="347" spans="1:17" ht="39.75" customHeight="1" x14ac:dyDescent="0.25">
      <c r="A347" s="13" t="str">
        <f>VLOOKUP(B347,'Plantilla publicacion'!$A$3:$B$506,2,0)</f>
        <v>Actividad propia</v>
      </c>
      <c r="B347" s="6" t="s">
        <v>914</v>
      </c>
      <c r="C347" s="349"/>
      <c r="D347" s="349">
        <f>VLOOKUP(B347,'Plantilla publicacion'!$A$3:$M$502,6,0)</f>
        <v>0</v>
      </c>
      <c r="E347" s="349"/>
      <c r="F347" s="349"/>
      <c r="G347" s="349">
        <f>VLOOKUP(B347,'Plantilla publicacion'!$A$3:$M$502,7,0)</f>
        <v>0</v>
      </c>
      <c r="H347" s="6" t="str">
        <f>VLOOKUP(B347,'Plantilla publicacion'!$A$3:$M$506,8,0)</f>
        <v>Elaborar documento con el desarrollo del estudio comparativo y un apartado de recomendaciones para la adopción o adaptación de dichas medidas en el marco regulatorio colombiano (Documento)</v>
      </c>
      <c r="I347" s="6">
        <f>VLOOKUP(B347,'Plantilla publicacion'!$A$3:$M$506,9,0)</f>
        <v>1</v>
      </c>
      <c r="J347" s="6" t="str">
        <f>VLOOKUP(B347,'Plantilla publicacion'!$A$3:$M$506,10,0)</f>
        <v>Númerica</v>
      </c>
      <c r="K347" s="7" t="str">
        <f>VLOOKUP(B347,'Plantilla publicacion'!$A$3:$M$506,11,0)</f>
        <v>2025-05-13</v>
      </c>
      <c r="L347" s="7" t="str">
        <f>VLOOKUP(B347,'Plantilla publicacion'!$A$3:$M$506,12,0)</f>
        <v>2025-10-17</v>
      </c>
      <c r="M347" s="58"/>
      <c r="N347" s="39" t="str">
        <f>VLOOKUP(B347,'Plantilla publicacion'!$A$3:$M$506,13,0)</f>
        <v>7000-DESPACHO DEL SUPERINTENDENTE DELEGADO PARA LA PROTECCIÓN DE DATOS PERSONALES</v>
      </c>
      <c r="O347" s="249">
        <f>VLOOKUP($B347,'Plantilla publicacion'!$T$3:$Z$506,6,0)</f>
        <v>0</v>
      </c>
      <c r="P347" s="245">
        <f>VLOOKUP($B347,'Plantilla publicacion'!$T$3:$Z$506,7,0)</f>
        <v>0</v>
      </c>
      <c r="Q347" s="250">
        <f>VLOOKUP($B347,'Plantilla publicacion'!$T$3:$AA$506,8,0)</f>
        <v>0</v>
      </c>
    </row>
    <row r="348" spans="1:17" ht="39.75" customHeight="1" thickBot="1" x14ac:dyDescent="0.3">
      <c r="A348" s="13" t="str">
        <f>VLOOKUP(B348,'Plantilla publicacion'!$A$3:$B$506,2,0)</f>
        <v>Actividad propia</v>
      </c>
      <c r="B348" s="11" t="s">
        <v>916</v>
      </c>
      <c r="C348" s="349"/>
      <c r="D348" s="349">
        <f>VLOOKUP(B348,'Plantilla publicacion'!$A$3:$M$502,6,0)</f>
        <v>0</v>
      </c>
      <c r="E348" s="349"/>
      <c r="F348" s="349"/>
      <c r="G348" s="349">
        <f>VLOOKUP(B348,'Plantilla publicacion'!$A$3:$M$502,7,0)</f>
        <v>0</v>
      </c>
      <c r="H348" s="11" t="str">
        <f>VLOOKUP(B348,'Plantilla publicacion'!$A$3:$M$506,8,0)</f>
        <v>Solicitar la publicación del documento con el propósito que entidades públicas y privadas conozcan los efectos de la Inteligencia Artificial (IA) al derecho en cuestión (Link de publicación)</v>
      </c>
      <c r="I348" s="11">
        <f>VLOOKUP(B348,'Plantilla publicacion'!$A$3:$M$506,9,0)</f>
        <v>1</v>
      </c>
      <c r="J348" s="11" t="str">
        <f>VLOOKUP(B348,'Plantilla publicacion'!$A$3:$M$506,10,0)</f>
        <v>Númerica</v>
      </c>
      <c r="K348" s="111" t="str">
        <f>VLOOKUP(B348,'Plantilla publicacion'!$A$3:$M$506,11,0)</f>
        <v>2025-10-17</v>
      </c>
      <c r="L348" s="111" t="str">
        <f>VLOOKUP(B348,'Plantilla publicacion'!$A$3:$M$506,12,0)</f>
        <v>2025-11-26</v>
      </c>
      <c r="M348" s="112"/>
      <c r="N348" s="190" t="str">
        <f>VLOOKUP(B348,'Plantilla publicacion'!$A$3:$M$506,13,0)</f>
        <v>7000-DESPACHO DEL SUPERINTENDENTE DELEGADO PARA LA PROTECCIÓN DE DATOS PERSONALES</v>
      </c>
      <c r="O348" s="251">
        <f>VLOOKUP($B348,'Plantilla publicacion'!$T$3:$Z$506,6,0)</f>
        <v>0</v>
      </c>
      <c r="P348" s="252">
        <f>VLOOKUP($B348,'Plantilla publicacion'!$T$3:$Z$506,7,0)</f>
        <v>0</v>
      </c>
      <c r="Q348" s="253">
        <f>VLOOKUP($B348,'Plantilla publicacion'!$T$3:$AA$506,8,0)</f>
        <v>0</v>
      </c>
    </row>
    <row r="349" spans="1:17" s="12" customFormat="1" ht="114.75" x14ac:dyDescent="0.25">
      <c r="A349" s="5" t="str">
        <f>VLOOKUP(B349,'Plantilla publicacion'!$A$3:$B$506,2,0)</f>
        <v>Producto</v>
      </c>
      <c r="B349" s="99" t="s">
        <v>1091</v>
      </c>
      <c r="C349" s="350" t="str">
        <f>VLOOKUP(B349,'Plantilla publicacion'!$A$3:$R$506,17,0)</f>
        <v>PND - 5-31-5-b- Convergencia regional - Entidades públicas territoriales y nacionales fortalecidas / PES - Transformación Institucional</v>
      </c>
      <c r="D349" s="350" t="str">
        <f>VLOOKUP(B349,'Plantilla publicacion'!$A$3:$M$506,6,0)</f>
        <v>60-Fortalecer el Sistema Integral de Gestión Institucional en el marco del Modelo Integrado de Planeación y gestión para mejorar la prestación del servicio.</v>
      </c>
      <c r="E349" s="350" t="str">
        <f>VLOOKUP(B349,'Plantilla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9" s="350" t="str">
        <f>VLOOKUP(B349,'Plantilla publicacion'!$A$3:$P$506,15,0)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9" s="350" t="str">
        <f>VLOOKUP(B349,'Plantilla publicacion'!$A$3:$M$506,7,0)</f>
        <v>N/A</v>
      </c>
      <c r="H349" s="101" t="str">
        <f>VLOOKUP(B349,'Plantilla publicacion'!$A$3:$M$506,8,0)</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I349" s="101">
        <f>VLOOKUP(B349,'Plantilla publicacion'!$A$3:$M$506,9,0)</f>
        <v>1</v>
      </c>
      <c r="J349" s="101" t="str">
        <f>VLOOKUP(B349,'Plantilla publicacion'!$A$3:$M$506,10,0)</f>
        <v>Númerica</v>
      </c>
      <c r="K349" s="159" t="str">
        <f>VLOOKUP(B349,'Plantilla publicacion'!$A$3:$M$506,11,0)</f>
        <v>2025-01-20</v>
      </c>
      <c r="L349" s="159" t="str">
        <f>VLOOKUP(B349,'Plantilla publicacion'!$A$3:$M$506,12,0)</f>
        <v>2025-07-18</v>
      </c>
      <c r="M349" s="101">
        <f>IF(ISERROR(VLOOKUP(B349,'Plantilla publicacion'!$A$3:$P$501,16,0)),"NA",VLOOKUP(B349,'Plantilla publicacion'!$A$3:$P$501,16,0))</f>
        <v>0</v>
      </c>
      <c r="N349" s="102" t="str">
        <f>VLOOKUP(B349,'Plantilla publicacion'!$A$3:$M$506,13,0)</f>
        <v>2000-DESPACHO DEL SUPERINTENDENTE DELEGADO PARA LA PROPIEDAD INDUSTRIAL;
2010-DIRECCION DE SIGNOS DISTINTIVOS;
2020-DIRECCIÓN DE NUEVAS CREACIONES</v>
      </c>
      <c r="O349" s="246">
        <f>VLOOKUP($B349,'Plantilla publicacion'!$T$3:$Z$506,6,0)</f>
        <v>0</v>
      </c>
      <c r="P349" s="247">
        <f>VLOOKUP($B349,'Plantilla publicacion'!$T$3:$Z$506,7,0)</f>
        <v>0</v>
      </c>
      <c r="Q349" s="248" t="str">
        <f>VLOOKUP($B349,'Plantilla publicacion'!$T$3:$AA$506,8,0)</f>
        <v>Se elaboraron y entregaron al despacho de la Delegada para la Propiedad Industrial las 2 propuestas de modificación y actualización de la Circular Única.</v>
      </c>
    </row>
    <row r="350" spans="1:17" ht="25.5" x14ac:dyDescent="0.25">
      <c r="A350" s="13" t="str">
        <f>VLOOKUP(B350,'Plantilla publicacion'!$A$3:$B$506,2,0)</f>
        <v>Actividad sin participación</v>
      </c>
      <c r="B350" s="103" t="s">
        <v>1094</v>
      </c>
      <c r="C350" s="349"/>
      <c r="D350" s="349">
        <f>VLOOKUP(B350,'Plantilla publicacion'!$A$3:$M$502,6,0)</f>
        <v>0</v>
      </c>
      <c r="E350" s="349"/>
      <c r="F350" s="349"/>
      <c r="G350" s="349">
        <f>VLOOKUP(B350,'Plantilla publicacion'!$A$3:$M$502,7,0)</f>
        <v>0</v>
      </c>
      <c r="H350" s="6" t="str">
        <f>VLOOKUP(B350,'Plantilla publicacion'!$A$3:$M$506,8,0)</f>
        <v>Identificar necesidades de regulación en materia de Propiedad Industrial para mejora de los trámites (Documento de identificación de necesidades elaborado)</v>
      </c>
      <c r="I350" s="6">
        <f>VLOOKUP(B350,'Plantilla publicacion'!$A$3:$M$506,9,0)</f>
        <v>2</v>
      </c>
      <c r="J350" s="6" t="str">
        <f>VLOOKUP(B350,'Plantilla publicacion'!$A$3:$M$506,10,0)</f>
        <v>Númerica</v>
      </c>
      <c r="K350" s="7" t="str">
        <f>VLOOKUP(B350,'Plantilla publicacion'!$A$3:$M$506,11,0)</f>
        <v>2025-01-20</v>
      </c>
      <c r="L350" s="7" t="str">
        <f>VLOOKUP(B350,'Plantilla publicacion'!$A$3:$M$506,12,0)</f>
        <v>2025-05-30</v>
      </c>
      <c r="M350" s="58"/>
      <c r="N350" s="104" t="str">
        <f>VLOOKUP(B350,'Plantilla publicacion'!$A$3:$M$506,13,0)</f>
        <v>2010-DIRECCION DE SIGNOS DISTINTIVOS;
2020-DIRECCIÓN DE NUEVAS CREACIONES</v>
      </c>
      <c r="O350" s="249">
        <f>VLOOKUP($B350,'Plantilla publicacion'!$T$3:$Z$506,6,0)</f>
        <v>100</v>
      </c>
      <c r="P350" s="245">
        <f>VLOOKUP($B350,'Plantilla publicacion'!$T$3:$Z$506,7,0)</f>
        <v>0</v>
      </c>
      <c r="Q350" s="250" t="str">
        <f>VLOOKUP($B350,'Plantilla publicacion'!$T$3:$AA$506,8,0)</f>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v>
      </c>
    </row>
    <row r="351" spans="1:17" ht="38.25" x14ac:dyDescent="0.25">
      <c r="A351" s="13" t="str">
        <f>VLOOKUP(B351,'Plantilla publicacion'!$A$3:$B$506,2,0)</f>
        <v>Actividad sin participación</v>
      </c>
      <c r="B351" s="103" t="s">
        <v>1097</v>
      </c>
      <c r="C351" s="349"/>
      <c r="D351" s="349">
        <f>VLOOKUP(B351,'Plantilla publicacion'!$A$3:$M$502,6,0)</f>
        <v>0</v>
      </c>
      <c r="E351" s="349"/>
      <c r="F351" s="349"/>
      <c r="G351" s="349">
        <f>VLOOKUP(B351,'Plantilla publicacion'!$A$3:$M$502,7,0)</f>
        <v>0</v>
      </c>
      <c r="H351" s="6" t="str">
        <f>VLOOKUP(B351,'Plantilla publicacion'!$A$3:$M$506,8,0)</f>
        <v>Elaborar propuesta de modificación y actualización del Título X de la Circular Única de la Superintendencia de Industria y Comercio en materia de Nuevas Creaciones y  Signos Distintivos (Propuestas de modificación entregadas al Despacho de PI)</v>
      </c>
      <c r="I351" s="6">
        <f>VLOOKUP(B351,'Plantilla publicacion'!$A$3:$M$506,9,0)</f>
        <v>2</v>
      </c>
      <c r="J351" s="6" t="str">
        <f>VLOOKUP(B351,'Plantilla publicacion'!$A$3:$M$506,10,0)</f>
        <v>Númerica</v>
      </c>
      <c r="K351" s="7" t="str">
        <f>VLOOKUP(B351,'Plantilla publicacion'!$A$3:$M$506,11,0)</f>
        <v>2025-01-20</v>
      </c>
      <c r="L351" s="7" t="str">
        <f>VLOOKUP(B351,'Plantilla publicacion'!$A$3:$M$506,12,0)</f>
        <v>2025-05-30</v>
      </c>
      <c r="M351" s="58"/>
      <c r="N351" s="104" t="str">
        <f>VLOOKUP(B351,'Plantilla publicacion'!$A$3:$M$506,13,0)</f>
        <v>2010-DIRECCION DE SIGNOS DISTINTIVOS;
2020-DIRECCIÓN DE NUEVAS CREACIONES</v>
      </c>
      <c r="O351" s="249">
        <f>VLOOKUP($B351,'Plantilla publicacion'!$T$3:$Z$506,6,0)</f>
        <v>100</v>
      </c>
      <c r="P351" s="245">
        <f>VLOOKUP($B351,'Plantilla publicacion'!$T$3:$Z$506,7,0)</f>
        <v>0</v>
      </c>
      <c r="Q351" s="250" t="str">
        <f>VLOOKUP($B351,'Plantilla publicacion'!$T$3:$AA$506,8,0)</f>
        <v>Se elaboraron y entregaron al despacho de la Delegada para la Propiedad Industrial las 2 propuestas de modificación y actualización de la Circular Única.</v>
      </c>
    </row>
    <row r="352" spans="1:17" ht="38.25" x14ac:dyDescent="0.25">
      <c r="A352" s="13" t="str">
        <f>VLOOKUP(B352,'Plantilla publicacion'!$A$3:$B$506,2,0)</f>
        <v>Actividad propia</v>
      </c>
      <c r="B352" s="103" t="s">
        <v>1099</v>
      </c>
      <c r="C352" s="349"/>
      <c r="D352" s="349">
        <f>VLOOKUP(B352,'Plantilla publicacion'!$A$3:$M$502,6,0)</f>
        <v>0</v>
      </c>
      <c r="E352" s="349"/>
      <c r="F352" s="349"/>
      <c r="G352" s="349">
        <f>VLOOKUP(B352,'Plantilla publicacion'!$A$3:$M$502,7,0)</f>
        <v>0</v>
      </c>
      <c r="H352" s="6" t="str">
        <f>VLOOKUP(B352,'Plantilla publicacion'!$A$3:$M$506,8,0)</f>
        <v>Unificar las propuestas de modificación y actualización del Título X de la Circular Única de la Superintendencia de Industria y Comercio en materia de Signos Distintivos y Nuevas Creaciones (Propuesta de modificación unificada)</v>
      </c>
      <c r="I352" s="6">
        <f>VLOOKUP(B352,'Plantilla publicacion'!$A$3:$M$506,9,0)</f>
        <v>1</v>
      </c>
      <c r="J352" s="6" t="str">
        <f>VLOOKUP(B352,'Plantilla publicacion'!$A$3:$M$506,10,0)</f>
        <v>Númerica</v>
      </c>
      <c r="K352" s="7" t="str">
        <f>VLOOKUP(B352,'Plantilla publicacion'!$A$3:$M$506,11,0)</f>
        <v>2025-06-03</v>
      </c>
      <c r="L352" s="7" t="str">
        <f>VLOOKUP(B352,'Plantilla publicacion'!$A$3:$M$506,12,0)</f>
        <v>2025-06-27</v>
      </c>
      <c r="M352" s="58"/>
      <c r="N352" s="104" t="str">
        <f>VLOOKUP(B352,'Plantilla publicacion'!$A$3:$M$506,13,0)</f>
        <v>2000-DESPACHO DEL SUPERINTENDENTE DELEGADO PARA LA PROPIEDAD INDUSTRIAL</v>
      </c>
      <c r="O352" s="249">
        <f>VLOOKUP($B352,'Plantilla publicacion'!$T$3:$Z$506,6,0)</f>
        <v>0</v>
      </c>
      <c r="P352" s="245">
        <f>VLOOKUP($B352,'Plantilla publicacion'!$T$3:$Z$506,7,0)</f>
        <v>0</v>
      </c>
      <c r="Q352" s="250">
        <f>VLOOKUP($B352,'Plantilla publicacion'!$T$3:$AA$506,8,0)</f>
        <v>0</v>
      </c>
    </row>
    <row r="353" spans="1:17" ht="39" thickBot="1" x14ac:dyDescent="0.3">
      <c r="A353" s="13" t="str">
        <f>VLOOKUP(B353,'Plantilla publicacion'!$A$3:$B$506,2,0)</f>
        <v>Actividad propia</v>
      </c>
      <c r="B353" s="105" t="s">
        <v>1101</v>
      </c>
      <c r="C353" s="351"/>
      <c r="D353" s="351">
        <f>VLOOKUP(B353,'Plantilla publicacion'!$A$3:$M$502,6,0)</f>
        <v>0</v>
      </c>
      <c r="E353" s="351"/>
      <c r="F353" s="351"/>
      <c r="G353" s="351">
        <f>VLOOKUP(B353,'Plantilla publicacion'!$A$3:$M$502,7,0)</f>
        <v>0</v>
      </c>
      <c r="H353" s="107" t="str">
        <f>VLOOKUP(B353,'Plantilla publicacion'!$A$3:$M$506,8,0)</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I353" s="107">
        <f>VLOOKUP(B353,'Plantilla publicacion'!$A$3:$M$506,9,0)</f>
        <v>1</v>
      </c>
      <c r="J353" s="107" t="str">
        <f>VLOOKUP(B353,'Plantilla publicacion'!$A$3:$M$506,10,0)</f>
        <v>Númerica</v>
      </c>
      <c r="K353" s="108" t="str">
        <f>VLOOKUP(B353,'Plantilla publicacion'!$A$3:$M$506,11,0)</f>
        <v>2025-07-01</v>
      </c>
      <c r="L353" s="108" t="str">
        <f>VLOOKUP(B353,'Plantilla publicacion'!$A$3:$M$506,12,0)</f>
        <v>2025-07-18</v>
      </c>
      <c r="M353" s="109"/>
      <c r="N353" s="110" t="str">
        <f>VLOOKUP(B353,'Plantilla publicacion'!$A$3:$M$506,13,0)</f>
        <v>2000-DESPACHO DEL SUPERINTENDENTE DELEGADO PARA LA PROPIEDAD INDUSTRIAL</v>
      </c>
      <c r="O353" s="251">
        <f>VLOOKUP($B353,'Plantilla publicacion'!$T$3:$Z$506,6,0)</f>
        <v>0</v>
      </c>
      <c r="P353" s="252">
        <f>VLOOKUP($B353,'Plantilla publicacion'!$T$3:$Z$506,7,0)</f>
        <v>0</v>
      </c>
      <c r="Q353" s="253">
        <f>VLOOKUP($B353,'Plantilla publicacion'!$T$3:$AA$506,8,0)</f>
        <v>0</v>
      </c>
    </row>
    <row r="354" spans="1:17" s="12" customFormat="1" ht="38.25" x14ac:dyDescent="0.25">
      <c r="A354" s="5" t="str">
        <f>VLOOKUP(B354,'Plantilla publicacion'!$A$3:$B$506,2,0)</f>
        <v>Producto</v>
      </c>
      <c r="B354" s="15" t="s">
        <v>1224</v>
      </c>
      <c r="C354" s="349" t="str">
        <f>VLOOKUP(B354,'Plantilla publicacion'!$A$3:$R$506,17,0)</f>
        <v>PND - 4-04-1-c- Transformación productiva, internacionalización y acción climática - Políticas de competencia, consumidor e infraestructura de la calidad modernas / PES - Internacionalización</v>
      </c>
      <c r="D354" s="349" t="str">
        <f>VLOOKUP(B354,'Plantilla publicacion'!$A$3:$M$506,6,0)</f>
        <v>59-Generar sinergias con agentes nacionales e internacionales que permitan potenciar las capacidades de la SIC.</v>
      </c>
      <c r="E354" s="349" t="str">
        <f>VLOOKUP(B354,'Plantilla publicacion'!$A$3:$P$506,15,0)</f>
        <v>63 - 1-Generación de oportunidades de cooperación y fortalecimiento de existentes con grupos de interés y de valor.-5-Direccionamiento de la oferta institucional con productos y/o servicios con enfoque preventivo, diferencial y territorial.</v>
      </c>
      <c r="F354" s="349" t="str">
        <f>VLOOKUP(B354,'Plantilla publicacion'!$A$3:$P$506,15,0)</f>
        <v>63 - 1-Generación de oportunidades de cooperación y fortalecimiento de existentes con grupos de interés y de valor.-5-Direccionamiento de la oferta institucional con productos y/o servicios con enfoque preventivo, diferencial y territorial.</v>
      </c>
      <c r="G354" s="349" t="str">
        <f>VLOOKUP(B354,'Plantilla publicacion'!$A$3:$M$506,7,0)</f>
        <v>N/A</v>
      </c>
      <c r="H354" s="15" t="str">
        <f>VLOOKUP(B354,'Plantilla publicacion'!$A$3:$M$506,8,0)</f>
        <v>Reforma de la norma andina Decisión 608 de la CAN, con el objetivo de contribuir al desarrollo de un sistema normativo de protección de la libre competencia a nivel andino (Documento de revisión)</v>
      </c>
      <c r="I354" s="15">
        <f>VLOOKUP(B354,'Plantilla publicacion'!$A$3:$M$506,9,0)</f>
        <v>1</v>
      </c>
      <c r="J354" s="15" t="str">
        <f>VLOOKUP(B354,'Plantilla publicacion'!$A$3:$M$506,10,0)</f>
        <v>Númerica</v>
      </c>
      <c r="K354" s="158" t="str">
        <f>VLOOKUP(B354,'Plantilla publicacion'!$A$3:$M$506,11,0)</f>
        <v>2025-02-03</v>
      </c>
      <c r="L354" s="158" t="str">
        <f>VLOOKUP(B354,'Plantilla publicacion'!$A$3:$M$506,12,0)</f>
        <v>2025-09-19</v>
      </c>
      <c r="M354" s="15" t="str">
        <f>IF(ISERROR(VLOOKUP(B354,'Plantilla publicacion'!$A$3:$P$501,16,0)),"NA",VLOOKUP(B354,'Plantilla publicacion'!$A$3:$P$501,16,0))</f>
        <v>PND_6_Fortalecer institucionalmente la autoridad de competencia</v>
      </c>
      <c r="N354" s="189" t="str">
        <f>VLOOKUP(B354,'Plantilla publicacion'!$A$3:$M$506,13,0)</f>
        <v>1000-DESPACHO DEL SUPERINTENDENTE DELEGADO PARA LA PROTECCIÓN DE LA COMPETENCIA</v>
      </c>
      <c r="O354" s="246">
        <f>VLOOKUP($B354,'Plantilla publicacion'!$T$3:$Z$506,6,0)</f>
        <v>0</v>
      </c>
      <c r="P354" s="247">
        <f>VLOOKUP($B354,'Plantilla publicacion'!$T$3:$Z$506,7,0)</f>
        <v>0</v>
      </c>
      <c r="Q354" s="248" t="str">
        <f>VLOOKUP($B354,'Plantilla publicacion'!$T$3:$AA$506,8,0)</f>
        <v>El viernes 29 de marzo de 2025 se llevó a cabo la primera reunión de discusión en el marco del articulado de la modificación a la Decisión 608 de la CAN. Esta corresponde a la primera de seis reuniones programadas, lo que representa un avance del 17 % en el desarrollo de la actividad.</v>
      </c>
    </row>
    <row r="355" spans="1:17" ht="38.25" x14ac:dyDescent="0.25">
      <c r="A355" s="13" t="str">
        <f>VLOOKUP(B355,'Plantilla publicacion'!$A$3:$B$506,2,0)</f>
        <v>Actividad propia</v>
      </c>
      <c r="B355" s="6" t="s">
        <v>1227</v>
      </c>
      <c r="C355" s="349"/>
      <c r="D355" s="349">
        <f>VLOOKUP(B355,'Plantilla publicacion'!$A$3:$M$502,6,0)</f>
        <v>0</v>
      </c>
      <c r="E355" s="349"/>
      <c r="F355" s="349"/>
      <c r="G355" s="349">
        <f>VLOOKUP(B355,'Plantilla publicacion'!$A$3:$M$502,7,0)</f>
        <v>0</v>
      </c>
      <c r="H355" s="6" t="str">
        <f>VLOOKUP(B355,'Plantilla publicacion'!$A$3:$M$506,8,0)</f>
        <v>Participar en las reuniones para discusión, aprobación y divulgación del articulado de la modificación a la Decisión 608 de la CAN.  (Listado de asistencia, captura de pantalla de la reunión o acta de discusión)</v>
      </c>
      <c r="I355" s="6">
        <f>VLOOKUP(B355,'Plantilla publicacion'!$A$3:$M$506,9,0)</f>
        <v>6</v>
      </c>
      <c r="J355" s="6" t="str">
        <f>VLOOKUP(B355,'Plantilla publicacion'!$A$3:$M$506,10,0)</f>
        <v>Númerica</v>
      </c>
      <c r="K355" s="7" t="str">
        <f>VLOOKUP(B355,'Plantilla publicacion'!$A$3:$M$506,11,0)</f>
        <v>2025-02-03</v>
      </c>
      <c r="L355" s="7" t="str">
        <f>VLOOKUP(B355,'Plantilla publicacion'!$A$3:$M$506,12,0)</f>
        <v>2025-07-31</v>
      </c>
      <c r="M355" s="58"/>
      <c r="N355" s="39" t="str">
        <f>VLOOKUP(B355,'Plantilla publicacion'!$A$3:$M$506,13,0)</f>
        <v>1000-DESPACHO DEL SUPERINTENDENTE DELEGADO PARA LA PROTECCIÓN DE LA COMPETENCIA</v>
      </c>
      <c r="O355" s="249">
        <f>VLOOKUP($B355,'Plantilla publicacion'!$T$3:$Z$506,6,0)</f>
        <v>33</v>
      </c>
      <c r="P355" s="245">
        <f>VLOOKUP($B355,'Plantilla publicacion'!$T$3:$Z$506,7,0)</f>
        <v>8.0981595092024529E-4</v>
      </c>
      <c r="Q355" s="250" t="str">
        <f>VLOOKUP($B355,'Plantilla publicacion'!$T$3:$AA$506,8,0)</f>
        <v>El martes 27 de mayo de 2025 se adelantó la segunda reunión de discusión  en el marco del articulado de la modificación a la Decisión 608 de la CAN. Esta corresponde a la segunda de seis reuniones programadas, lo que representa un avance del 33 % en el desarrollo de la actividad.</v>
      </c>
    </row>
    <row r="356" spans="1:17" ht="26.25" thickBot="1" x14ac:dyDescent="0.3">
      <c r="A356" s="13" t="str">
        <f>VLOOKUP(B356,'Plantilla publicacion'!$A$3:$B$506,2,0)</f>
        <v>Actividad propia</v>
      </c>
      <c r="B356" s="11" t="s">
        <v>1229</v>
      </c>
      <c r="C356" s="349"/>
      <c r="D356" s="349">
        <f>VLOOKUP(B356,'Plantilla publicacion'!$A$3:$M$502,6,0)</f>
        <v>0</v>
      </c>
      <c r="E356" s="349"/>
      <c r="F356" s="349"/>
      <c r="G356" s="349">
        <f>VLOOKUP(B356,'Plantilla publicacion'!$A$3:$M$502,7,0)</f>
        <v>0</v>
      </c>
      <c r="H356" s="11" t="str">
        <f>VLOOKUP(B356,'Plantilla publicacion'!$A$3:$M$506,8,0)</f>
        <v>Realizar la revisión de las modificaciones a la Decisión 608  (Documento de revisión)</v>
      </c>
      <c r="I356" s="11">
        <f>VLOOKUP(B356,'Plantilla publicacion'!$A$3:$M$506,9,0)</f>
        <v>1</v>
      </c>
      <c r="J356" s="11" t="str">
        <f>VLOOKUP(B356,'Plantilla publicacion'!$A$3:$M$506,10,0)</f>
        <v>Númerica</v>
      </c>
      <c r="K356" s="111" t="str">
        <f>VLOOKUP(B356,'Plantilla publicacion'!$A$3:$M$506,11,0)</f>
        <v>2025-08-01</v>
      </c>
      <c r="L356" s="111" t="str">
        <f>VLOOKUP(B356,'Plantilla publicacion'!$A$3:$M$506,12,0)</f>
        <v>2025-09-19</v>
      </c>
      <c r="M356" s="112"/>
      <c r="N356" s="190" t="str">
        <f>VLOOKUP(B356,'Plantilla publicacion'!$A$3:$M$506,13,0)</f>
        <v>1000-DESPACHO DEL SUPERINTENDENTE DELEGADO PARA LA PROTECCIÓN DE LA COMPETENCIA</v>
      </c>
      <c r="O356" s="254">
        <f>VLOOKUP($B356,'Plantilla publicacion'!$T$3:$Z$506,6,0)</f>
        <v>0</v>
      </c>
      <c r="P356" s="255">
        <f>VLOOKUP($B356,'Plantilla publicacion'!$T$3:$Z$506,7,0)</f>
        <v>0</v>
      </c>
      <c r="Q356" s="256">
        <f>VLOOKUP($B356,'Plantilla publicacion'!$T$3:$AA$506,8,0)</f>
        <v>0</v>
      </c>
    </row>
    <row r="357" spans="1:17" s="12" customFormat="1" ht="38.25" x14ac:dyDescent="0.25">
      <c r="A357" s="5" t="str">
        <f>VLOOKUP(B357,'Plantilla publicacion'!$A$3:$B$506,2,0)</f>
        <v>Producto</v>
      </c>
      <c r="B357" s="99" t="s">
        <v>1308</v>
      </c>
      <c r="C357" s="350" t="str">
        <f>VLOOKUP(B357,'Plantilla publicacion'!$A$3:$R$506,17,0)</f>
        <v>PND - 4-04-1-c- Transformación productiva, internacionalización y acción climática - Políticas de competencia, consumidor e infraestructura de la calidad modernas / PES - Reindustrialización</v>
      </c>
      <c r="D357" s="350" t="str">
        <f>VLOOKUP(B357,'Plantilla publicacion'!$A$3:$M$506,6,0)</f>
        <v>58-Promover el enfoque preventivo, diferencial y territorial en el que hacer misional de la entidad</v>
      </c>
      <c r="E357" s="350" t="str">
        <f>VLOOKUP(B357,'Plantilla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350" t="str">
        <f>VLOOKUP(B357,'Plantilla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350" t="str">
        <f>VLOOKUP(B357,'Plantilla publicacion'!$A$3:$M$506,7,0)</f>
        <v>C-3503-0200-0016-40401c</v>
      </c>
      <c r="H357" s="101" t="str">
        <f>VLOOKUP(B357,'Plantilla publicacion'!$A$3:$M$506,8,0)</f>
        <v>Proyecto de Reglamento Técnico Metrológico de Medidores de Agua de uso residencial</v>
      </c>
      <c r="I357" s="101">
        <f>VLOOKUP(B357,'Plantilla publicacion'!$A$3:$M$506,9,0)</f>
        <v>100</v>
      </c>
      <c r="J357" s="101" t="str">
        <f>VLOOKUP(B357,'Plantilla publicacion'!$A$3:$M$506,10,0)</f>
        <v>Porcentual</v>
      </c>
      <c r="K357" s="159" t="str">
        <f>VLOOKUP(B357,'Plantilla publicacion'!$A$3:$M$506,11,0)</f>
        <v>2025-02-03</v>
      </c>
      <c r="L357" s="159" t="str">
        <f>VLOOKUP(B357,'Plantilla publicacion'!$A$3:$M$506,12,0)</f>
        <v>2025-10-17</v>
      </c>
      <c r="M357" s="101" t="str">
        <f>IF(ISERROR(VLOOKUP(B357,'Plantilla publicacion'!$A$3:$P$501,16,0)),"NA",VLOOKUP(B357,'Plantilla publicacion'!$A$3:$P$501,16,0))</f>
        <v xml:space="preserve">PND_9_Ampliar los instrumentos de prevención / PND_18_Fortalecer institucionalmente el Subsistema Nacional de la Calidad </v>
      </c>
      <c r="N357" s="191" t="str">
        <f>VLOOKUP(B357,'Plantilla publicacion'!$A$3:$M$506,13,0)</f>
        <v>6000-DESPACHO DEL SUPERINTENDENTE DELEGADO PARA EL CONTROL Y VERIFICACIÓN DE REGLAMENTOS TÉCNICOS Y METROLOGÍA LEGAL</v>
      </c>
      <c r="O357" s="268">
        <f>VLOOKUP($B357,'Plantilla publicacion'!$T$3:$Z$506,6,0)</f>
        <v>0</v>
      </c>
      <c r="P357" s="269">
        <f>VLOOKUP($B357,'Plantilla publicacion'!$T$3:$Z$506,7,0)</f>
        <v>0</v>
      </c>
      <c r="Q357" s="270">
        <f>VLOOKUP($B357,'Plantilla publicacion'!$T$3:$AA$506,8,0)</f>
        <v>0</v>
      </c>
    </row>
    <row r="358" spans="1:17" ht="51" x14ac:dyDescent="0.25">
      <c r="A358" s="13" t="str">
        <f>VLOOKUP(B358,'Plantilla publicacion'!$A$3:$B$506,2,0)</f>
        <v>Actividad propia</v>
      </c>
      <c r="B358" s="103" t="s">
        <v>1310</v>
      </c>
      <c r="C358" s="349"/>
      <c r="D358" s="349">
        <f>VLOOKUP(B358,'Plantilla publicacion'!$A$3:$M$502,6,0)</f>
        <v>0</v>
      </c>
      <c r="E358" s="349"/>
      <c r="F358" s="349"/>
      <c r="G358" s="349">
        <f>VLOOKUP(B358,'Plantilla publicacion'!$A$3:$M$502,7,0)</f>
        <v>0</v>
      </c>
      <c r="H358" s="6" t="str">
        <f>VLOOKUP(B358,'Plantilla publicacion'!$A$3:$M$506,8,0)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8" s="6">
        <f>VLOOKUP(B358,'Plantilla publicacion'!$A$3:$M$506,9,0)</f>
        <v>1</v>
      </c>
      <c r="J358" s="6" t="str">
        <f>VLOOKUP(B358,'Plantilla publicacion'!$A$3:$M$506,10,0)</f>
        <v>Númerica</v>
      </c>
      <c r="K358" s="7" t="str">
        <f>VLOOKUP(B358,'Plantilla publicacion'!$A$3:$M$506,11,0)</f>
        <v>2025-02-03</v>
      </c>
      <c r="L358" s="7" t="str">
        <f>VLOOKUP(B358,'Plantilla publicacion'!$A$3:$M$506,12,0)</f>
        <v>2025-03-14</v>
      </c>
      <c r="M358" s="58"/>
      <c r="N358" s="39" t="str">
        <f>VLOOKUP(B358,'Plantilla publicacion'!$A$3:$M$506,13,0)</f>
        <v>6000-DESPACHO DEL SUPERINTENDENTE DELEGADO PARA EL CONTROL Y VERIFICACIÓN DE REGLAMENTOS TÉCNICOS Y METROLOGÍA LEGAL</v>
      </c>
      <c r="O358" s="261">
        <f>VLOOKUP($B358,'Plantilla publicacion'!$T$3:$Z$506,6,0)</f>
        <v>100</v>
      </c>
      <c r="P358" s="257">
        <f>VLOOKUP($B358,'Plantilla publicacion'!$T$3:$Z$506,7,0)</f>
        <v>2.4539877300613498E-3</v>
      </c>
      <c r="Q358" s="262" t="str">
        <f>VLOOKUP($B358,'Plantilla publicacion'!$T$3:$AA$506,8,0)</f>
        <v>Se presenta como evidencia el correo electrónico de remisión, junto con la matriz de comentarios para el Reglamento Técnico de Medidores de Agua.</v>
      </c>
    </row>
    <row r="359" spans="1:17" ht="51" x14ac:dyDescent="0.25">
      <c r="A359" s="13" t="str">
        <f>VLOOKUP(B359,'Plantilla publicacion'!$A$3:$B$506,2,0)</f>
        <v>Actividad propia</v>
      </c>
      <c r="B359" s="103" t="s">
        <v>1312</v>
      </c>
      <c r="C359" s="349"/>
      <c r="D359" s="349">
        <f>VLOOKUP(B359,'Plantilla publicacion'!$A$3:$M$502,6,0)</f>
        <v>0</v>
      </c>
      <c r="E359" s="349"/>
      <c r="F359" s="349"/>
      <c r="G359" s="349">
        <f>VLOOKUP(B359,'Plantilla publicacion'!$A$3:$M$502,7,0)</f>
        <v>0</v>
      </c>
      <c r="H359" s="6" t="str">
        <f>VLOOKUP(B359,'Plantilla publicacion'!$A$3:$M$506,8,0)</f>
        <v>Remitir el proyecto de acto administrativo a la Dirección de Regulación del Ministerio de Comercio, Industria y Turismo para obtener concepto previo. (correo electrónico de remisión (o memo de traslado) y proyecto de acto administrativo  / Único entregable)</v>
      </c>
      <c r="I359" s="6">
        <f>VLOOKUP(B359,'Plantilla publicacion'!$A$3:$M$506,9,0)</f>
        <v>1</v>
      </c>
      <c r="J359" s="6" t="str">
        <f>VLOOKUP(B359,'Plantilla publicacion'!$A$3:$M$506,10,0)</f>
        <v>Númerica</v>
      </c>
      <c r="K359" s="7" t="str">
        <f>VLOOKUP(B359,'Plantilla publicacion'!$A$3:$M$506,11,0)</f>
        <v>2025-03-17</v>
      </c>
      <c r="L359" s="7" t="str">
        <f>VLOOKUP(B359,'Plantilla publicacion'!$A$3:$M$506,12,0)</f>
        <v>2025-04-04</v>
      </c>
      <c r="M359" s="58"/>
      <c r="N359" s="39" t="str">
        <f>VLOOKUP(B359,'Plantilla publicacion'!$A$3:$M$506,13,0)</f>
        <v>6000-DESPACHO DEL SUPERINTENDENTE DELEGADO PARA EL CONTROL Y VERIFICACIÓN DE REGLAMENTOS TÉCNICOS Y METROLOGÍA LEGAL</v>
      </c>
      <c r="O359" s="261">
        <f>VLOOKUP($B359,'Plantilla publicacion'!$T$3:$Z$506,6,0)</f>
        <v>100</v>
      </c>
      <c r="P359" s="257">
        <f>VLOOKUP($B359,'Plantilla publicacion'!$T$3:$Z$506,7,0)</f>
        <v>2.4539877300613498E-3</v>
      </c>
      <c r="Q359" s="262" t="str">
        <f>VLOOKUP($B359,'Plantilla publicacion'!$T$3:$AA$506,8,0)</f>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v>
      </c>
    </row>
    <row r="360" spans="1:17" ht="63.75" x14ac:dyDescent="0.25">
      <c r="A360" s="13" t="str">
        <f>VLOOKUP(B360,'Plantilla publicacion'!$A$3:$B$506,2,0)</f>
        <v>Actividad propia</v>
      </c>
      <c r="B360" s="103" t="s">
        <v>1314</v>
      </c>
      <c r="C360" s="349"/>
      <c r="D360" s="349">
        <f>VLOOKUP(B360,'Plantilla publicacion'!$A$3:$M$502,6,0)</f>
        <v>0</v>
      </c>
      <c r="E360" s="349"/>
      <c r="F360" s="349"/>
      <c r="G360" s="349">
        <f>VLOOKUP(B360,'Plantilla publicacion'!$A$3:$M$502,7,0)</f>
        <v>0</v>
      </c>
      <c r="H360" s="6" t="str">
        <f>VLOOKUP(B360,'Plantilla publicacion'!$A$3:$M$506,8,0)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0" s="6">
        <f>VLOOKUP(B360,'Plantilla publicacion'!$A$3:$M$506,9,0)</f>
        <v>1</v>
      </c>
      <c r="J360" s="6" t="str">
        <f>VLOOKUP(B360,'Plantilla publicacion'!$A$3:$M$506,10,0)</f>
        <v>Númerica</v>
      </c>
      <c r="K360" s="7" t="str">
        <f>VLOOKUP(B360,'Plantilla publicacion'!$A$3:$M$506,11,0)</f>
        <v>2025-04-07</v>
      </c>
      <c r="L360" s="7" t="str">
        <f>VLOOKUP(B360,'Plantilla publicacion'!$A$3:$M$506,12,0)</f>
        <v>2025-05-02</v>
      </c>
      <c r="M360" s="58"/>
      <c r="N360" s="39" t="str">
        <f>VLOOKUP(B360,'Plantilla publicacion'!$A$3:$M$506,13,0)</f>
        <v>6000-DESPACHO DEL SUPERINTENDENTE DELEGADO PARA EL CONTROL Y VERIFICACIÓN DE REGLAMENTOS TÉCNICOS Y METROLOGÍA LEGAL</v>
      </c>
      <c r="O360" s="261">
        <f>VLOOKUP($B360,'Plantilla publicacion'!$T$3:$Z$506,6,0)</f>
        <v>100</v>
      </c>
      <c r="P360" s="257">
        <f>VLOOKUP($B360,'Plantilla publicacion'!$T$3:$Z$506,7,0)</f>
        <v>2.4539877300613498E-3</v>
      </c>
      <c r="Q360" s="262" t="str">
        <f>VLOOKUP($B360,'Plantilla publicacion'!$T$3:$AA$506,8,0)</f>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v>
      </c>
    </row>
    <row r="361" spans="1:17" ht="38.25" x14ac:dyDescent="0.25">
      <c r="A361" s="13" t="str">
        <f>VLOOKUP(B361,'Plantilla publicacion'!$A$3:$B$506,2,0)</f>
        <v>Actividad propia</v>
      </c>
      <c r="B361" s="103" t="s">
        <v>1316</v>
      </c>
      <c r="C361" s="349"/>
      <c r="D361" s="349">
        <f>VLOOKUP(B361,'Plantilla publicacion'!$A$3:$M$502,6,0)</f>
        <v>0</v>
      </c>
      <c r="E361" s="349"/>
      <c r="F361" s="349"/>
      <c r="G361" s="349">
        <f>VLOOKUP(B361,'Plantilla publicacion'!$A$3:$M$502,7,0)</f>
        <v>0</v>
      </c>
      <c r="H361" s="6" t="str">
        <f>VLOOKUP(B361,'Plantilla publicacion'!$A$3:$M$506,8,0)</f>
        <v>Remitir el proyecto de acto administrativo a abogacía de la competencia. (correo electrónico de remisión (o memo de traslado) y proyecto de acto administrativo  / Único entregable)</v>
      </c>
      <c r="I361" s="6">
        <f>VLOOKUP(B361,'Plantilla publicacion'!$A$3:$M$506,9,0)</f>
        <v>1</v>
      </c>
      <c r="J361" s="6" t="str">
        <f>VLOOKUP(B361,'Plantilla publicacion'!$A$3:$M$506,10,0)</f>
        <v>Númerica</v>
      </c>
      <c r="K361" s="7" t="str">
        <f>VLOOKUP(B361,'Plantilla publicacion'!$A$3:$M$506,11,0)</f>
        <v>2025-05-05</v>
      </c>
      <c r="L361" s="7" t="str">
        <f>VLOOKUP(B361,'Plantilla publicacion'!$A$3:$M$506,12,0)</f>
        <v>2025-05-23</v>
      </c>
      <c r="M361" s="58"/>
      <c r="N361" s="39" t="str">
        <f>VLOOKUP(B361,'Plantilla publicacion'!$A$3:$M$506,13,0)</f>
        <v>6000-DESPACHO DEL SUPERINTENDENTE DELEGADO PARA EL CONTROL Y VERIFICACIÓN DE REGLAMENTOS TÉCNICOS Y METROLOGÍA LEGAL</v>
      </c>
      <c r="O361" s="261">
        <f>VLOOKUP($B361,'Plantilla publicacion'!$T$3:$Z$506,6,0)</f>
        <v>100</v>
      </c>
      <c r="P361" s="257">
        <f>VLOOKUP($B361,'Plantilla publicacion'!$T$3:$Z$506,7,0)</f>
        <v>2.4539877300613498E-3</v>
      </c>
      <c r="Q361" s="262" t="str">
        <f>VLOOKUP($B361,'Plantilla publicacion'!$T$3:$AA$506,8,0)</f>
        <v>Se anexa memorando de solicitud de concepto de abogacía de la competencia, con radicado 25-120355, junto con (i) proyecto de acto administrativo; (ir) cuestionario de incidencia sobre la libre competencia; (iii) análisis de impacto normativo ex ante completo y (iv) matriz de comentarios de la consulta pública y análisis de impacto normativo del anteproyecto.</v>
      </c>
    </row>
    <row r="362" spans="1:17" ht="39" thickBot="1" x14ac:dyDescent="0.3">
      <c r="A362" s="13" t="str">
        <f>VLOOKUP(B362,'Plantilla publicacion'!$A$3:$B$506,2,0)</f>
        <v>Actividad propia</v>
      </c>
      <c r="B362" s="105" t="s">
        <v>1318</v>
      </c>
      <c r="C362" s="351"/>
      <c r="D362" s="351">
        <f>VLOOKUP(B362,'Plantilla publicacion'!$A$3:$M$502,6,0)</f>
        <v>0</v>
      </c>
      <c r="E362" s="351"/>
      <c r="F362" s="351"/>
      <c r="G362" s="351">
        <f>VLOOKUP(B362,'Plantilla publicacion'!$A$3:$M$502,7,0)</f>
        <v>0</v>
      </c>
      <c r="H362" s="107" t="str">
        <f>VLOOKUP(B362,'Plantilla publicacion'!$A$3:$M$506,8,0)</f>
        <v>Ajustar el proyecto de acto administrativo acorde con comentarios, si hubiere lugar y enviar al Grupo de regulación para su expedición. (Correo electrónico de remisión y proyecto de acto administrativo ajustado / Único entregable)</v>
      </c>
      <c r="I362" s="107">
        <f>VLOOKUP(B362,'Plantilla publicacion'!$A$3:$M$506,9,0)</f>
        <v>1</v>
      </c>
      <c r="J362" s="107" t="str">
        <f>VLOOKUP(B362,'Plantilla publicacion'!$A$3:$M$506,10,0)</f>
        <v>Númerica</v>
      </c>
      <c r="K362" s="108" t="str">
        <f>VLOOKUP(B362,'Plantilla publicacion'!$A$3:$M$506,11,0)</f>
        <v>2025-06-20</v>
      </c>
      <c r="L362" s="108" t="str">
        <f>VLOOKUP(B362,'Plantilla publicacion'!$A$3:$M$506,12,0)</f>
        <v>2025-10-17</v>
      </c>
      <c r="M362" s="109"/>
      <c r="N362" s="192" t="str">
        <f>VLOOKUP(B362,'Plantilla publicacion'!$A$3:$M$506,13,0)</f>
        <v>6000-DESPACHO DEL SUPERINTENDENTE DELEGADO PARA EL CONTROL Y VERIFICACIÓN DE REGLAMENTOS TÉCNICOS Y METROLOGÍA LEGAL</v>
      </c>
      <c r="O362" s="271">
        <f>VLOOKUP($B362,'Plantilla publicacion'!$T$3:$Z$506,6,0)</f>
        <v>0</v>
      </c>
      <c r="P362" s="272">
        <f>VLOOKUP($B362,'Plantilla publicacion'!$T$3:$Z$506,7,0)</f>
        <v>0</v>
      </c>
      <c r="Q362" s="273">
        <f>VLOOKUP($B362,'Plantilla publicacion'!$T$3:$AA$506,8,0)</f>
        <v>0</v>
      </c>
    </row>
    <row r="363" spans="1:17" s="12" customFormat="1" ht="38.25" x14ac:dyDescent="0.25">
      <c r="A363" s="5" t="str">
        <f>VLOOKUP(B363,'Plantilla publicacion'!$A$3:$B$506,2,0)</f>
        <v>Producto</v>
      </c>
      <c r="B363" s="99" t="s">
        <v>1319</v>
      </c>
      <c r="C363" s="350" t="str">
        <f>VLOOKUP(B363,'Plantilla publicacion'!$A$3:$R$506,17,0)</f>
        <v>PND - 4-04-1-c- Transformación productiva, internacionalización y acción climática - Políticas de competencia, consumidor e infraestructura de la calidad modernas / PES - Reindustrialización</v>
      </c>
      <c r="D363" s="395" t="str">
        <f>VLOOKUP(B363,'Plantilla publicacion'!$A$3:$M$506,6,0)</f>
        <v>58-Promover el enfoque preventivo, diferencial y territorial en el que hacer misional de la entidad</v>
      </c>
      <c r="E363" s="350" t="str">
        <f>VLOOKUP(B363,'Plantilla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3" s="350" t="str">
        <f>VLOOKUP(B363,'Plantilla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3" s="350" t="str">
        <f>VLOOKUP(B363,'Plantilla publicacion'!$A$3:$M$506,7,0)</f>
        <v>C-3503-0200-0016-40401c</v>
      </c>
      <c r="H363" s="101" t="str">
        <f>VLOOKUP(B363,'Plantilla publicacion'!$A$3:$M$506,8,0)</f>
        <v>Proyecto de Reglamento Técnico Metrológico de Medidores de Gas de uso residencial</v>
      </c>
      <c r="I363" s="101">
        <f>VLOOKUP(B363,'Plantilla publicacion'!$A$3:$M$506,9,0)</f>
        <v>85</v>
      </c>
      <c r="J363" s="101" t="str">
        <f>VLOOKUP(B363,'Plantilla publicacion'!$A$3:$M$506,10,0)</f>
        <v>Porcentual</v>
      </c>
      <c r="K363" s="159" t="str">
        <f>VLOOKUP(B363,'Plantilla publicacion'!$A$3:$M$506,11,0)</f>
        <v>2025-02-19</v>
      </c>
      <c r="L363" s="159" t="str">
        <f>VLOOKUP(B363,'Plantilla publicacion'!$A$3:$M$506,12,0)</f>
        <v>2025-10-31</v>
      </c>
      <c r="M363" s="101" t="str">
        <f>IF(ISERROR(VLOOKUP(B363,'Plantilla publicacion'!$A$3:$P$501,16,0)),"NA",VLOOKUP(B363,'Plantilla publicacion'!$A$3:$P$501,16,0))</f>
        <v xml:space="preserve">PND_9_Ampliar los instrumentos de prevención / PND_18_Fortalecer institucionalmente el Subsistema Nacional de la Calidad </v>
      </c>
      <c r="N363" s="102" t="str">
        <f>VLOOKUP(B363,'Plantilla publicacion'!$A$3:$M$506,13,0)</f>
        <v>6000-DESPACHO DEL SUPERINTENDENTE DELEGADO PARA EL CONTROL Y VERIFICACIÓN DE REGLAMENTOS TÉCNICOS Y METROLOGÍA LEGAL</v>
      </c>
      <c r="O363" s="249">
        <f>VLOOKUP($B363,'Plantilla publicacion'!$T$3:$Z$506,6,0)</f>
        <v>0</v>
      </c>
      <c r="P363" s="245">
        <f>VLOOKUP($B363,'Plantilla publicacion'!$T$3:$Z$506,7,0)</f>
        <v>0</v>
      </c>
      <c r="Q363" s="250">
        <f>VLOOKUP($B363,'Plantilla publicacion'!$T$3:$AA$506,8,0)</f>
        <v>0</v>
      </c>
    </row>
    <row r="364" spans="1:17" ht="38.25" x14ac:dyDescent="0.25">
      <c r="A364" s="13" t="str">
        <f>VLOOKUP(B364,'Plantilla publicacion'!$A$3:$B$506,2,0)</f>
        <v>Actividad propia</v>
      </c>
      <c r="B364" s="103" t="s">
        <v>1321</v>
      </c>
      <c r="C364" s="349"/>
      <c r="D364" s="396">
        <f>VLOOKUP(B364,'Plantilla publicacion'!$A$3:$M$502,6,0)</f>
        <v>0</v>
      </c>
      <c r="E364" s="349"/>
      <c r="F364" s="349"/>
      <c r="G364" s="349">
        <f>VLOOKUP(B364,'Plantilla publicacion'!$A$3:$M$502,7,0)</f>
        <v>0</v>
      </c>
      <c r="H364" s="6" t="str">
        <f>VLOOKUP(B364,'Plantilla publicacion'!$A$3:$M$506,8,0)</f>
        <v>Enviar proyecto de resolución al Grupo de Regulación para revisión. (Correo electrónico de remisión y proyecto de acto administrativo / Único entregable)</v>
      </c>
      <c r="I364" s="6">
        <f>VLOOKUP(B364,'Plantilla publicacion'!$A$3:$M$506,9,0)</f>
        <v>1</v>
      </c>
      <c r="J364" s="6" t="str">
        <f>VLOOKUP(B364,'Plantilla publicacion'!$A$3:$M$506,10,0)</f>
        <v>Númerica</v>
      </c>
      <c r="K364" s="7" t="str">
        <f>VLOOKUP(B364,'Plantilla publicacion'!$A$3:$M$506,11,0)</f>
        <v>2025-02-19</v>
      </c>
      <c r="L364" s="7" t="str">
        <f>VLOOKUP(B364,'Plantilla publicacion'!$A$3:$M$506,12,0)</f>
        <v>2025-03-05</v>
      </c>
      <c r="M364" s="58"/>
      <c r="N364" s="104" t="str">
        <f>VLOOKUP(B364,'Plantilla publicacion'!$A$3:$M$506,13,0)</f>
        <v>6000-DESPACHO DEL SUPERINTENDENTE DELEGADO PARA EL CONTROL Y VERIFICACIÓN DE REGLAMENTOS TÉCNICOS Y METROLOGÍA LEGAL</v>
      </c>
      <c r="O364" s="249">
        <f>VLOOKUP($B364,'Plantilla publicacion'!$T$3:$Z$506,6,0)</f>
        <v>100</v>
      </c>
      <c r="P364" s="245">
        <f>VLOOKUP($B364,'Plantilla publicacion'!$T$3:$Z$506,7,0)</f>
        <v>1.2269938650306749E-3</v>
      </c>
      <c r="Q364" s="250" t="str">
        <f>VLOOKUP($B364,'Plantilla publicacion'!$T$3:$AA$506,8,0)</f>
        <v>Se cumple la actividad con el envío del correo del proyecto: Técnico de Medidores de Gas.</v>
      </c>
    </row>
    <row r="365" spans="1:17" ht="38.25" x14ac:dyDescent="0.25">
      <c r="A365" s="13" t="str">
        <f>VLOOKUP(B365,'Plantilla publicacion'!$A$3:$B$506,2,0)</f>
        <v>Actividad propia</v>
      </c>
      <c r="B365" s="103" t="s">
        <v>1323</v>
      </c>
      <c r="C365" s="349"/>
      <c r="D365" s="396">
        <f>VLOOKUP(B365,'Plantilla publicacion'!$A$3:$M$502,6,0)</f>
        <v>0</v>
      </c>
      <c r="E365" s="349"/>
      <c r="F365" s="349"/>
      <c r="G365" s="349">
        <f>VLOOKUP(B365,'Plantilla publicacion'!$A$3:$M$502,7,0)</f>
        <v>0</v>
      </c>
      <c r="H365" s="6" t="str">
        <f>VLOOKUP(B365,'Plantilla publicacion'!$A$3:$M$506,8,0)</f>
        <v>Revisar jurídicamente el proyecto de resolución y enviarlo a la dependencia solicitante. (Proyecto de resolución con observaciones y memorando y/o  correo electrónico de remisión a la dependencia solicitante)</v>
      </c>
      <c r="I365" s="6">
        <f>VLOOKUP(B365,'Plantilla publicacion'!$A$3:$M$506,9,0)</f>
        <v>1</v>
      </c>
      <c r="J365" s="6" t="str">
        <f>VLOOKUP(B365,'Plantilla publicacion'!$A$3:$M$506,10,0)</f>
        <v>Númerica</v>
      </c>
      <c r="K365" s="7" t="str">
        <f>VLOOKUP(B365,'Plantilla publicacion'!$A$3:$M$506,11,0)</f>
        <v>2025-03-06</v>
      </c>
      <c r="L365" s="7" t="str">
        <f>VLOOKUP(B365,'Plantilla publicacion'!$A$3:$M$506,12,0)</f>
        <v>2025-03-20</v>
      </c>
      <c r="M365" s="58"/>
      <c r="N365" s="104" t="str">
        <f>VLOOKUP(B365,'Plantilla publicacion'!$A$3:$M$506,13,0)</f>
        <v>6000-DESPACHO DEL SUPERINTENDENTE DELEGADO PARA EL CONTROL Y VERIFICACIÓN DE REGLAMENTOS TÉCNICOS Y METROLOGÍA LEGAL</v>
      </c>
      <c r="O365" s="249">
        <f>VLOOKUP($B365,'Plantilla publicacion'!$T$3:$Z$506,6,0)</f>
        <v>100</v>
      </c>
      <c r="P365" s="245">
        <f>VLOOKUP($B365,'Plantilla publicacion'!$T$3:$Z$506,7,0)</f>
        <v>1.2269938650306749E-3</v>
      </c>
      <c r="Q365" s="250" t="str">
        <f>VLOOKUP($B365,'Plantilla publicacion'!$T$3:$AA$506,8,0)</f>
        <v>Se anexa correo emitido por el Grupo de Regulación, con los comentarios y observaciones jurídicas, junto con el proyecto de acto administrativo.</v>
      </c>
    </row>
    <row r="366" spans="1:17" ht="38.25" x14ac:dyDescent="0.25">
      <c r="A366" s="13" t="str">
        <f>VLOOKUP(B366,'Plantilla publicacion'!$A$3:$B$506,2,0)</f>
        <v>Actividad propia</v>
      </c>
      <c r="B366" s="103" t="s">
        <v>1325</v>
      </c>
      <c r="C366" s="349"/>
      <c r="D366" s="396">
        <f>VLOOKUP(B366,'Plantilla publicacion'!$A$3:$M$502,6,0)</f>
        <v>0</v>
      </c>
      <c r="E366" s="349"/>
      <c r="F366" s="349"/>
      <c r="G366" s="349">
        <f>VLOOKUP(B366,'Plantilla publicacion'!$A$3:$M$502,7,0)</f>
        <v>0</v>
      </c>
      <c r="H366" s="6" t="str">
        <f>VLOOKUP(B366,'Plantilla publicacion'!$A$3:$M$506,8,0)</f>
        <v>Ajustar el proyecto de resolución según los comentarios y remitir al Grupo de Regulación para publicación. (Correo electrónico de remisión y proyecto de acto administrativo ajustado / Único entregable)</v>
      </c>
      <c r="I366" s="6">
        <f>VLOOKUP(B366,'Plantilla publicacion'!$A$3:$M$506,9,0)</f>
        <v>1</v>
      </c>
      <c r="J366" s="6" t="str">
        <f>VLOOKUP(B366,'Plantilla publicacion'!$A$3:$M$506,10,0)</f>
        <v>Númerica</v>
      </c>
      <c r="K366" s="7" t="str">
        <f>VLOOKUP(B366,'Plantilla publicacion'!$A$3:$M$506,11,0)</f>
        <v>2025-03-21</v>
      </c>
      <c r="L366" s="7" t="str">
        <f>VLOOKUP(B366,'Plantilla publicacion'!$A$3:$M$506,12,0)</f>
        <v>2025-04-25</v>
      </c>
      <c r="M366" s="58"/>
      <c r="N366" s="104" t="str">
        <f>VLOOKUP(B366,'Plantilla publicacion'!$A$3:$M$506,13,0)</f>
        <v>6000-DESPACHO DEL SUPERINTENDENTE DELEGADO PARA EL CONTROL Y VERIFICACIÓN DE REGLAMENTOS TÉCNICOS Y METROLOGÍA LEGAL</v>
      </c>
      <c r="O366" s="249">
        <f>VLOOKUP($B366,'Plantilla publicacion'!$T$3:$Z$506,6,0)</f>
        <v>100</v>
      </c>
      <c r="P366" s="245">
        <f>VLOOKUP($B366,'Plantilla publicacion'!$T$3:$Z$506,7,0)</f>
        <v>1.2269938650306749E-3</v>
      </c>
      <c r="Q366" s="250" t="str">
        <f>VLOOKUP($B366,'Plantilla publicacion'!$T$3:$AA$506,8,0)</f>
        <v>Se anexa correo de solicitud de publicación para consulta pública del proyecto de acto administrativo ajustado, dirigido al grupo de regulación y aportando la versión definitiva de este documento.</v>
      </c>
    </row>
    <row r="367" spans="1:17" ht="51" x14ac:dyDescent="0.25">
      <c r="A367" s="13" t="str">
        <f>VLOOKUP(B367,'Plantilla publicacion'!$A$3:$B$506,2,0)</f>
        <v>Actividad propia</v>
      </c>
      <c r="B367" s="103" t="s">
        <v>1326</v>
      </c>
      <c r="C367" s="349"/>
      <c r="D367" s="396">
        <f>VLOOKUP(B367,'Plantilla publicacion'!$A$3:$M$502,6,0)</f>
        <v>0</v>
      </c>
      <c r="E367" s="349"/>
      <c r="F367" s="349"/>
      <c r="G367" s="349">
        <f>VLOOKUP(B367,'Plantilla publicacion'!$A$3:$M$502,7,0)</f>
        <v>0</v>
      </c>
      <c r="H367" s="6" t="str">
        <f>VLOOKUP(B367,'Plantilla publicacion'!$A$3:$M$506,8,0)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7" s="6">
        <f>VLOOKUP(B367,'Plantilla publicacion'!$A$3:$M$506,9,0)</f>
        <v>1</v>
      </c>
      <c r="J367" s="6" t="str">
        <f>VLOOKUP(B367,'Plantilla publicacion'!$A$3:$M$506,10,0)</f>
        <v>Númerica</v>
      </c>
      <c r="K367" s="7" t="str">
        <f>VLOOKUP(B367,'Plantilla publicacion'!$A$3:$M$506,11,0)</f>
        <v>2025-05-26</v>
      </c>
      <c r="L367" s="7" t="str">
        <f>VLOOKUP(B367,'Plantilla publicacion'!$A$3:$M$506,12,0)</f>
        <v>2025-07-18</v>
      </c>
      <c r="M367" s="58"/>
      <c r="N367" s="104" t="str">
        <f>VLOOKUP(B367,'Plantilla publicacion'!$A$3:$M$506,13,0)</f>
        <v>6000-DESPACHO DEL SUPERINTENDENTE DELEGADO PARA EL CONTROL Y VERIFICACIÓN DE REGLAMENTOS TÉCNICOS Y METROLOGÍA LEGAL</v>
      </c>
      <c r="O367" s="249">
        <f>VLOOKUP($B367,'Plantilla publicacion'!$T$3:$Z$506,6,0)</f>
        <v>0</v>
      </c>
      <c r="P367" s="245">
        <f>VLOOKUP($B367,'Plantilla publicacion'!$T$3:$Z$506,7,0)</f>
        <v>0</v>
      </c>
      <c r="Q367" s="250">
        <f>VLOOKUP($B367,'Plantilla publicacion'!$T$3:$AA$506,8,0)</f>
        <v>0</v>
      </c>
    </row>
    <row r="368" spans="1:17" ht="38.25" x14ac:dyDescent="0.25">
      <c r="A368" s="13" t="str">
        <f>VLOOKUP(B368,'Plantilla publicacion'!$A$3:$B$506,2,0)</f>
        <v>Actividad propia</v>
      </c>
      <c r="B368" s="103" t="s">
        <v>1327</v>
      </c>
      <c r="C368" s="349"/>
      <c r="D368" s="396">
        <f>VLOOKUP(B368,'Plantilla publicacion'!$A$3:$M$502,6,0)</f>
        <v>0</v>
      </c>
      <c r="E368" s="349"/>
      <c r="F368" s="349"/>
      <c r="G368" s="349">
        <f>VLOOKUP(B368,'Plantilla publicacion'!$A$3:$M$502,7,0)</f>
        <v>0</v>
      </c>
      <c r="H368" s="6" t="str">
        <f>VLOOKUP(B368,'Plantilla publicacion'!$A$3:$M$506,8,0)</f>
        <v>Remitir el proyecto de acto administrativo a la Dirección de Regulación del Ministerio de Comercio, Industria y Turismo para obtener concepto previo. (correo electrónico de remisión (o memo de traslado) y proyecto de acto administrativo  / Único entregable)</v>
      </c>
      <c r="I368" s="6">
        <f>VLOOKUP(B368,'Plantilla publicacion'!$A$3:$M$506,9,0)</f>
        <v>1</v>
      </c>
      <c r="J368" s="6" t="str">
        <f>VLOOKUP(B368,'Plantilla publicacion'!$A$3:$M$506,10,0)</f>
        <v>Númerica</v>
      </c>
      <c r="K368" s="7" t="str">
        <f>VLOOKUP(B368,'Plantilla publicacion'!$A$3:$M$506,11,0)</f>
        <v>2025-07-21</v>
      </c>
      <c r="L368" s="7" t="str">
        <f>VLOOKUP(B368,'Plantilla publicacion'!$A$3:$M$506,12,0)</f>
        <v>2025-08-15</v>
      </c>
      <c r="M368" s="58"/>
      <c r="N368" s="104" t="str">
        <f>VLOOKUP(B368,'Plantilla publicacion'!$A$3:$M$506,13,0)</f>
        <v>6000-DESPACHO DEL SUPERINTENDENTE DELEGADO PARA EL CONTROL Y VERIFICACIÓN DE REGLAMENTOS TÉCNICOS Y METROLOGÍA LEGAL</v>
      </c>
      <c r="O368" s="249">
        <f>VLOOKUP($B368,'Plantilla publicacion'!$T$3:$Z$506,6,0)</f>
        <v>0</v>
      </c>
      <c r="P368" s="245">
        <f>VLOOKUP($B368,'Plantilla publicacion'!$T$3:$Z$506,7,0)</f>
        <v>0</v>
      </c>
      <c r="Q368" s="250">
        <f>VLOOKUP($B368,'Plantilla publicacion'!$T$3:$AA$506,8,0)</f>
        <v>0</v>
      </c>
    </row>
    <row r="369" spans="1:17" ht="63.75" x14ac:dyDescent="0.25">
      <c r="A369" s="13" t="str">
        <f>VLOOKUP(B369,'Plantilla publicacion'!$A$3:$B$506,2,0)</f>
        <v>Actividad propia</v>
      </c>
      <c r="B369" s="103" t="s">
        <v>1328</v>
      </c>
      <c r="C369" s="349"/>
      <c r="D369" s="396">
        <f>VLOOKUP(B369,'Plantilla publicacion'!$A$3:$M$502,6,0)</f>
        <v>0</v>
      </c>
      <c r="E369" s="349"/>
      <c r="F369" s="349"/>
      <c r="G369" s="349">
        <f>VLOOKUP(B369,'Plantilla publicacion'!$A$3:$M$502,7,0)</f>
        <v>0</v>
      </c>
      <c r="H369" s="6" t="str">
        <f>VLOOKUP(B369,'Plantilla publicacion'!$A$3:$M$506,8,0)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9" s="6">
        <f>VLOOKUP(B369,'Plantilla publicacion'!$A$3:$M$506,9,0)</f>
        <v>1</v>
      </c>
      <c r="J369" s="6" t="str">
        <f>VLOOKUP(B369,'Plantilla publicacion'!$A$3:$M$506,10,0)</f>
        <v>Númerica</v>
      </c>
      <c r="K369" s="7" t="str">
        <f>VLOOKUP(B369,'Plantilla publicacion'!$A$3:$M$506,11,0)</f>
        <v>2025-09-01</v>
      </c>
      <c r="L369" s="7" t="str">
        <f>VLOOKUP(B369,'Plantilla publicacion'!$A$3:$M$506,12,0)</f>
        <v>2025-10-03</v>
      </c>
      <c r="M369" s="58"/>
      <c r="N369" s="104" t="str">
        <f>VLOOKUP(B369,'Plantilla publicacion'!$A$3:$M$506,13,0)</f>
        <v>6000-DESPACHO DEL SUPERINTENDENTE DELEGADO PARA EL CONTROL Y VERIFICACIÓN DE REGLAMENTOS TÉCNICOS Y METROLOGÍA LEGAL</v>
      </c>
      <c r="O369" s="249">
        <f>VLOOKUP($B369,'Plantilla publicacion'!$T$3:$Z$506,6,0)</f>
        <v>0</v>
      </c>
      <c r="P369" s="245">
        <f>VLOOKUP($B369,'Plantilla publicacion'!$T$3:$Z$506,7,0)</f>
        <v>0</v>
      </c>
      <c r="Q369" s="250">
        <f>VLOOKUP($B369,'Plantilla publicacion'!$T$3:$AA$506,8,0)</f>
        <v>0</v>
      </c>
    </row>
    <row r="370" spans="1:17" ht="39" thickBot="1" x14ac:dyDescent="0.3">
      <c r="A370" s="13" t="str">
        <f>VLOOKUP(B370,'Plantilla publicacion'!$A$3:$B$506,2,0)</f>
        <v>Actividad propia</v>
      </c>
      <c r="B370" s="105" t="s">
        <v>1329</v>
      </c>
      <c r="C370" s="351"/>
      <c r="D370" s="397">
        <f>VLOOKUP(B370,'Plantilla publicacion'!$A$3:$M$502,6,0)</f>
        <v>0</v>
      </c>
      <c r="E370" s="351"/>
      <c r="F370" s="351"/>
      <c r="G370" s="351">
        <f>VLOOKUP(B370,'Plantilla publicacion'!$A$3:$M$502,7,0)</f>
        <v>0</v>
      </c>
      <c r="H370" s="107" t="str">
        <f>VLOOKUP(B370,'Plantilla publicacion'!$A$3:$M$506,8,0)</f>
        <v>Remitir el proyecto de acto administrativo a abogacía de la competencia. (correo electrónico de remisión (o memo de traslado) y proyecto de acto administrativo  / Único entregable)</v>
      </c>
      <c r="I370" s="107">
        <f>VLOOKUP(B370,'Plantilla publicacion'!$A$3:$M$506,9,0)</f>
        <v>1</v>
      </c>
      <c r="J370" s="107" t="str">
        <f>VLOOKUP(B370,'Plantilla publicacion'!$A$3:$M$506,10,0)</f>
        <v>Númerica</v>
      </c>
      <c r="K370" s="108" t="str">
        <f>VLOOKUP(B370,'Plantilla publicacion'!$A$3:$M$506,11,0)</f>
        <v>2025-10-06</v>
      </c>
      <c r="L370" s="108" t="str">
        <f>VLOOKUP(B370,'Plantilla publicacion'!$A$3:$M$506,12,0)</f>
        <v>2025-10-31</v>
      </c>
      <c r="M370" s="109"/>
      <c r="N370" s="110" t="str">
        <f>VLOOKUP(B370,'Plantilla publicacion'!$A$3:$M$506,13,0)</f>
        <v>6000-DESPACHO DEL SUPERINTENDENTE DELEGADO PARA EL CONTROL Y VERIFICACIÓN DE REGLAMENTOS TÉCNICOS Y METROLOGÍA LEGAL</v>
      </c>
      <c r="O370" s="251">
        <f>VLOOKUP($B370,'Plantilla publicacion'!$T$3:$Z$506,6,0)</f>
        <v>0</v>
      </c>
      <c r="P370" s="252">
        <f>VLOOKUP($B370,'Plantilla publicacion'!$T$3:$Z$506,7,0)</f>
        <v>0</v>
      </c>
      <c r="Q370" s="253">
        <f>VLOOKUP($B370,'Plantilla publicacion'!$T$3:$AA$506,8,0)</f>
        <v>0</v>
      </c>
    </row>
    <row r="371" spans="1:17" s="12" customFormat="1" ht="38.25" x14ac:dyDescent="0.25">
      <c r="A371" s="5" t="str">
        <f>VLOOKUP(B371,'Plantilla publicacion'!$A$3:$B$506,2,0)</f>
        <v>Producto</v>
      </c>
      <c r="B371" s="15" t="s">
        <v>1330</v>
      </c>
      <c r="C371" s="349" t="str">
        <f>VLOOKUP(B371,'Plantilla publicacion'!$A$3:$R$506,17,0)</f>
        <v>PND - 4-04-1-c- Transformación productiva, internacionalización y acción climática - Políticas de competencia, consumidor e infraestructura de la calidad modernas / PES - Reindustrialización</v>
      </c>
      <c r="D371" s="349" t="str">
        <f>VLOOKUP(B371,'Plantilla publicacion'!$A$3:$M$506,6,0)</f>
        <v>58-Promover el enfoque preventivo, diferencial y territorial en el que hacer misional de la entidad</v>
      </c>
      <c r="E371" s="349" t="str">
        <f>VLOOKUP(B371,'Plantilla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1" s="349" t="str">
        <f>VLOOKUP(B371,'Plantilla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1" s="349" t="str">
        <f>VLOOKUP(B371,'Plantilla publicacion'!$A$3:$M$506,7,0)</f>
        <v>C-3503-0200-0016-40401c</v>
      </c>
      <c r="H371" s="15" t="str">
        <f>VLOOKUP(B371,'Plantilla publicacion'!$A$3:$M$506,8,0)</f>
        <v>Análisis de Impacto Normativo -AIN Ex post del Reglamento Técnico Metrológico aplicable a Preempacados. Etapas 5 a 6.</v>
      </c>
      <c r="I371" s="15">
        <f>VLOOKUP(B371,'Plantilla publicacion'!$A$3:$M$506,9,0)</f>
        <v>75</v>
      </c>
      <c r="J371" s="15" t="str">
        <f>VLOOKUP(B371,'Plantilla publicacion'!$A$3:$M$506,10,0)</f>
        <v>Porcentual</v>
      </c>
      <c r="K371" s="158" t="str">
        <f>VLOOKUP(B371,'Plantilla publicacion'!$A$3:$M$506,11,0)</f>
        <v>2025-07-01</v>
      </c>
      <c r="L371" s="158" t="str">
        <f>VLOOKUP(B371,'Plantilla publicacion'!$A$3:$M$506,12,0)</f>
        <v>2025-12-12</v>
      </c>
      <c r="M371" s="15" t="str">
        <f>IF(ISERROR(VLOOKUP(B371,'Plantilla publicacion'!$A$3:$P$501,16,0)),"NA",VLOOKUP(B371,'Plantilla publicacion'!$A$3:$P$501,16,0))</f>
        <v xml:space="preserve">PND_18_Fortalecer institucionalmente el Subsistema Nacional de la Calidad </v>
      </c>
      <c r="N371" s="189" t="str">
        <f>VLOOKUP(B371,'Plantilla publicacion'!$A$3:$M$506,13,0)</f>
        <v>6000-DESPACHO DEL SUPERINTENDENTE DELEGADO PARA EL CONTROL Y VERIFICACIÓN DE REGLAMENTOS TÉCNICOS Y METROLOGÍA LEGAL</v>
      </c>
      <c r="O371" s="195">
        <f>VLOOKUP($B371,'Plantilla publicacion'!$T$3:$Z$506,6,0)</f>
        <v>0</v>
      </c>
      <c r="P371" s="196">
        <f>VLOOKUP($B371,'Plantilla publicacion'!$T$3:$Z$506,7,0)</f>
        <v>0</v>
      </c>
      <c r="Q371" s="102">
        <f>VLOOKUP($B371,'Plantilla publicacion'!$T$3:$AA$506,8,0)</f>
        <v>0</v>
      </c>
    </row>
    <row r="372" spans="1:17" ht="51" x14ac:dyDescent="0.25">
      <c r="A372" s="13" t="str">
        <f>VLOOKUP(B372,'Plantilla publicacion'!$A$3:$B$506,2,0)</f>
        <v>Actividad propia</v>
      </c>
      <c r="B372" s="6" t="s">
        <v>1332</v>
      </c>
      <c r="C372" s="349"/>
      <c r="D372" s="349">
        <f>VLOOKUP(B372,'Plantilla publicacion'!$A$3:$M$502,6,0)</f>
        <v>0</v>
      </c>
      <c r="E372" s="349"/>
      <c r="F372" s="349"/>
      <c r="G372" s="349">
        <f>VLOOKUP(B372,'Plantilla publicacion'!$A$3:$M$502,7,0)</f>
        <v>0</v>
      </c>
      <c r="H372" s="6" t="str">
        <f>VLOOKUP(B372,'Plantilla publicacion'!$A$3:$M$506,8,0)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2" s="6">
        <f>VLOOKUP(B372,'Plantilla publicacion'!$A$3:$M$506,9,0)</f>
        <v>1</v>
      </c>
      <c r="J372" s="6" t="str">
        <f>VLOOKUP(B372,'Plantilla publicacion'!$A$3:$M$506,10,0)</f>
        <v>Númerica</v>
      </c>
      <c r="K372" s="7" t="str">
        <f>VLOOKUP(B372,'Plantilla publicacion'!$A$3:$M$506,11,0)</f>
        <v>2025-07-01</v>
      </c>
      <c r="L372" s="7" t="str">
        <f>VLOOKUP(B372,'Plantilla publicacion'!$A$3:$M$506,12,0)</f>
        <v>2025-10-30</v>
      </c>
      <c r="M372" s="58"/>
      <c r="N372" s="39" t="str">
        <f>VLOOKUP(B372,'Plantilla publicacion'!$A$3:$M$506,13,0)</f>
        <v>6000-DESPACHO DEL SUPERINTENDENTE DELEGADO PARA EL CONTROL Y VERIFICACIÓN DE REGLAMENTOS TÉCNICOS Y METROLOGÍA LEGAL</v>
      </c>
      <c r="O372" s="202">
        <f>VLOOKUP($B372,'Plantilla publicacion'!$T$3:$Z$506,6,0)</f>
        <v>0</v>
      </c>
      <c r="P372" s="186">
        <f>VLOOKUP($B372,'Plantilla publicacion'!$T$3:$Z$506,7,0)</f>
        <v>0</v>
      </c>
      <c r="Q372" s="141">
        <f>VLOOKUP($B372,'Plantilla publicacion'!$T$3:$AA$506,8,0)</f>
        <v>0</v>
      </c>
    </row>
    <row r="373" spans="1:17" ht="38.25" x14ac:dyDescent="0.25">
      <c r="A373" s="13" t="str">
        <f>VLOOKUP(B373,'Plantilla publicacion'!$A$3:$B$506,2,0)</f>
        <v>Actividad propia</v>
      </c>
      <c r="B373" s="6" t="s">
        <v>1334</v>
      </c>
      <c r="C373" s="349"/>
      <c r="D373" s="349">
        <f>VLOOKUP(B373,'Plantilla publicacion'!$A$3:$M$502,6,0)</f>
        <v>0</v>
      </c>
      <c r="E373" s="349"/>
      <c r="F373" s="349"/>
      <c r="G373" s="349">
        <f>VLOOKUP(B373,'Plantilla publicacion'!$A$3:$M$502,7,0)</f>
        <v>0</v>
      </c>
      <c r="H373" s="6" t="str">
        <f>VLOOKUP(B373,'Plantilla publicacion'!$A$3:$M$506,8,0)</f>
        <v>Revisar jurídicamente el documento de los pasos 5 al 6 y enviarlo a la dependencia solicitante. (Documento de los pasos 5 al 6 con observaciones y correo electrónico de remisión a la dependencia solicitante / Único entregable)</v>
      </c>
      <c r="I373" s="6">
        <f>VLOOKUP(B373,'Plantilla publicacion'!$A$3:$M$506,9,0)</f>
        <v>1</v>
      </c>
      <c r="J373" s="6" t="str">
        <f>VLOOKUP(B373,'Plantilla publicacion'!$A$3:$M$506,10,0)</f>
        <v>Númerica</v>
      </c>
      <c r="K373" s="7" t="str">
        <f>VLOOKUP(B373,'Plantilla publicacion'!$A$3:$M$506,11,0)</f>
        <v>2025-11-04</v>
      </c>
      <c r="L373" s="7" t="str">
        <f>VLOOKUP(B373,'Plantilla publicacion'!$A$3:$M$506,12,0)</f>
        <v>2025-11-21</v>
      </c>
      <c r="M373" s="58"/>
      <c r="N373" s="39" t="str">
        <f>VLOOKUP(B373,'Plantilla publicacion'!$A$3:$M$506,13,0)</f>
        <v>6000-DESPACHO DEL SUPERINTENDENTE DELEGADO PARA EL CONTROL Y VERIFICACIÓN DE REGLAMENTOS TÉCNICOS Y METROLOGÍA LEGAL</v>
      </c>
      <c r="O373" s="202">
        <f>VLOOKUP($B373,'Plantilla publicacion'!$T$3:$Z$506,6,0)</f>
        <v>0</v>
      </c>
      <c r="P373" s="186">
        <f>VLOOKUP($B373,'Plantilla publicacion'!$T$3:$Z$506,7,0)</f>
        <v>0</v>
      </c>
      <c r="Q373" s="141">
        <f>VLOOKUP($B373,'Plantilla publicacion'!$T$3:$AA$506,8,0)</f>
        <v>0</v>
      </c>
    </row>
    <row r="374" spans="1:17" ht="39" thickBot="1" x14ac:dyDescent="0.3">
      <c r="A374" s="13" t="str">
        <f>VLOOKUP(B374,'Plantilla publicacion'!$A$3:$B$506,2,0)</f>
        <v>Actividad propia</v>
      </c>
      <c r="B374" s="11" t="s">
        <v>1336</v>
      </c>
      <c r="C374" s="349"/>
      <c r="D374" s="349">
        <f>VLOOKUP(B374,'Plantilla publicacion'!$A$3:$M$502,6,0)</f>
        <v>0</v>
      </c>
      <c r="E374" s="349"/>
      <c r="F374" s="349"/>
      <c r="G374" s="349">
        <f>VLOOKUP(B374,'Plantilla publicacion'!$A$3:$M$502,7,0)</f>
        <v>0</v>
      </c>
      <c r="H374" s="11" t="str">
        <f>VLOOKUP(B374,'Plantilla publicacion'!$A$3:$M$506,8,0)</f>
        <v>Ajustar el documento de los pasos 5 al 6  y remitirlo al Grupo de Trabajo de Regulación.  (Documento  de los pasos 5 al 6  ajustado y correo electrónico de remisión  al Grupo de Trabajo de Regulación / Único entregable)</v>
      </c>
      <c r="I374" s="11">
        <f>VLOOKUP(B374,'Plantilla publicacion'!$A$3:$M$506,9,0)</f>
        <v>1</v>
      </c>
      <c r="J374" s="11" t="str">
        <f>VLOOKUP(B374,'Plantilla publicacion'!$A$3:$M$506,10,0)</f>
        <v>Númerica</v>
      </c>
      <c r="K374" s="111" t="str">
        <f>VLOOKUP(B374,'Plantilla publicacion'!$A$3:$M$506,11,0)</f>
        <v>2025-11-24</v>
      </c>
      <c r="L374" s="111" t="str">
        <f>VLOOKUP(B374,'Plantilla publicacion'!$A$3:$M$506,12,0)</f>
        <v>2025-12-12</v>
      </c>
      <c r="M374" s="112"/>
      <c r="N374" s="190" t="str">
        <f>VLOOKUP(B374,'Plantilla publicacion'!$A$3:$M$506,13,0)</f>
        <v>6000-DESPACHO DEL SUPERINTENDENTE DELEGADO PARA EL CONTROL Y VERIFICACIÓN DE REGLAMENTOS TÉCNICOS Y METROLOGÍA LEGAL</v>
      </c>
      <c r="O374" s="230">
        <f>VLOOKUP($B374,'Plantilla publicacion'!$T$3:$Z$506,6,0)</f>
        <v>0</v>
      </c>
      <c r="P374" s="231">
        <f>VLOOKUP($B374,'Plantilla publicacion'!$T$3:$Z$506,7,0)</f>
        <v>0</v>
      </c>
      <c r="Q374" s="232">
        <f>VLOOKUP($B374,'Plantilla publicacion'!$T$3:$AA$506,8,0)</f>
        <v>0</v>
      </c>
    </row>
    <row r="375" spans="1:17" s="12" customFormat="1" ht="38.25" x14ac:dyDescent="0.25">
      <c r="A375" s="142" t="str">
        <f>VLOOKUP(B375,'Plantilla publicacion'!$A$3:$B$506,2,0)</f>
        <v>Producto</v>
      </c>
      <c r="B375" s="99" t="s">
        <v>1338</v>
      </c>
      <c r="C375" s="350" t="str">
        <f>VLOOKUP(B375,'Plantilla publicacion'!$A$3:$R$506,17,0)</f>
        <v>PND - 4-04-1-c- Transformación productiva, internacionalización y acción climática - Políticas de competencia, consumidor e infraestructura de la calidad modernas / PES - Reindustrialización</v>
      </c>
      <c r="D375" s="350" t="str">
        <f>VLOOKUP(B375,'Plantilla publicacion'!$A$3:$M$506,6,0)</f>
        <v>58-Promover el enfoque preventivo, diferencial y territorial en el que hacer misional de la entidad</v>
      </c>
      <c r="E375" s="350" t="str">
        <f>VLOOKUP(B375,'Plantilla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5" s="350" t="str">
        <f>VLOOKUP(B375,'Plantilla publicacion'!$A$3:$P$506,15,0)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5" s="350" t="str">
        <f>VLOOKUP(B375,'Plantilla publicacion'!$A$3:$M$506,7,0)</f>
        <v>C-3503-0200-0016-40401c</v>
      </c>
      <c r="H375" s="101" t="str">
        <f>VLOOKUP(B375,'Plantilla publicacion'!$A$3:$M$506,8,0)</f>
        <v>Análisis de Impacto Normativo -AIN ex ante de Cinemómetros (Definición del Problema)</v>
      </c>
      <c r="I375" s="101">
        <f>VLOOKUP(B375,'Plantilla publicacion'!$A$3:$M$506,9,0)</f>
        <v>50</v>
      </c>
      <c r="J375" s="101" t="str">
        <f>VLOOKUP(B375,'Plantilla publicacion'!$A$3:$M$506,10,0)</f>
        <v>Porcentual</v>
      </c>
      <c r="K375" s="159" t="str">
        <f>VLOOKUP(B375,'Plantilla publicacion'!$A$3:$M$506,11,0)</f>
        <v>2025-03-10</v>
      </c>
      <c r="L375" s="159" t="str">
        <f>VLOOKUP(B375,'Plantilla publicacion'!$A$3:$M$506,12,0)</f>
        <v>2025-11-07</v>
      </c>
      <c r="M375" s="101" t="str">
        <f>IF(ISERROR(VLOOKUP(B375,'Plantilla publicacion'!$A$3:$P$501,16,0)),"NA",VLOOKUP(B375,'Plantilla publicacion'!$A$3:$P$501,16,0))</f>
        <v xml:space="preserve">PND_18_Fortalecer institucionalmente el Subsistema Nacional de la Calidad </v>
      </c>
      <c r="N375" s="102" t="str">
        <f>VLOOKUP(B375,'Plantilla publicacion'!$A$3:$M$506,13,0)</f>
        <v>6000-DESPACHO DEL SUPERINTENDENTE DELEGADO PARA EL CONTROL Y VERIFICACIÓN DE REGLAMENTOS TÉCNICOS Y METROLOGÍA LEGAL</v>
      </c>
      <c r="O375" s="195">
        <f>VLOOKUP($B375,'Plantilla publicacion'!$T$3:$Z$506,6,0)</f>
        <v>0</v>
      </c>
      <c r="P375" s="196">
        <f>VLOOKUP($B375,'Plantilla publicacion'!$T$3:$Z$506,7,0)</f>
        <v>0</v>
      </c>
      <c r="Q375" s="102">
        <f>VLOOKUP($B375,'Plantilla publicacion'!$T$3:$AA$506,8,0)</f>
        <v>0</v>
      </c>
    </row>
    <row r="376" spans="1:17" ht="38.25" x14ac:dyDescent="0.25">
      <c r="A376" s="143" t="str">
        <f>VLOOKUP(B376,'Plantilla publicacion'!$A$3:$B$506,2,0)</f>
        <v>Actividad propia</v>
      </c>
      <c r="B376" s="103" t="s">
        <v>1340</v>
      </c>
      <c r="C376" s="349"/>
      <c r="D376" s="349">
        <f>VLOOKUP(B376,'Plantilla publicacion'!$A$3:$M$502,6,0)</f>
        <v>0</v>
      </c>
      <c r="E376" s="349"/>
      <c r="F376" s="349"/>
      <c r="G376" s="349">
        <f>VLOOKUP(B376,'Plantilla publicacion'!$A$3:$M$502,7,0)</f>
        <v>0</v>
      </c>
      <c r="H376" s="6" t="str">
        <f>VLOOKUP(B376,'Plantilla publicacion'!$A$3:$M$506,8,0)</f>
        <v>Elaborar y enviar al Grupo de Trabajo de Regulación el documento de definición del problema. (Documento de definición del problema y correo electrónico de remisión al Grupo de Trabajo de Regulación / Único entregable)</v>
      </c>
      <c r="I376" s="6">
        <f>VLOOKUP(B376,'Plantilla publicacion'!$A$3:$M$506,9,0)</f>
        <v>1</v>
      </c>
      <c r="J376" s="6" t="str">
        <f>VLOOKUP(B376,'Plantilla publicacion'!$A$3:$M$506,10,0)</f>
        <v>Númerica</v>
      </c>
      <c r="K376" s="7" t="str">
        <f>VLOOKUP(B376,'Plantilla publicacion'!$A$3:$M$506,11,0)</f>
        <v>2025-03-10</v>
      </c>
      <c r="L376" s="7" t="str">
        <f>VLOOKUP(B376,'Plantilla publicacion'!$A$3:$M$506,12,0)</f>
        <v>2025-08-29</v>
      </c>
      <c r="M376" s="58"/>
      <c r="N376" s="104" t="str">
        <f>VLOOKUP(B376,'Plantilla publicacion'!$A$3:$M$506,13,0)</f>
        <v>6000-DESPACHO DEL SUPERINTENDENTE DELEGADO PARA EL CONTROL Y VERIFICACIÓN DE REGLAMENTOS TÉCNICOS Y METROLOGÍA LEGAL</v>
      </c>
      <c r="O376" s="202">
        <f>VLOOKUP($B376,'Plantilla publicacion'!$T$3:$Z$506,6,0)</f>
        <v>0</v>
      </c>
      <c r="P376" s="186">
        <f>VLOOKUP($B376,'Plantilla publicacion'!$T$3:$Z$506,7,0)</f>
        <v>0</v>
      </c>
      <c r="Q376" s="141">
        <f>VLOOKUP($B376,'Plantilla publicacion'!$T$3:$AA$506,8,0)</f>
        <v>0</v>
      </c>
    </row>
    <row r="377" spans="1:17" ht="38.25" x14ac:dyDescent="0.25">
      <c r="A377" s="143" t="str">
        <f>VLOOKUP(B377,'Plantilla publicacion'!$A$3:$B$506,2,0)</f>
        <v>Actividad propia</v>
      </c>
      <c r="B377" s="103" t="s">
        <v>1342</v>
      </c>
      <c r="C377" s="349"/>
      <c r="D377" s="349">
        <f>VLOOKUP(B377,'Plantilla publicacion'!$A$3:$M$502,6,0)</f>
        <v>0</v>
      </c>
      <c r="E377" s="349"/>
      <c r="F377" s="349"/>
      <c r="G377" s="349">
        <f>VLOOKUP(B377,'Plantilla publicacion'!$A$3:$M$502,7,0)</f>
        <v>0</v>
      </c>
      <c r="H377" s="6" t="str">
        <f>VLOOKUP(B377,'Plantilla publicacion'!$A$3:$M$506,8,0)</f>
        <v>Revisar jurídicamente el documento de definición del problema y enviarlo a la dependencia solicitante. (Documento de definición del problema con observaciones y correo electrónico de remisión a la dependencia solicitante / Único entregable)</v>
      </c>
      <c r="I377" s="6">
        <f>VLOOKUP(B377,'Plantilla publicacion'!$A$3:$M$506,9,0)</f>
        <v>1</v>
      </c>
      <c r="J377" s="6" t="str">
        <f>VLOOKUP(B377,'Plantilla publicacion'!$A$3:$M$506,10,0)</f>
        <v>Númerica</v>
      </c>
      <c r="K377" s="7" t="str">
        <f>VLOOKUP(B377,'Plantilla publicacion'!$A$3:$M$506,11,0)</f>
        <v>2025-09-01</v>
      </c>
      <c r="L377" s="7" t="str">
        <f>VLOOKUP(B377,'Plantilla publicacion'!$A$3:$M$506,12,0)</f>
        <v>2025-09-26</v>
      </c>
      <c r="M377" s="58"/>
      <c r="N377" s="104" t="str">
        <f>VLOOKUP(B377,'Plantilla publicacion'!$A$3:$M$506,13,0)</f>
        <v>6000-DESPACHO DEL SUPERINTENDENTE DELEGADO PARA EL CONTROL Y VERIFICACIÓN DE REGLAMENTOS TÉCNICOS Y METROLOGÍA LEGAL</v>
      </c>
      <c r="O377" s="202">
        <f>VLOOKUP($B377,'Plantilla publicacion'!$T$3:$Z$506,6,0)</f>
        <v>0</v>
      </c>
      <c r="P377" s="186">
        <f>VLOOKUP($B377,'Plantilla publicacion'!$T$3:$Z$506,7,0)</f>
        <v>0</v>
      </c>
      <c r="Q377" s="141">
        <f>VLOOKUP($B377,'Plantilla publicacion'!$T$3:$AA$506,8,0)</f>
        <v>0</v>
      </c>
    </row>
    <row r="378" spans="1:17" ht="51" x14ac:dyDescent="0.25">
      <c r="A378" s="143" t="str">
        <f>VLOOKUP(B378,'Plantilla publicacion'!$A$3:$B$506,2,0)</f>
        <v>Actividad propia</v>
      </c>
      <c r="B378" s="103" t="s">
        <v>1344</v>
      </c>
      <c r="C378" s="349"/>
      <c r="D378" s="349">
        <f>VLOOKUP(B378,'Plantilla publicacion'!$A$3:$M$502,6,0)</f>
        <v>0</v>
      </c>
      <c r="E378" s="349"/>
      <c r="F378" s="349"/>
      <c r="G378" s="349">
        <f>VLOOKUP(B378,'Plantilla publicacion'!$A$3:$M$502,7,0)</f>
        <v>0</v>
      </c>
      <c r="H378" s="6" t="str">
        <f>VLOOKUP(B378,'Plantilla publicacion'!$A$3:$M$506,8,0)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8" s="6">
        <f>VLOOKUP(B378,'Plantilla publicacion'!$A$3:$M$506,9,0)</f>
        <v>1</v>
      </c>
      <c r="J378" s="6" t="str">
        <f>VLOOKUP(B378,'Plantilla publicacion'!$A$3:$M$506,10,0)</f>
        <v>Númerica</v>
      </c>
      <c r="K378" s="7" t="str">
        <f>VLOOKUP(B378,'Plantilla publicacion'!$A$3:$M$506,11,0)</f>
        <v>2025-09-29</v>
      </c>
      <c r="L378" s="7" t="str">
        <f>VLOOKUP(B378,'Plantilla publicacion'!$A$3:$M$506,12,0)</f>
        <v>2025-10-03</v>
      </c>
      <c r="M378" s="58"/>
      <c r="N378" s="104" t="str">
        <f>VLOOKUP(B378,'Plantilla publicacion'!$A$3:$M$506,13,0)</f>
        <v>6000-DESPACHO DEL SUPERINTENDENTE DELEGADO PARA EL CONTROL Y VERIFICACIÓN DE REGLAMENTOS TÉCNICOS Y METROLOGÍA LEGAL</v>
      </c>
      <c r="O378" s="202">
        <f>VLOOKUP($B378,'Plantilla publicacion'!$T$3:$Z$506,6,0)</f>
        <v>0</v>
      </c>
      <c r="P378" s="186">
        <f>VLOOKUP($B378,'Plantilla publicacion'!$T$3:$Z$506,7,0)</f>
        <v>0</v>
      </c>
      <c r="Q378" s="141">
        <f>VLOOKUP($B378,'Plantilla publicacion'!$T$3:$AA$506,8,0)</f>
        <v>0</v>
      </c>
    </row>
    <row r="379" spans="1:17" ht="51.75" thickBot="1" x14ac:dyDescent="0.3">
      <c r="A379" s="144" t="str">
        <f>VLOOKUP(B379,'Plantilla publicacion'!$A$3:$B$506,2,0)</f>
        <v>Actividad propia</v>
      </c>
      <c r="B379" s="105" t="s">
        <v>1346</v>
      </c>
      <c r="C379" s="351"/>
      <c r="D379" s="351">
        <f>VLOOKUP(B379,'Plantilla publicacion'!$A$3:$M$502,6,0)</f>
        <v>0</v>
      </c>
      <c r="E379" s="351"/>
      <c r="F379" s="351"/>
      <c r="G379" s="351">
        <f>VLOOKUP(B379,'Plantilla publicacion'!$A$3:$M$502,7,0)</f>
        <v>0</v>
      </c>
      <c r="H379" s="107" t="str">
        <f>VLOOKUP(B379,'Plantilla publicacion'!$A$3:$M$506,8,0)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9" s="107">
        <f>VLOOKUP(B379,'Plantilla publicacion'!$A$3:$M$506,9,0)</f>
        <v>1</v>
      </c>
      <c r="J379" s="107" t="str">
        <f>VLOOKUP(B379,'Plantilla publicacion'!$A$3:$M$506,10,0)</f>
        <v>Númerica</v>
      </c>
      <c r="K379" s="108" t="str">
        <f>VLOOKUP(B379,'Plantilla publicacion'!$A$3:$M$506,11,0)</f>
        <v>2025-10-20</v>
      </c>
      <c r="L379" s="108" t="str">
        <f>VLOOKUP(B379,'Plantilla publicacion'!$A$3:$M$506,12,0)</f>
        <v>2025-11-07</v>
      </c>
      <c r="M379" s="109"/>
      <c r="N379" s="110" t="str">
        <f>VLOOKUP(B379,'Plantilla publicacion'!$A$3:$M$506,13,0)</f>
        <v>6000-DESPACHO DEL SUPERINTENDENTE DELEGADO PARA EL CONTROL Y VERIFICACIÓN DE REGLAMENTOS TÉCNICOS Y METROLOGÍA LEGAL</v>
      </c>
      <c r="O379" s="230">
        <f>VLOOKUP($B379,'Plantilla publicacion'!$T$3:$Z$506,6,0)</f>
        <v>0</v>
      </c>
      <c r="P379" s="231">
        <f>VLOOKUP($B379,'Plantilla publicacion'!$T$3:$Z$506,7,0)</f>
        <v>0</v>
      </c>
      <c r="Q379" s="232">
        <f>VLOOKUP($B379,'Plantilla publicacion'!$T$3:$AA$506,8,0)</f>
        <v>0</v>
      </c>
    </row>
  </sheetData>
  <autoFilter ref="A9:N379" xr:uid="{C55B0D7C-4224-4685-BB07-31E4684A39FD}"/>
  <mergeCells count="428">
    <mergeCell ref="C70:C74"/>
    <mergeCell ref="D70:D74"/>
    <mergeCell ref="G70:G74"/>
    <mergeCell ref="F70:F74"/>
    <mergeCell ref="E70:E74"/>
    <mergeCell ref="C112:C116"/>
    <mergeCell ref="D112:D116"/>
    <mergeCell ref="E112:E116"/>
    <mergeCell ref="F112:F116"/>
    <mergeCell ref="G112:G116"/>
    <mergeCell ref="C106:C109"/>
    <mergeCell ref="D106:D109"/>
    <mergeCell ref="G106:G109"/>
    <mergeCell ref="F106:F109"/>
    <mergeCell ref="E106:E109"/>
    <mergeCell ref="F95:F98"/>
    <mergeCell ref="G95:G98"/>
    <mergeCell ref="C99:C102"/>
    <mergeCell ref="D99:D102"/>
    <mergeCell ref="E99:E102"/>
    <mergeCell ref="G99:G102"/>
    <mergeCell ref="F99:F102"/>
    <mergeCell ref="C95:C98"/>
    <mergeCell ref="D95:D98"/>
    <mergeCell ref="C302:C305"/>
    <mergeCell ref="D302:D305"/>
    <mergeCell ref="E302:E305"/>
    <mergeCell ref="G302:G305"/>
    <mergeCell ref="F302:F305"/>
    <mergeCell ref="C371:C374"/>
    <mergeCell ref="D371:D374"/>
    <mergeCell ref="E371:E374"/>
    <mergeCell ref="F371:F374"/>
    <mergeCell ref="G371:G374"/>
    <mergeCell ref="C357:C362"/>
    <mergeCell ref="D357:D362"/>
    <mergeCell ref="E357:E362"/>
    <mergeCell ref="G357:G362"/>
    <mergeCell ref="F357:F362"/>
    <mergeCell ref="C354:C356"/>
    <mergeCell ref="D354:D356"/>
    <mergeCell ref="E354:E356"/>
    <mergeCell ref="F354:F356"/>
    <mergeCell ref="G354:G356"/>
    <mergeCell ref="C349:C353"/>
    <mergeCell ref="D349:D353"/>
    <mergeCell ref="E349:E353"/>
    <mergeCell ref="F349:F353"/>
    <mergeCell ref="C375:C379"/>
    <mergeCell ref="D375:D379"/>
    <mergeCell ref="E375:E379"/>
    <mergeCell ref="F375:F379"/>
    <mergeCell ref="G375:G379"/>
    <mergeCell ref="C363:C370"/>
    <mergeCell ref="D363:D370"/>
    <mergeCell ref="G363:G370"/>
    <mergeCell ref="F363:F370"/>
    <mergeCell ref="E363:E370"/>
    <mergeCell ref="G349:G353"/>
    <mergeCell ref="C345:C348"/>
    <mergeCell ref="D345:D348"/>
    <mergeCell ref="E345:E348"/>
    <mergeCell ref="F345:F348"/>
    <mergeCell ref="G345:G348"/>
    <mergeCell ref="C337:C344"/>
    <mergeCell ref="D337:D344"/>
    <mergeCell ref="E337:E344"/>
    <mergeCell ref="F337:F344"/>
    <mergeCell ref="G337:G344"/>
    <mergeCell ref="C333:C336"/>
    <mergeCell ref="D333:D336"/>
    <mergeCell ref="E333:E336"/>
    <mergeCell ref="F333:F336"/>
    <mergeCell ref="G333:G336"/>
    <mergeCell ref="C321:C326"/>
    <mergeCell ref="D321:D326"/>
    <mergeCell ref="E321:E326"/>
    <mergeCell ref="F321:F326"/>
    <mergeCell ref="G321:G326"/>
    <mergeCell ref="C327:C330"/>
    <mergeCell ref="D327:D330"/>
    <mergeCell ref="E327:E330"/>
    <mergeCell ref="F327:F330"/>
    <mergeCell ref="G327:G330"/>
    <mergeCell ref="B331:N331"/>
    <mergeCell ref="C316:C320"/>
    <mergeCell ref="D316:D320"/>
    <mergeCell ref="G316:G320"/>
    <mergeCell ref="F316:F320"/>
    <mergeCell ref="E316:E320"/>
    <mergeCell ref="C311:C313"/>
    <mergeCell ref="D311:D313"/>
    <mergeCell ref="E311:E313"/>
    <mergeCell ref="G311:G313"/>
    <mergeCell ref="F311:F313"/>
    <mergeCell ref="B314:N314"/>
    <mergeCell ref="F297:F301"/>
    <mergeCell ref="C289:C291"/>
    <mergeCell ref="D289:D291"/>
    <mergeCell ref="E289:E291"/>
    <mergeCell ref="G289:G291"/>
    <mergeCell ref="F289:F291"/>
    <mergeCell ref="C292:C296"/>
    <mergeCell ref="E292:E296"/>
    <mergeCell ref="D292:D296"/>
    <mergeCell ref="F292:F296"/>
    <mergeCell ref="G292:G296"/>
    <mergeCell ref="C264:C268"/>
    <mergeCell ref="D264:D268"/>
    <mergeCell ref="E264:E268"/>
    <mergeCell ref="F264:F268"/>
    <mergeCell ref="G264:G268"/>
    <mergeCell ref="F271:F273"/>
    <mergeCell ref="G271:G273"/>
    <mergeCell ref="C280:C282"/>
    <mergeCell ref="D280:D282"/>
    <mergeCell ref="G280:G282"/>
    <mergeCell ref="F280:F282"/>
    <mergeCell ref="E280:E282"/>
    <mergeCell ref="C277:C279"/>
    <mergeCell ref="D277:D279"/>
    <mergeCell ref="E277:E279"/>
    <mergeCell ref="F277:F279"/>
    <mergeCell ref="G277:G279"/>
    <mergeCell ref="B269:N269"/>
    <mergeCell ref="G252:G254"/>
    <mergeCell ref="C255:C263"/>
    <mergeCell ref="D255:D263"/>
    <mergeCell ref="E255:E263"/>
    <mergeCell ref="F255:F263"/>
    <mergeCell ref="G255:G263"/>
    <mergeCell ref="C252:C254"/>
    <mergeCell ref="D252:D254"/>
    <mergeCell ref="E252:E254"/>
    <mergeCell ref="F252:F254"/>
    <mergeCell ref="C238:C244"/>
    <mergeCell ref="D238:D244"/>
    <mergeCell ref="E238:E244"/>
    <mergeCell ref="F238:F244"/>
    <mergeCell ref="G238:G244"/>
    <mergeCell ref="C248:C251"/>
    <mergeCell ref="D248:D251"/>
    <mergeCell ref="E248:E251"/>
    <mergeCell ref="F248:F251"/>
    <mergeCell ref="G248:G251"/>
    <mergeCell ref="C245:C247"/>
    <mergeCell ref="D245:D247"/>
    <mergeCell ref="E245:E247"/>
    <mergeCell ref="F245:F247"/>
    <mergeCell ref="G245:G247"/>
    <mergeCell ref="G227:G232"/>
    <mergeCell ref="C233:C237"/>
    <mergeCell ref="D233:D237"/>
    <mergeCell ref="E233:E237"/>
    <mergeCell ref="F233:F237"/>
    <mergeCell ref="G233:G237"/>
    <mergeCell ref="C227:C232"/>
    <mergeCell ref="D227:D232"/>
    <mergeCell ref="E227:E232"/>
    <mergeCell ref="F227:F232"/>
    <mergeCell ref="C218:C226"/>
    <mergeCell ref="D218:D226"/>
    <mergeCell ref="E218:E226"/>
    <mergeCell ref="F218:F226"/>
    <mergeCell ref="G218:G226"/>
    <mergeCell ref="C214:C217"/>
    <mergeCell ref="D214:D217"/>
    <mergeCell ref="E214:E217"/>
    <mergeCell ref="F214:F217"/>
    <mergeCell ref="G214:G217"/>
    <mergeCell ref="C208:C213"/>
    <mergeCell ref="D208:D213"/>
    <mergeCell ref="F208:F213"/>
    <mergeCell ref="G208:G213"/>
    <mergeCell ref="E208:E213"/>
    <mergeCell ref="F201:F204"/>
    <mergeCell ref="C205:C207"/>
    <mergeCell ref="D205:D207"/>
    <mergeCell ref="E205:E207"/>
    <mergeCell ref="G205:G207"/>
    <mergeCell ref="F205:F207"/>
    <mergeCell ref="C201:C204"/>
    <mergeCell ref="D201:D204"/>
    <mergeCell ref="E201:E204"/>
    <mergeCell ref="G201:G204"/>
    <mergeCell ref="C186:C190"/>
    <mergeCell ref="D186:D190"/>
    <mergeCell ref="E186:E190"/>
    <mergeCell ref="F186:F190"/>
    <mergeCell ref="G186:G190"/>
    <mergeCell ref="C176:C182"/>
    <mergeCell ref="D176:D182"/>
    <mergeCell ref="E176:E182"/>
    <mergeCell ref="F176:F182"/>
    <mergeCell ref="G176:G182"/>
    <mergeCell ref="C172:C175"/>
    <mergeCell ref="D172:D175"/>
    <mergeCell ref="E172:E175"/>
    <mergeCell ref="F172:F175"/>
    <mergeCell ref="G172:G175"/>
    <mergeCell ref="C168:C171"/>
    <mergeCell ref="D168:D171"/>
    <mergeCell ref="E168:E171"/>
    <mergeCell ref="F168:F171"/>
    <mergeCell ref="G168:G171"/>
    <mergeCell ref="E137:E141"/>
    <mergeCell ref="F137:F141"/>
    <mergeCell ref="G137:G141"/>
    <mergeCell ref="F150:F154"/>
    <mergeCell ref="C164:C167"/>
    <mergeCell ref="D164:D167"/>
    <mergeCell ref="E164:E167"/>
    <mergeCell ref="F164:F167"/>
    <mergeCell ref="G164:G167"/>
    <mergeCell ref="C160:C163"/>
    <mergeCell ref="D160:D163"/>
    <mergeCell ref="E160:E163"/>
    <mergeCell ref="F160:F163"/>
    <mergeCell ref="G160:G163"/>
    <mergeCell ref="G121:G122"/>
    <mergeCell ref="D123:D124"/>
    <mergeCell ref="C123:C124"/>
    <mergeCell ref="E123:E124"/>
    <mergeCell ref="F123:F124"/>
    <mergeCell ref="G123:G124"/>
    <mergeCell ref="C119:C120"/>
    <mergeCell ref="C121:C122"/>
    <mergeCell ref="D121:D122"/>
    <mergeCell ref="E121:E122"/>
    <mergeCell ref="F121:F122"/>
    <mergeCell ref="D119:D120"/>
    <mergeCell ref="E119:E120"/>
    <mergeCell ref="F119:F120"/>
    <mergeCell ref="G119:G120"/>
    <mergeCell ref="C128:C129"/>
    <mergeCell ref="D128:D129"/>
    <mergeCell ref="E128:E129"/>
    <mergeCell ref="F128:F129"/>
    <mergeCell ref="G128:G129"/>
    <mergeCell ref="C125:C127"/>
    <mergeCell ref="D125:D127"/>
    <mergeCell ref="E125:E127"/>
    <mergeCell ref="F125:F127"/>
    <mergeCell ref="G125:G127"/>
    <mergeCell ref="C117:C118"/>
    <mergeCell ref="D117:D118"/>
    <mergeCell ref="E117:E118"/>
    <mergeCell ref="F117:F118"/>
    <mergeCell ref="G117:G118"/>
    <mergeCell ref="C110:C111"/>
    <mergeCell ref="D110:D111"/>
    <mergeCell ref="E110:E111"/>
    <mergeCell ref="F110:F111"/>
    <mergeCell ref="G110:G111"/>
    <mergeCell ref="G82:G84"/>
    <mergeCell ref="C79:C81"/>
    <mergeCell ref="D79:D81"/>
    <mergeCell ref="E79:E81"/>
    <mergeCell ref="F79:F81"/>
    <mergeCell ref="E95:E98"/>
    <mergeCell ref="C90:C94"/>
    <mergeCell ref="D90:D94"/>
    <mergeCell ref="G90:G94"/>
    <mergeCell ref="F90:F94"/>
    <mergeCell ref="E90:E94"/>
    <mergeCell ref="C85:C89"/>
    <mergeCell ref="D85:D89"/>
    <mergeCell ref="E85:E89"/>
    <mergeCell ref="F85:F89"/>
    <mergeCell ref="G85:G89"/>
    <mergeCell ref="C58:C61"/>
    <mergeCell ref="D58:D61"/>
    <mergeCell ref="E58:E61"/>
    <mergeCell ref="F58:F61"/>
    <mergeCell ref="G58:G61"/>
    <mergeCell ref="C54:C57"/>
    <mergeCell ref="D54:D57"/>
    <mergeCell ref="F54:F57"/>
    <mergeCell ref="G54:G57"/>
    <mergeCell ref="E54:E57"/>
    <mergeCell ref="C47:C53"/>
    <mergeCell ref="D47:D53"/>
    <mergeCell ref="E47:E53"/>
    <mergeCell ref="F47:F53"/>
    <mergeCell ref="G47:G53"/>
    <mergeCell ref="C39:C44"/>
    <mergeCell ref="D39:D44"/>
    <mergeCell ref="E39:E44"/>
    <mergeCell ref="F39:F44"/>
    <mergeCell ref="G39:G44"/>
    <mergeCell ref="B45:N45"/>
    <mergeCell ref="C35:C38"/>
    <mergeCell ref="D35:D38"/>
    <mergeCell ref="E35:E38"/>
    <mergeCell ref="F35:F38"/>
    <mergeCell ref="G35:G38"/>
    <mergeCell ref="C30:C34"/>
    <mergeCell ref="D30:D34"/>
    <mergeCell ref="E30:E34"/>
    <mergeCell ref="F30:F34"/>
    <mergeCell ref="G30:G34"/>
    <mergeCell ref="C25:C29"/>
    <mergeCell ref="D25:D29"/>
    <mergeCell ref="E25:E29"/>
    <mergeCell ref="F25:F29"/>
    <mergeCell ref="G25:G29"/>
    <mergeCell ref="C19:C24"/>
    <mergeCell ref="D19:D24"/>
    <mergeCell ref="E19:E24"/>
    <mergeCell ref="F19:F24"/>
    <mergeCell ref="G19:G24"/>
    <mergeCell ref="C10:C15"/>
    <mergeCell ref="G10:G15"/>
    <mergeCell ref="F10:F15"/>
    <mergeCell ref="E10:E15"/>
    <mergeCell ref="D10:D15"/>
    <mergeCell ref="C16:C18"/>
    <mergeCell ref="D16:D18"/>
    <mergeCell ref="G16:G18"/>
    <mergeCell ref="F16:F18"/>
    <mergeCell ref="E16:E18"/>
    <mergeCell ref="G62:G64"/>
    <mergeCell ref="F62:F64"/>
    <mergeCell ref="E62:E64"/>
    <mergeCell ref="D62:D64"/>
    <mergeCell ref="C62:C64"/>
    <mergeCell ref="C103:C105"/>
    <mergeCell ref="D103:D105"/>
    <mergeCell ref="E103:E105"/>
    <mergeCell ref="G103:G105"/>
    <mergeCell ref="C75:C78"/>
    <mergeCell ref="D75:D78"/>
    <mergeCell ref="E75:E78"/>
    <mergeCell ref="F75:F78"/>
    <mergeCell ref="G75:G78"/>
    <mergeCell ref="C65:C69"/>
    <mergeCell ref="D65:D69"/>
    <mergeCell ref="E65:E69"/>
    <mergeCell ref="F65:F69"/>
    <mergeCell ref="G65:G69"/>
    <mergeCell ref="G79:G81"/>
    <mergeCell ref="C82:C84"/>
    <mergeCell ref="D82:D84"/>
    <mergeCell ref="E82:E84"/>
    <mergeCell ref="F82:F84"/>
    <mergeCell ref="C198:C200"/>
    <mergeCell ref="D198:D200"/>
    <mergeCell ref="E198:E200"/>
    <mergeCell ref="F198:F200"/>
    <mergeCell ref="G198:G200"/>
    <mergeCell ref="C145:C149"/>
    <mergeCell ref="D145:D149"/>
    <mergeCell ref="E145:E149"/>
    <mergeCell ref="F145:F149"/>
    <mergeCell ref="G145:G149"/>
    <mergeCell ref="C183:C185"/>
    <mergeCell ref="D183:D185"/>
    <mergeCell ref="E183:E185"/>
    <mergeCell ref="F183:F185"/>
    <mergeCell ref="G183:G185"/>
    <mergeCell ref="G150:G154"/>
    <mergeCell ref="C155:C159"/>
    <mergeCell ref="D155:D159"/>
    <mergeCell ref="E155:E159"/>
    <mergeCell ref="F155:F159"/>
    <mergeCell ref="G155:G159"/>
    <mergeCell ref="C150:C154"/>
    <mergeCell ref="D150:D154"/>
    <mergeCell ref="E150:E154"/>
    <mergeCell ref="B287:N287"/>
    <mergeCell ref="B306:N306"/>
    <mergeCell ref="C308:C310"/>
    <mergeCell ref="D308:D310"/>
    <mergeCell ref="E308:E310"/>
    <mergeCell ref="F308:F310"/>
    <mergeCell ref="G308:G310"/>
    <mergeCell ref="C271:C273"/>
    <mergeCell ref="D271:D273"/>
    <mergeCell ref="E271:E273"/>
    <mergeCell ref="C274:C276"/>
    <mergeCell ref="D274:D276"/>
    <mergeCell ref="E274:E276"/>
    <mergeCell ref="F274:F276"/>
    <mergeCell ref="G274:G276"/>
    <mergeCell ref="C283:C286"/>
    <mergeCell ref="D283:D286"/>
    <mergeCell ref="F283:F286"/>
    <mergeCell ref="G283:G286"/>
    <mergeCell ref="E283:E286"/>
    <mergeCell ref="C297:C301"/>
    <mergeCell ref="D297:D301"/>
    <mergeCell ref="E297:E301"/>
    <mergeCell ref="G297:G301"/>
    <mergeCell ref="B191:N191"/>
    <mergeCell ref="B196:N196"/>
    <mergeCell ref="C193:C195"/>
    <mergeCell ref="D193:D195"/>
    <mergeCell ref="E193:E195"/>
    <mergeCell ref="F193:F195"/>
    <mergeCell ref="G193:G195"/>
    <mergeCell ref="C130:C132"/>
    <mergeCell ref="D130:D132"/>
    <mergeCell ref="E130:E132"/>
    <mergeCell ref="F130:F132"/>
    <mergeCell ref="G130:G132"/>
    <mergeCell ref="C142:C144"/>
    <mergeCell ref="D142:D144"/>
    <mergeCell ref="E142:E144"/>
    <mergeCell ref="F142:F144"/>
    <mergeCell ref="G142:G144"/>
    <mergeCell ref="C133:C136"/>
    <mergeCell ref="D133:D136"/>
    <mergeCell ref="E133:E136"/>
    <mergeCell ref="F133:F136"/>
    <mergeCell ref="G133:G136"/>
    <mergeCell ref="C137:C141"/>
    <mergeCell ref="D137:D141"/>
    <mergeCell ref="O4:Q4"/>
    <mergeCell ref="O5:P5"/>
    <mergeCell ref="O6:P6"/>
    <mergeCell ref="O7:P7"/>
    <mergeCell ref="B8:D8"/>
    <mergeCell ref="G8:N8"/>
    <mergeCell ref="B1:D3"/>
    <mergeCell ref="B4:N4"/>
    <mergeCell ref="B6:N6"/>
    <mergeCell ref="B7:N7"/>
    <mergeCell ref="B5:L5"/>
  </mergeCells>
  <conditionalFormatting sqref="N5 A5:C5 A7:N8 A6 A17:B18 A63:B64 A76:B78 A83:B84 A96:B98 A118:B118 A122:B122 A124:B124 A129:B129 A173:B175 A196:N196 A202:B204 A346:B348 A334:B336 A358:B362 A314:N314 A331:N331 A306:N306 A298:B301 A281:B282 A293:B296 A275:B276 A239:B244 A253:B254 A372:B374 A380:N1048576 A355:B356 A350:B353 A338:B344 A322:B326 A290:B291 A287:N287 A278:B279 A269:N269 A256:B263 A249:B251 A246:B247 A234:B237 A228:B232 A215:B217 A209:B213 A191:N191 A184:B185 A177:B182 A169:B171 A165:B167 A161:B163 A156:B159 A151:B154 A146:B149 A143:B144 A138:B141 A134:B136 A131:B132 A126:B127 A120:B120 A113:B116 A107:B109 A104:B105 A100:B102 A91:B94 A80:B81 A71:B74 A66:B69 A59:B61 A55:B57 A48:B53 A45:N45 A36:B38 A31:B34 A20:B24 A11:B15 A26:B29 A272:B273 A309:B310 A317:B320 A364:B370 H309:N310 H272:N273 A194:B195 H194:N195 H184:N185 H143:N144 H131:N132 H104:N105 H63:N64 H17:N18 H11:N15 H20:N24 H26:N29 H31:N34 H36:N38 A40:B44 H40:N44 H48:N53 H55:N57 H59:N61 H66:N69 H76:N78 H80:N81 H83:N84 H86:N89 A86:B89 H91:N94 H96:N98 H100:N102 H107:N109 A111:B111 H111:N111 H120:N120 H122:N122 H124:N124 H129:N129 H126:N127 H138:N141 H134:N136 H146:N149 H151:N154 H156:N159 H165:N167 H169:N171 H173:N175 H177:N182 A187:B190 H187:N190 H199:N200 A199:B200 H202:N204 A206:B207 H206:N207 H209:N213 H215:N217 A219:B226 H219:N226 H228:N232 H234:N237 H239:N244 H246:N247 H249:N251 H253:N254 H256:N263 A265:B268 H265:N268 H275:N276 H278:N279 H281:N282 H290:N291 H298:N301 H293:N296 A284:B286 H284:N286 A312:B313 H312:N313 H317:N320 A328:B330 H328:N330 H322:N326 H334:N336 H338:N344 H346:N348 H350:N353 H355:N356 H358:N362 H364:N370 A376:B379 H376:N379 H372:N374 A303:B305 H303:N305 H113:N116 H71:N74 A1:F1 H1:N1 A2:N4 H161:N163 R161:XFD163 R71:XFD74 R113:XFD116 R372:XFD374 R364:XFD370 R358:XFD362 R355:XFD356 R350:XFD353 R346:XFD348 R338:XFD344 R334:XFD336 R322:XFD326 R317:XFD320 R293:XFD296 R298:XFD301 R290:XFD291 R281:XFD282 R278:XFD279 R275:XFD276 R256:XFD263 R253:XFD254 R249:XFD251 R246:XFD247 R239:XFD244 R234:XFD237 R228:XFD232 R219:XFD226 R215:XFD217 R209:XFD213 R206:XFD207 R202:XFD204 R199:XFD200 R177:XFD182 R173:XFD175 R169:XFD171 R165:XFD167 R156:XFD159 R151:XFD154 R146:XFD149 R134:XFD136 R138:XFD141 R126:XFD127 R129:XFD129 R124:XFD124 R122:XFD122 R120:XFD120 R118:XFD118 R111:XFD111 R107:XFD109 R100:XFD102 R96:XFD98 R91:XFD94 R86:XFD89 R83:XFD84 R80:XFD81 R76:XFD78 R66:XFD69 R59:XFD61 R55:XFD57 R48:XFD53 R36:XFD38 R31:XFD34 R26:XFD29 R20:XFD24 R11:XFD15 R17:XFD18 R63:XFD64 R104:XFD105 R131:XFD132 R143:XFD144 R184:XFD185 R272:XFD273 R309:XFD310 R40:XFD45 R187:XFD191 R265:XFD269 R284:XFD287 R376:XFD1048576 R303:XFD306 R328:XFD331 R312:XFD314 R194:XFD196 R1:XFD8 H118:N118 O234:Q279 O281:Q379 O280:P280">
    <cfRule type="cellIs" dxfId="558" priority="757" operator="equal">
      <formula>0</formula>
    </cfRule>
  </conditionalFormatting>
  <conditionalFormatting sqref="B6:N6">
    <cfRule type="cellIs" dxfId="557" priority="756" operator="equal">
      <formula>0</formula>
    </cfRule>
  </conditionalFormatting>
  <conditionalFormatting sqref="A10:B10 R10:XFD10 H10:N10">
    <cfRule type="cellIs" dxfId="556" priority="755" operator="equal">
      <formula>0</formula>
    </cfRule>
  </conditionalFormatting>
  <conditionalFormatting sqref="A16:B16 H16:L16 N16 R16:XFD16">
    <cfRule type="cellIs" dxfId="555" priority="754" operator="equal">
      <formula>0</formula>
    </cfRule>
  </conditionalFormatting>
  <conditionalFormatting sqref="A19:B19 H19:L19 N19 R19:XFD19">
    <cfRule type="cellIs" dxfId="554" priority="753" operator="equal">
      <formula>0</formula>
    </cfRule>
  </conditionalFormatting>
  <conditionalFormatting sqref="A25:B25 H25:L25 N25 R25:XFD25">
    <cfRule type="cellIs" dxfId="553" priority="752" operator="equal">
      <formula>0</formula>
    </cfRule>
  </conditionalFormatting>
  <conditionalFormatting sqref="A30:B30 H30:L30 N30 R30:XFD30">
    <cfRule type="cellIs" dxfId="552" priority="751" operator="equal">
      <formula>0</formula>
    </cfRule>
  </conditionalFormatting>
  <conditionalFormatting sqref="A35:B35 H35:L35 N35 R35:XFD35">
    <cfRule type="cellIs" dxfId="551" priority="750" operator="equal">
      <formula>0</formula>
    </cfRule>
  </conditionalFormatting>
  <conditionalFormatting sqref="A39:B39 H39:L39 N39 R39:XFD39">
    <cfRule type="cellIs" dxfId="550" priority="749" operator="equal">
      <formula>0</formula>
    </cfRule>
  </conditionalFormatting>
  <conditionalFormatting sqref="A47:B47 H47:L47 N47 R47:XFD47">
    <cfRule type="cellIs" dxfId="549" priority="748" operator="equal">
      <formula>0</formula>
    </cfRule>
  </conditionalFormatting>
  <conditionalFormatting sqref="A54:B54 H54:L54 N54 R54:XFD54">
    <cfRule type="cellIs" dxfId="548" priority="747" operator="equal">
      <formula>0</formula>
    </cfRule>
  </conditionalFormatting>
  <conditionalFormatting sqref="A58:B58 H58:L58 N58 R58:XFD58">
    <cfRule type="cellIs" dxfId="547" priority="746" operator="equal">
      <formula>0</formula>
    </cfRule>
  </conditionalFormatting>
  <conditionalFormatting sqref="A62:B62 H62:L62 N62 R62:XFD62">
    <cfRule type="cellIs" dxfId="546" priority="745" operator="equal">
      <formula>0</formula>
    </cfRule>
  </conditionalFormatting>
  <conditionalFormatting sqref="A65:B65 H65:L65 N65 R65:XFD65">
    <cfRule type="cellIs" dxfId="545" priority="744" operator="equal">
      <formula>0</formula>
    </cfRule>
  </conditionalFormatting>
  <conditionalFormatting sqref="A70:B70 H70:L70 N70 R70:XFD70">
    <cfRule type="cellIs" dxfId="544" priority="743" operator="equal">
      <formula>0</formula>
    </cfRule>
  </conditionalFormatting>
  <conditionalFormatting sqref="A75:B75 H75:L75 N75 R75:XFD75">
    <cfRule type="cellIs" dxfId="543" priority="742" operator="equal">
      <formula>0</formula>
    </cfRule>
  </conditionalFormatting>
  <conditionalFormatting sqref="A79:B79 H79:L79 N79 R79:XFD79">
    <cfRule type="cellIs" dxfId="542" priority="741" operator="equal">
      <formula>0</formula>
    </cfRule>
  </conditionalFormatting>
  <conditionalFormatting sqref="A82:B82 H82:L82 N82 R82:XFD82">
    <cfRule type="cellIs" dxfId="541" priority="740" operator="equal">
      <formula>0</formula>
    </cfRule>
  </conditionalFormatting>
  <conditionalFormatting sqref="A85:B85 H85:L85 N85 R85:XFD85">
    <cfRule type="cellIs" dxfId="540" priority="739" operator="equal">
      <formula>0</formula>
    </cfRule>
  </conditionalFormatting>
  <conditionalFormatting sqref="A90:B90 H90:L90 N90 R90:XFD90">
    <cfRule type="cellIs" dxfId="539" priority="738" operator="equal">
      <formula>0</formula>
    </cfRule>
  </conditionalFormatting>
  <conditionalFormatting sqref="A95:B95 H95:L95 N95 R95:XFD95">
    <cfRule type="cellIs" dxfId="538" priority="737" operator="equal">
      <formula>0</formula>
    </cfRule>
  </conditionalFormatting>
  <conditionalFormatting sqref="A99:B99 H99:L99 N99 Q99:XFD99">
    <cfRule type="cellIs" dxfId="537" priority="736" operator="equal">
      <formula>0</formula>
    </cfRule>
  </conditionalFormatting>
  <conditionalFormatting sqref="A103:B103 H103:L103 N103 R103:XFD103">
    <cfRule type="cellIs" dxfId="536" priority="735" operator="equal">
      <formula>0</formula>
    </cfRule>
  </conditionalFormatting>
  <conditionalFormatting sqref="A106:B106 H106:L106 N106 R106:XFD106">
    <cfRule type="cellIs" dxfId="535" priority="734" operator="equal">
      <formula>0</formula>
    </cfRule>
  </conditionalFormatting>
  <conditionalFormatting sqref="A110:B110 H110:L110 N110 R110:XFD110">
    <cfRule type="cellIs" dxfId="534" priority="733" operator="equal">
      <formula>0</formula>
    </cfRule>
  </conditionalFormatting>
  <conditionalFormatting sqref="A112:B112 H112:L112 N112 R112:XFD112">
    <cfRule type="cellIs" dxfId="533" priority="732" operator="equal">
      <formula>0</formula>
    </cfRule>
  </conditionalFormatting>
  <conditionalFormatting sqref="A117:B117 H117:L117 N117 R117:XFD117">
    <cfRule type="cellIs" dxfId="532" priority="731" operator="equal">
      <formula>0</formula>
    </cfRule>
  </conditionalFormatting>
  <conditionalFormatting sqref="A119:B119 H119:L119 N119 R119:XFD119">
    <cfRule type="cellIs" dxfId="531" priority="730" operator="equal">
      <formula>0</formula>
    </cfRule>
  </conditionalFormatting>
  <conditionalFormatting sqref="A121:B121 H121:L121 N121 R121:XFD121">
    <cfRule type="cellIs" dxfId="530" priority="729" operator="equal">
      <formula>0</formula>
    </cfRule>
  </conditionalFormatting>
  <conditionalFormatting sqref="A123:B123 H123:L123 N123 R123:XFD123">
    <cfRule type="cellIs" dxfId="529" priority="728" operator="equal">
      <formula>0</formula>
    </cfRule>
  </conditionalFormatting>
  <conditionalFormatting sqref="A125:B125 H125:L125 N125 R125:XFD125">
    <cfRule type="cellIs" dxfId="528" priority="727" operator="equal">
      <formula>0</formula>
    </cfRule>
  </conditionalFormatting>
  <conditionalFormatting sqref="A128:B128 H128:L128 N128 R128:XFD128">
    <cfRule type="cellIs" dxfId="527" priority="726" operator="equal">
      <formula>0</formula>
    </cfRule>
  </conditionalFormatting>
  <conditionalFormatting sqref="A130:B130 H130:L130 N130 R130:XFD130">
    <cfRule type="cellIs" dxfId="526" priority="725" operator="equal">
      <formula>0</formula>
    </cfRule>
  </conditionalFormatting>
  <conditionalFormatting sqref="A133:B133 H133:L133 N133 R133:XFD133">
    <cfRule type="cellIs" dxfId="525" priority="724" operator="equal">
      <formula>0</formula>
    </cfRule>
  </conditionalFormatting>
  <conditionalFormatting sqref="A137:B137 H137:L137 N137 R137:XFD137">
    <cfRule type="cellIs" dxfId="524" priority="723" operator="equal">
      <formula>0</formula>
    </cfRule>
  </conditionalFormatting>
  <conditionalFormatting sqref="A142:B142 H142:L142 N142:XFD142">
    <cfRule type="cellIs" dxfId="523" priority="722" operator="equal">
      <formula>0</formula>
    </cfRule>
  </conditionalFormatting>
  <conditionalFormatting sqref="A145:B145 H145:L145 N145 R145:XFD145">
    <cfRule type="cellIs" dxfId="522" priority="721" operator="equal">
      <formula>0</formula>
    </cfRule>
  </conditionalFormatting>
  <conditionalFormatting sqref="A150:B150 H150:L150 N150 R150:XFD150">
    <cfRule type="cellIs" dxfId="521" priority="720" operator="equal">
      <formula>0</formula>
    </cfRule>
  </conditionalFormatting>
  <conditionalFormatting sqref="A155:B155 H155:L155 N155 R155:XFD155">
    <cfRule type="cellIs" dxfId="520" priority="719" operator="equal">
      <formula>0</formula>
    </cfRule>
  </conditionalFormatting>
  <conditionalFormatting sqref="A160:B160 H160:L160 N160 R160:XFD160">
    <cfRule type="cellIs" dxfId="519" priority="718" operator="equal">
      <formula>0</formula>
    </cfRule>
  </conditionalFormatting>
  <conditionalFormatting sqref="A164:B164 H164:L164 N164 R164:XFD164">
    <cfRule type="cellIs" dxfId="518" priority="717" operator="equal">
      <formula>0</formula>
    </cfRule>
  </conditionalFormatting>
  <conditionalFormatting sqref="A168:B168 H168:L168 N168 R168:XFD168">
    <cfRule type="cellIs" dxfId="517" priority="716" operator="equal">
      <formula>0</formula>
    </cfRule>
  </conditionalFormatting>
  <conditionalFormatting sqref="A172:B172 H172:L172 N172 R172:XFD172">
    <cfRule type="cellIs" dxfId="516" priority="715" operator="equal">
      <formula>0</formula>
    </cfRule>
  </conditionalFormatting>
  <conditionalFormatting sqref="A176 H176:L176 N176 R176:XFD176">
    <cfRule type="cellIs" dxfId="515" priority="714" operator="equal">
      <formula>0</formula>
    </cfRule>
  </conditionalFormatting>
  <conditionalFormatting sqref="A183:B183 H183:L183 N183 R183:XFD183">
    <cfRule type="cellIs" dxfId="514" priority="713" operator="equal">
      <formula>0</formula>
    </cfRule>
  </conditionalFormatting>
  <conditionalFormatting sqref="A193:B193 H193:L193 N193 R193:XFD193">
    <cfRule type="cellIs" dxfId="513" priority="711" operator="equal">
      <formula>0</formula>
    </cfRule>
  </conditionalFormatting>
  <conditionalFormatting sqref="A208:B208 H208:L208 N208 R208:XFD208">
    <cfRule type="cellIs" dxfId="512" priority="710" operator="equal">
      <formula>0</formula>
    </cfRule>
  </conditionalFormatting>
  <conditionalFormatting sqref="A214:B214 H214:L214 N214 R214:XFD214">
    <cfRule type="cellIs" dxfId="511" priority="709" operator="equal">
      <formula>0</formula>
    </cfRule>
  </conditionalFormatting>
  <conditionalFormatting sqref="A218:B218 H218:L218 N218 Q218:XFD218">
    <cfRule type="cellIs" dxfId="510" priority="707" operator="equal">
      <formula>0</formula>
    </cfRule>
  </conditionalFormatting>
  <conditionalFormatting sqref="A227:B227 H227:L227 N227 Q227:XFD227">
    <cfRule type="cellIs" dxfId="509" priority="706" operator="equal">
      <formula>0</formula>
    </cfRule>
  </conditionalFormatting>
  <conditionalFormatting sqref="A233:B233 H233:L233 N233:XFD233">
    <cfRule type="cellIs" dxfId="508" priority="705" operator="equal">
      <formula>0</formula>
    </cfRule>
  </conditionalFormatting>
  <conditionalFormatting sqref="A198:B198 H198:L198 N198 R198:XFD198">
    <cfRule type="cellIs" dxfId="507" priority="704" operator="equal">
      <formula>0</formula>
    </cfRule>
  </conditionalFormatting>
  <conditionalFormatting sqref="A201:B201 H201:L201 N201:XFD201">
    <cfRule type="cellIs" dxfId="506" priority="703" operator="equal">
      <formula>0</formula>
    </cfRule>
  </conditionalFormatting>
  <conditionalFormatting sqref="A205:B205 H205:L205 N205 R205:XFD205">
    <cfRule type="cellIs" dxfId="505" priority="702" operator="equal">
      <formula>0</formula>
    </cfRule>
  </conditionalFormatting>
  <conditionalFormatting sqref="A345:B345 H345:L345 N345 R345:XFD345">
    <cfRule type="cellIs" dxfId="504" priority="701" operator="equal">
      <formula>0</formula>
    </cfRule>
  </conditionalFormatting>
  <conditionalFormatting sqref="A337:B337 H337:L337 N337 R337:XFD337">
    <cfRule type="cellIs" dxfId="503" priority="700" operator="equal">
      <formula>0</formula>
    </cfRule>
  </conditionalFormatting>
  <conditionalFormatting sqref="A333:B333 H333:L333 N333 R333:XFD333">
    <cfRule type="cellIs" dxfId="502" priority="699" operator="equal">
      <formula>0</formula>
    </cfRule>
  </conditionalFormatting>
  <conditionalFormatting sqref="A349:B349 H349:L349 N349 R349:XFD349">
    <cfRule type="cellIs" dxfId="501" priority="698" operator="equal">
      <formula>0</formula>
    </cfRule>
  </conditionalFormatting>
  <conditionalFormatting sqref="A354:B354 H354:L354 N354 R354:XFD354">
    <cfRule type="cellIs" dxfId="500" priority="697" operator="equal">
      <formula>0</formula>
    </cfRule>
  </conditionalFormatting>
  <conditionalFormatting sqref="A357:B357 H357:L357 N357 R357:XFD357">
    <cfRule type="cellIs" dxfId="499" priority="696" operator="equal">
      <formula>0</formula>
    </cfRule>
  </conditionalFormatting>
  <conditionalFormatting sqref="A363:B363 H363:L363 N363 R363:XFD363">
    <cfRule type="cellIs" dxfId="498" priority="695" operator="equal">
      <formula>0</formula>
    </cfRule>
  </conditionalFormatting>
  <conditionalFormatting sqref="A371:B371 H371:L371 N371 R371:XFD371">
    <cfRule type="cellIs" dxfId="497" priority="694" operator="equal">
      <formula>0</formula>
    </cfRule>
  </conditionalFormatting>
  <conditionalFormatting sqref="A375:B375 H375:L375 N375 R375:XFD375">
    <cfRule type="cellIs" dxfId="496" priority="693" operator="equal">
      <formula>0</formula>
    </cfRule>
  </conditionalFormatting>
  <conditionalFormatting sqref="A308:B308 H308:L308 N308 R308:XFD308">
    <cfRule type="cellIs" dxfId="495" priority="692" operator="equal">
      <formula>0</formula>
    </cfRule>
  </conditionalFormatting>
  <conditionalFormatting sqref="A311:B311 H311:L311 N311 R311:XFD311">
    <cfRule type="cellIs" dxfId="494" priority="691" operator="equal">
      <formula>0</formula>
    </cfRule>
  </conditionalFormatting>
  <conditionalFormatting sqref="A316:B316 H316:L316 N316 R316:XFD316">
    <cfRule type="cellIs" dxfId="493" priority="690" operator="equal">
      <formula>0</formula>
    </cfRule>
  </conditionalFormatting>
  <conditionalFormatting sqref="A321:B321 H321:L321 N321 R321:XFD321">
    <cfRule type="cellIs" dxfId="492" priority="689" operator="equal">
      <formula>0</formula>
    </cfRule>
  </conditionalFormatting>
  <conditionalFormatting sqref="A327:B327 H327:L327 N327 R327:XFD327">
    <cfRule type="cellIs" dxfId="491" priority="688" operator="equal">
      <formula>0</formula>
    </cfRule>
  </conditionalFormatting>
  <conditionalFormatting sqref="A302:B302 H302:L302 N302 R302:XFD302">
    <cfRule type="cellIs" dxfId="490" priority="687" operator="equal">
      <formula>0</formula>
    </cfRule>
  </conditionalFormatting>
  <conditionalFormatting sqref="A297:B297 H297:L297 N297 R297:XFD297">
    <cfRule type="cellIs" dxfId="489" priority="686" operator="equal">
      <formula>0</formula>
    </cfRule>
  </conditionalFormatting>
  <conditionalFormatting sqref="A280:B280 H280:L280 N280 Q280:XFD280">
    <cfRule type="cellIs" dxfId="488" priority="685" operator="equal">
      <formula>0</formula>
    </cfRule>
  </conditionalFormatting>
  <conditionalFormatting sqref="A283:B283 H283:L283 N283 R283:XFD283">
    <cfRule type="cellIs" dxfId="487" priority="684" operator="equal">
      <formula>0</formula>
    </cfRule>
  </conditionalFormatting>
  <conditionalFormatting sqref="A289:B289 H289:L289 N289 R289:XFD289">
    <cfRule type="cellIs" dxfId="486" priority="683" operator="equal">
      <formula>0</formula>
    </cfRule>
  </conditionalFormatting>
  <conditionalFormatting sqref="A292:B292 H292:L292 N292 R292:XFD292">
    <cfRule type="cellIs" dxfId="485" priority="682" operator="equal">
      <formula>0</formula>
    </cfRule>
  </conditionalFormatting>
  <conditionalFormatting sqref="A264:B264 H264:L264 N264 R264:XFD264">
    <cfRule type="cellIs" dxfId="484" priority="681" operator="equal">
      <formula>0</formula>
    </cfRule>
  </conditionalFormatting>
  <conditionalFormatting sqref="A271:B271 H271:L271 N271 R271:XFD271">
    <cfRule type="cellIs" dxfId="483" priority="680" operator="equal">
      <formula>0</formula>
    </cfRule>
  </conditionalFormatting>
  <conditionalFormatting sqref="A274:B274 H274:L274 N274 R274:XFD274">
    <cfRule type="cellIs" dxfId="482" priority="679" operator="equal">
      <formula>0</formula>
    </cfRule>
  </conditionalFormatting>
  <conditionalFormatting sqref="A277:B277 H277:L277 N277 R277:XFD277">
    <cfRule type="cellIs" dxfId="481" priority="678" operator="equal">
      <formula>0</formula>
    </cfRule>
  </conditionalFormatting>
  <conditionalFormatting sqref="A238:B238 H238:L238 N238 R238:XFD238">
    <cfRule type="cellIs" dxfId="480" priority="677" operator="equal">
      <formula>0</formula>
    </cfRule>
  </conditionalFormatting>
  <conditionalFormatting sqref="A245:B245 H245:L245 N245 R245:XFD245">
    <cfRule type="cellIs" dxfId="479" priority="675" operator="equal">
      <formula>0</formula>
    </cfRule>
  </conditionalFormatting>
  <conditionalFormatting sqref="A248:B248 H248:L248 N248 R248:XFD248">
    <cfRule type="cellIs" dxfId="478" priority="674" operator="equal">
      <formula>0</formula>
    </cfRule>
  </conditionalFormatting>
  <conditionalFormatting sqref="A252:B252 H252:L252 N252 R252:XFD252">
    <cfRule type="cellIs" dxfId="477" priority="673" operator="equal">
      <formula>0</formula>
    </cfRule>
  </conditionalFormatting>
  <conditionalFormatting sqref="A255:B255 H255:L255 N255 R255:XFD255">
    <cfRule type="cellIs" dxfId="476" priority="672" operator="equal">
      <formula>0</formula>
    </cfRule>
  </conditionalFormatting>
  <conditionalFormatting sqref="A332:N332 R332:XFD332">
    <cfRule type="cellIs" dxfId="475" priority="504" operator="equal">
      <formula>0</formula>
    </cfRule>
  </conditionalFormatting>
  <conditionalFormatting sqref="A315:N315 R315:XFD315">
    <cfRule type="cellIs" dxfId="474" priority="503" operator="equal">
      <formula>0</formula>
    </cfRule>
  </conditionalFormatting>
  <conditionalFormatting sqref="A307:N307 R307:XFD307">
    <cfRule type="cellIs" dxfId="473" priority="502" operator="equal">
      <formula>0</formula>
    </cfRule>
  </conditionalFormatting>
  <conditionalFormatting sqref="A288:N288 R288:XFD288">
    <cfRule type="cellIs" dxfId="472" priority="501" operator="equal">
      <formula>0</formula>
    </cfRule>
  </conditionalFormatting>
  <conditionalFormatting sqref="A270:N270 R270:XFD270">
    <cfRule type="cellIs" dxfId="471" priority="500" operator="equal">
      <formula>0</formula>
    </cfRule>
  </conditionalFormatting>
  <conditionalFormatting sqref="A192:N192 R192:XFD192">
    <cfRule type="cellIs" dxfId="470" priority="499" operator="equal">
      <formula>0</formula>
    </cfRule>
  </conditionalFormatting>
  <conditionalFormatting sqref="A46:N46 R46:XFD46">
    <cfRule type="cellIs" dxfId="469" priority="498" operator="equal">
      <formula>0</formula>
    </cfRule>
  </conditionalFormatting>
  <conditionalFormatting sqref="R9:XFD9 A9:N9">
    <cfRule type="cellIs" dxfId="468" priority="497" operator="equal">
      <formula>0</formula>
    </cfRule>
  </conditionalFormatting>
  <conditionalFormatting sqref="C10:D10">
    <cfRule type="cellIs" dxfId="467" priority="496" operator="equal">
      <formula>0</formula>
    </cfRule>
  </conditionalFormatting>
  <conditionalFormatting sqref="C19:G19">
    <cfRule type="cellIs" dxfId="466" priority="494" operator="equal">
      <formula>0</formula>
    </cfRule>
  </conditionalFormatting>
  <conditionalFormatting sqref="C25:G25">
    <cfRule type="cellIs" dxfId="465" priority="493" operator="equal">
      <formula>0</formula>
    </cfRule>
  </conditionalFormatting>
  <conditionalFormatting sqref="C35:G35">
    <cfRule type="cellIs" dxfId="464" priority="491" operator="equal">
      <formula>0</formula>
    </cfRule>
  </conditionalFormatting>
  <conditionalFormatting sqref="C39:G39">
    <cfRule type="cellIs" dxfId="463" priority="490" operator="equal">
      <formula>0</formula>
    </cfRule>
  </conditionalFormatting>
  <conditionalFormatting sqref="C47:G47">
    <cfRule type="cellIs" dxfId="462" priority="489" operator="equal">
      <formula>0</formula>
    </cfRule>
  </conditionalFormatting>
  <conditionalFormatting sqref="C54:E54">
    <cfRule type="cellIs" dxfId="461" priority="488" operator="equal">
      <formula>0</formula>
    </cfRule>
  </conditionalFormatting>
  <conditionalFormatting sqref="C65:G65">
    <cfRule type="cellIs" dxfId="460" priority="485" operator="equal">
      <formula>0</formula>
    </cfRule>
  </conditionalFormatting>
  <conditionalFormatting sqref="C70:E70">
    <cfRule type="cellIs" dxfId="459" priority="484" operator="equal">
      <formula>0</formula>
    </cfRule>
  </conditionalFormatting>
  <conditionalFormatting sqref="C75:G75">
    <cfRule type="cellIs" dxfId="458" priority="483" operator="equal">
      <formula>0</formula>
    </cfRule>
  </conditionalFormatting>
  <conditionalFormatting sqref="C79:G79">
    <cfRule type="cellIs" dxfId="457" priority="482" operator="equal">
      <formula>0</formula>
    </cfRule>
  </conditionalFormatting>
  <conditionalFormatting sqref="C85:G85">
    <cfRule type="cellIs" dxfId="456" priority="480" operator="equal">
      <formula>0</formula>
    </cfRule>
  </conditionalFormatting>
  <conditionalFormatting sqref="C90:E90">
    <cfRule type="cellIs" dxfId="455" priority="479" operator="equal">
      <formula>0</formula>
    </cfRule>
  </conditionalFormatting>
  <conditionalFormatting sqref="C95:G95">
    <cfRule type="cellIs" dxfId="454" priority="478" operator="equal">
      <formula>0</formula>
    </cfRule>
  </conditionalFormatting>
  <conditionalFormatting sqref="C110:G110">
    <cfRule type="cellIs" dxfId="453" priority="474" operator="equal">
      <formula>0</formula>
    </cfRule>
  </conditionalFormatting>
  <conditionalFormatting sqref="C112:G112">
    <cfRule type="cellIs" dxfId="452" priority="473" operator="equal">
      <formula>0</formula>
    </cfRule>
  </conditionalFormatting>
  <conditionalFormatting sqref="C125:G125">
    <cfRule type="cellIs" dxfId="451" priority="468" operator="equal">
      <formula>0</formula>
    </cfRule>
  </conditionalFormatting>
  <conditionalFormatting sqref="C133:G133">
    <cfRule type="cellIs" dxfId="450" priority="465" operator="equal">
      <formula>0</formula>
    </cfRule>
  </conditionalFormatting>
  <conditionalFormatting sqref="C137:G137">
    <cfRule type="cellIs" dxfId="449" priority="464" operator="equal">
      <formula>0</formula>
    </cfRule>
  </conditionalFormatting>
  <conditionalFormatting sqref="C145:G145">
    <cfRule type="cellIs" dxfId="448" priority="462" operator="equal">
      <formula>0</formula>
    </cfRule>
  </conditionalFormatting>
  <conditionalFormatting sqref="C160:G160">
    <cfRule type="cellIs" dxfId="447" priority="459" operator="equal">
      <formula>0</formula>
    </cfRule>
  </conditionalFormatting>
  <conditionalFormatting sqref="C176:G176">
    <cfRule type="cellIs" dxfId="446" priority="455" operator="equal">
      <formula>0</formula>
    </cfRule>
  </conditionalFormatting>
  <conditionalFormatting sqref="C198:G198">
    <cfRule type="cellIs" dxfId="445" priority="451" operator="equal">
      <formula>0</formula>
    </cfRule>
  </conditionalFormatting>
  <conditionalFormatting sqref="C201:F201">
    <cfRule type="cellIs" dxfId="444" priority="450" operator="equal">
      <formula>0</formula>
    </cfRule>
  </conditionalFormatting>
  <conditionalFormatting sqref="C205:F205">
    <cfRule type="cellIs" dxfId="443" priority="449" operator="equal">
      <formula>0</formula>
    </cfRule>
  </conditionalFormatting>
  <conditionalFormatting sqref="C208:E208">
    <cfRule type="cellIs" dxfId="442" priority="448" operator="equal">
      <formula>0</formula>
    </cfRule>
  </conditionalFormatting>
  <conditionalFormatting sqref="C214:G214">
    <cfRule type="cellIs" dxfId="441" priority="447" operator="equal">
      <formula>0</formula>
    </cfRule>
  </conditionalFormatting>
  <conditionalFormatting sqref="C218:G218">
    <cfRule type="cellIs" dxfId="440" priority="446" operator="equal">
      <formula>0</formula>
    </cfRule>
  </conditionalFormatting>
  <conditionalFormatting sqref="C227:G227">
    <cfRule type="cellIs" dxfId="439" priority="445" operator="equal">
      <formula>0</formula>
    </cfRule>
  </conditionalFormatting>
  <conditionalFormatting sqref="C233:G233">
    <cfRule type="cellIs" dxfId="438" priority="444" operator="equal">
      <formula>0</formula>
    </cfRule>
  </conditionalFormatting>
  <conditionalFormatting sqref="C238:G238">
    <cfRule type="cellIs" dxfId="437" priority="443" operator="equal">
      <formula>0</formula>
    </cfRule>
  </conditionalFormatting>
  <conditionalFormatting sqref="C245:G245">
    <cfRule type="cellIs" dxfId="436" priority="441" operator="equal">
      <formula>0</formula>
    </cfRule>
  </conditionalFormatting>
  <conditionalFormatting sqref="C248:G248">
    <cfRule type="cellIs" dxfId="435" priority="440" operator="equal">
      <formula>0</formula>
    </cfRule>
  </conditionalFormatting>
  <conditionalFormatting sqref="C252:G252">
    <cfRule type="cellIs" dxfId="434" priority="439" operator="equal">
      <formula>0</formula>
    </cfRule>
  </conditionalFormatting>
  <conditionalFormatting sqref="C255:G255">
    <cfRule type="cellIs" dxfId="433" priority="438" operator="equal">
      <formula>0</formula>
    </cfRule>
  </conditionalFormatting>
  <conditionalFormatting sqref="C264:G264">
    <cfRule type="cellIs" dxfId="432" priority="437" operator="equal">
      <formula>0</formula>
    </cfRule>
  </conditionalFormatting>
  <conditionalFormatting sqref="C283:E283">
    <cfRule type="cellIs" dxfId="431" priority="433" operator="equal">
      <formula>0</formula>
    </cfRule>
  </conditionalFormatting>
  <conditionalFormatting sqref="C297:F297">
    <cfRule type="cellIs" dxfId="430" priority="430" operator="equal">
      <formula>0</formula>
    </cfRule>
  </conditionalFormatting>
  <conditionalFormatting sqref="C302:F302">
    <cfRule type="cellIs" dxfId="429" priority="429" operator="equal">
      <formula>0</formula>
    </cfRule>
  </conditionalFormatting>
  <conditionalFormatting sqref="C311:F311">
    <cfRule type="cellIs" dxfId="428" priority="427" operator="equal">
      <formula>0</formula>
    </cfRule>
  </conditionalFormatting>
  <conditionalFormatting sqref="C316:E316">
    <cfRule type="cellIs" dxfId="427" priority="426" operator="equal">
      <formula>0</formula>
    </cfRule>
  </conditionalFormatting>
  <conditionalFormatting sqref="C321:G321">
    <cfRule type="cellIs" dxfId="426" priority="425" operator="equal">
      <formula>0</formula>
    </cfRule>
  </conditionalFormatting>
  <conditionalFormatting sqref="C327:G327">
    <cfRule type="cellIs" dxfId="425" priority="424" operator="equal">
      <formula>0</formula>
    </cfRule>
  </conditionalFormatting>
  <conditionalFormatting sqref="C333:G333">
    <cfRule type="cellIs" dxfId="424" priority="423" operator="equal">
      <formula>0</formula>
    </cfRule>
  </conditionalFormatting>
  <conditionalFormatting sqref="C337:G337">
    <cfRule type="cellIs" dxfId="423" priority="422" operator="equal">
      <formula>0</formula>
    </cfRule>
  </conditionalFormatting>
  <conditionalFormatting sqref="C345:G345">
    <cfRule type="cellIs" dxfId="422" priority="421" operator="equal">
      <formula>0</formula>
    </cfRule>
  </conditionalFormatting>
  <conditionalFormatting sqref="C349:G349">
    <cfRule type="cellIs" dxfId="421" priority="420" operator="equal">
      <formula>0</formula>
    </cfRule>
  </conditionalFormatting>
  <conditionalFormatting sqref="C354:G354">
    <cfRule type="cellIs" dxfId="420" priority="419" operator="equal">
      <formula>0</formula>
    </cfRule>
  </conditionalFormatting>
  <conditionalFormatting sqref="C357:F357">
    <cfRule type="cellIs" dxfId="419" priority="418" operator="equal">
      <formula>0</formula>
    </cfRule>
  </conditionalFormatting>
  <conditionalFormatting sqref="C363:E363">
    <cfRule type="cellIs" dxfId="418" priority="417" operator="equal">
      <formula>0</formula>
    </cfRule>
  </conditionalFormatting>
  <conditionalFormatting sqref="C371:G371">
    <cfRule type="cellIs" dxfId="417" priority="416" operator="equal">
      <formula>0</formula>
    </cfRule>
  </conditionalFormatting>
  <conditionalFormatting sqref="C375:G375">
    <cfRule type="cellIs" dxfId="416" priority="415" operator="equal">
      <formula>0</formula>
    </cfRule>
  </conditionalFormatting>
  <conditionalFormatting sqref="A186:B186 H186:L186 N186 R186:XFD186">
    <cfRule type="cellIs" dxfId="415" priority="413" operator="equal">
      <formula>0</formula>
    </cfRule>
  </conditionalFormatting>
  <conditionalFormatting sqref="C186:G186">
    <cfRule type="cellIs" dxfId="414" priority="410" operator="equal">
      <formula>0</formula>
    </cfRule>
  </conditionalFormatting>
  <conditionalFormatting sqref="A197:N197 R197:XFD197">
    <cfRule type="cellIs" dxfId="413" priority="409" operator="equal">
      <formula>0</formula>
    </cfRule>
  </conditionalFormatting>
  <conditionalFormatting sqref="C308">
    <cfRule type="cellIs" dxfId="412" priority="408" operator="equal">
      <formula>0</formula>
    </cfRule>
  </conditionalFormatting>
  <conditionalFormatting sqref="D308">
    <cfRule type="cellIs" dxfId="411" priority="407" operator="equal">
      <formula>0</formula>
    </cfRule>
  </conditionalFormatting>
  <conditionalFormatting sqref="E308">
    <cfRule type="cellIs" dxfId="410" priority="406" operator="equal">
      <formula>0</formula>
    </cfRule>
  </conditionalFormatting>
  <conditionalFormatting sqref="F308">
    <cfRule type="cellIs" dxfId="409" priority="405" operator="equal">
      <formula>0</formula>
    </cfRule>
  </conditionalFormatting>
  <conditionalFormatting sqref="G308">
    <cfRule type="cellIs" dxfId="408" priority="404" operator="equal">
      <formula>0</formula>
    </cfRule>
  </conditionalFormatting>
  <conditionalFormatting sqref="C271">
    <cfRule type="cellIs" dxfId="407" priority="403" operator="equal">
      <formula>0</formula>
    </cfRule>
  </conditionalFormatting>
  <conditionalFormatting sqref="D271">
    <cfRule type="cellIs" dxfId="406" priority="402" operator="equal">
      <formula>0</formula>
    </cfRule>
  </conditionalFormatting>
  <conditionalFormatting sqref="E271">
    <cfRule type="cellIs" dxfId="405" priority="401" operator="equal">
      <formula>0</formula>
    </cfRule>
  </conditionalFormatting>
  <conditionalFormatting sqref="F271">
    <cfRule type="cellIs" dxfId="404" priority="400" operator="equal">
      <formula>0</formula>
    </cfRule>
  </conditionalFormatting>
  <conditionalFormatting sqref="G271">
    <cfRule type="cellIs" dxfId="403" priority="399" operator="equal">
      <formula>0</formula>
    </cfRule>
  </conditionalFormatting>
  <conditionalFormatting sqref="C193">
    <cfRule type="cellIs" dxfId="402" priority="398" operator="equal">
      <formula>0</formula>
    </cfRule>
  </conditionalFormatting>
  <conditionalFormatting sqref="D193">
    <cfRule type="cellIs" dxfId="401" priority="397" operator="equal">
      <formula>0</formula>
    </cfRule>
  </conditionalFormatting>
  <conditionalFormatting sqref="E193">
    <cfRule type="cellIs" dxfId="400" priority="396" operator="equal">
      <formula>0</formula>
    </cfRule>
  </conditionalFormatting>
  <conditionalFormatting sqref="F193">
    <cfRule type="cellIs" dxfId="399" priority="395" operator="equal">
      <formula>0</formula>
    </cfRule>
  </conditionalFormatting>
  <conditionalFormatting sqref="G193">
    <cfRule type="cellIs" dxfId="398" priority="394" operator="equal">
      <formula>0</formula>
    </cfRule>
  </conditionalFormatting>
  <conditionalFormatting sqref="C183">
    <cfRule type="cellIs" dxfId="397" priority="393" operator="equal">
      <formula>0</formula>
    </cfRule>
  </conditionalFormatting>
  <conditionalFormatting sqref="D183">
    <cfRule type="cellIs" dxfId="396" priority="392" operator="equal">
      <formula>0</formula>
    </cfRule>
  </conditionalFormatting>
  <conditionalFormatting sqref="E183">
    <cfRule type="cellIs" dxfId="395" priority="391" operator="equal">
      <formula>0</formula>
    </cfRule>
  </conditionalFormatting>
  <conditionalFormatting sqref="F183">
    <cfRule type="cellIs" dxfId="394" priority="390" operator="equal">
      <formula>0</formula>
    </cfRule>
  </conditionalFormatting>
  <conditionalFormatting sqref="G183">
    <cfRule type="cellIs" dxfId="393" priority="389" operator="equal">
      <formula>0</formula>
    </cfRule>
  </conditionalFormatting>
  <conditionalFormatting sqref="C142">
    <cfRule type="cellIs" dxfId="392" priority="388" operator="equal">
      <formula>0</formula>
    </cfRule>
  </conditionalFormatting>
  <conditionalFormatting sqref="D142">
    <cfRule type="cellIs" dxfId="391" priority="387" operator="equal">
      <formula>0</formula>
    </cfRule>
  </conditionalFormatting>
  <conditionalFormatting sqref="E142">
    <cfRule type="cellIs" dxfId="390" priority="386" operator="equal">
      <formula>0</formula>
    </cfRule>
  </conditionalFormatting>
  <conditionalFormatting sqref="F142:G142">
    <cfRule type="cellIs" dxfId="389" priority="385" operator="equal">
      <formula>0</formula>
    </cfRule>
  </conditionalFormatting>
  <conditionalFormatting sqref="C130">
    <cfRule type="cellIs" dxfId="388" priority="384" operator="equal">
      <formula>0</formula>
    </cfRule>
  </conditionalFormatting>
  <conditionalFormatting sqref="D130">
    <cfRule type="cellIs" dxfId="387" priority="383" operator="equal">
      <formula>0</formula>
    </cfRule>
  </conditionalFormatting>
  <conditionalFormatting sqref="E130">
    <cfRule type="cellIs" dxfId="386" priority="382" operator="equal">
      <formula>0</formula>
    </cfRule>
  </conditionalFormatting>
  <conditionalFormatting sqref="F130">
    <cfRule type="cellIs" dxfId="385" priority="381" operator="equal">
      <formula>0</formula>
    </cfRule>
  </conditionalFormatting>
  <conditionalFormatting sqref="G130">
    <cfRule type="cellIs" dxfId="384" priority="380" operator="equal">
      <formula>0</formula>
    </cfRule>
  </conditionalFormatting>
  <conditionalFormatting sqref="C103">
    <cfRule type="cellIs" dxfId="383" priority="379" operator="equal">
      <formula>0</formula>
    </cfRule>
  </conditionalFormatting>
  <conditionalFormatting sqref="D103">
    <cfRule type="cellIs" dxfId="382" priority="378" operator="equal">
      <formula>0</formula>
    </cfRule>
  </conditionalFormatting>
  <conditionalFormatting sqref="E103">
    <cfRule type="cellIs" dxfId="381" priority="377" operator="equal">
      <formula>0</formula>
    </cfRule>
  </conditionalFormatting>
  <conditionalFormatting sqref="G103">
    <cfRule type="cellIs" dxfId="380" priority="375" operator="equal">
      <formula>0</formula>
    </cfRule>
  </conditionalFormatting>
  <conditionalFormatting sqref="G62">
    <cfRule type="cellIs" dxfId="379" priority="374" operator="equal">
      <formula>0</formula>
    </cfRule>
  </conditionalFormatting>
  <conditionalFormatting sqref="F62">
    <cfRule type="cellIs" dxfId="378" priority="373" operator="equal">
      <formula>0</formula>
    </cfRule>
  </conditionalFormatting>
  <conditionalFormatting sqref="E62">
    <cfRule type="cellIs" dxfId="377" priority="372" operator="equal">
      <formula>0</formula>
    </cfRule>
  </conditionalFormatting>
  <conditionalFormatting sqref="D62">
    <cfRule type="cellIs" dxfId="376" priority="371" operator="equal">
      <formula>0</formula>
    </cfRule>
  </conditionalFormatting>
  <conditionalFormatting sqref="C62">
    <cfRule type="cellIs" dxfId="375" priority="370" operator="equal">
      <formula>0</formula>
    </cfRule>
  </conditionalFormatting>
  <conditionalFormatting sqref="C16">
    <cfRule type="cellIs" dxfId="374" priority="369" operator="equal">
      <formula>0</formula>
    </cfRule>
  </conditionalFormatting>
  <conditionalFormatting sqref="D16">
    <cfRule type="cellIs" dxfId="373" priority="368" operator="equal">
      <formula>0</formula>
    </cfRule>
  </conditionalFormatting>
  <conditionalFormatting sqref="G16">
    <cfRule type="cellIs" dxfId="372" priority="367" operator="equal">
      <formula>0</formula>
    </cfRule>
  </conditionalFormatting>
  <conditionalFormatting sqref="F16">
    <cfRule type="cellIs" dxfId="371" priority="366" operator="equal">
      <formula>0</formula>
    </cfRule>
  </conditionalFormatting>
  <conditionalFormatting sqref="E16">
    <cfRule type="cellIs" dxfId="370" priority="365" operator="equal">
      <formula>0</formula>
    </cfRule>
  </conditionalFormatting>
  <conditionalFormatting sqref="G10">
    <cfRule type="cellIs" dxfId="369" priority="364" operator="equal">
      <formula>0</formula>
    </cfRule>
  </conditionalFormatting>
  <conditionalFormatting sqref="F10">
    <cfRule type="cellIs" dxfId="368" priority="363" operator="equal">
      <formula>0</formula>
    </cfRule>
  </conditionalFormatting>
  <conditionalFormatting sqref="E10">
    <cfRule type="cellIs" dxfId="367" priority="362" operator="equal">
      <formula>0</formula>
    </cfRule>
  </conditionalFormatting>
  <conditionalFormatting sqref="C30">
    <cfRule type="cellIs" dxfId="366" priority="361" operator="equal">
      <formula>0</formula>
    </cfRule>
  </conditionalFormatting>
  <conditionalFormatting sqref="D30">
    <cfRule type="cellIs" dxfId="365" priority="360" operator="equal">
      <formula>0</formula>
    </cfRule>
  </conditionalFormatting>
  <conditionalFormatting sqref="E30">
    <cfRule type="cellIs" dxfId="364" priority="359" operator="equal">
      <formula>0</formula>
    </cfRule>
  </conditionalFormatting>
  <conditionalFormatting sqref="F30">
    <cfRule type="cellIs" dxfId="363" priority="358" operator="equal">
      <formula>0</formula>
    </cfRule>
  </conditionalFormatting>
  <conditionalFormatting sqref="G30">
    <cfRule type="cellIs" dxfId="362" priority="357" operator="equal">
      <formula>0</formula>
    </cfRule>
  </conditionalFormatting>
  <conditionalFormatting sqref="F54">
    <cfRule type="cellIs" dxfId="361" priority="356" operator="equal">
      <formula>0</formula>
    </cfRule>
  </conditionalFormatting>
  <conditionalFormatting sqref="G54">
    <cfRule type="cellIs" dxfId="360" priority="355" operator="equal">
      <formula>0</formula>
    </cfRule>
  </conditionalFormatting>
  <conditionalFormatting sqref="C58">
    <cfRule type="cellIs" dxfId="359" priority="354" operator="equal">
      <formula>0</formula>
    </cfRule>
  </conditionalFormatting>
  <conditionalFormatting sqref="D58">
    <cfRule type="cellIs" dxfId="358" priority="353" operator="equal">
      <formula>0</formula>
    </cfRule>
  </conditionalFormatting>
  <conditionalFormatting sqref="E58">
    <cfRule type="cellIs" dxfId="357" priority="352" operator="equal">
      <formula>0</formula>
    </cfRule>
  </conditionalFormatting>
  <conditionalFormatting sqref="F58">
    <cfRule type="cellIs" dxfId="356" priority="351" operator="equal">
      <formula>0</formula>
    </cfRule>
  </conditionalFormatting>
  <conditionalFormatting sqref="G58">
    <cfRule type="cellIs" dxfId="355" priority="350" operator="equal">
      <formula>0</formula>
    </cfRule>
  </conditionalFormatting>
  <conditionalFormatting sqref="C82">
    <cfRule type="cellIs" dxfId="354" priority="349" operator="equal">
      <formula>0</formula>
    </cfRule>
  </conditionalFormatting>
  <conditionalFormatting sqref="D82">
    <cfRule type="cellIs" dxfId="353" priority="348" operator="equal">
      <formula>0</formula>
    </cfRule>
  </conditionalFormatting>
  <conditionalFormatting sqref="E82">
    <cfRule type="cellIs" dxfId="352" priority="347" operator="equal">
      <formula>0</formula>
    </cfRule>
  </conditionalFormatting>
  <conditionalFormatting sqref="F82">
    <cfRule type="cellIs" dxfId="351" priority="346" operator="equal">
      <formula>0</formula>
    </cfRule>
  </conditionalFormatting>
  <conditionalFormatting sqref="G82">
    <cfRule type="cellIs" dxfId="350" priority="345" operator="equal">
      <formula>0</formula>
    </cfRule>
  </conditionalFormatting>
  <conditionalFormatting sqref="G90">
    <cfRule type="cellIs" dxfId="349" priority="344" operator="equal">
      <formula>0</formula>
    </cfRule>
  </conditionalFormatting>
  <conditionalFormatting sqref="F90">
    <cfRule type="cellIs" dxfId="348" priority="343" operator="equal">
      <formula>0</formula>
    </cfRule>
  </conditionalFormatting>
  <conditionalFormatting sqref="C99">
    <cfRule type="cellIs" dxfId="347" priority="342" operator="equal">
      <formula>0</formula>
    </cfRule>
  </conditionalFormatting>
  <conditionalFormatting sqref="D99">
    <cfRule type="cellIs" dxfId="346" priority="341" operator="equal">
      <formula>0</formula>
    </cfRule>
  </conditionalFormatting>
  <conditionalFormatting sqref="E99:F99">
    <cfRule type="cellIs" dxfId="345" priority="340" operator="equal">
      <formula>0</formula>
    </cfRule>
  </conditionalFormatting>
  <conditionalFormatting sqref="G99">
    <cfRule type="cellIs" dxfId="344" priority="338" operator="equal">
      <formula>0</formula>
    </cfRule>
  </conditionalFormatting>
  <conditionalFormatting sqref="C106">
    <cfRule type="cellIs" dxfId="343" priority="337" operator="equal">
      <formula>0</formula>
    </cfRule>
  </conditionalFormatting>
  <conditionalFormatting sqref="D106">
    <cfRule type="cellIs" dxfId="342" priority="336" operator="equal">
      <formula>0</formula>
    </cfRule>
  </conditionalFormatting>
  <conditionalFormatting sqref="G106">
    <cfRule type="cellIs" dxfId="341" priority="335" operator="equal">
      <formula>0</formula>
    </cfRule>
  </conditionalFormatting>
  <conditionalFormatting sqref="F106">
    <cfRule type="cellIs" dxfId="340" priority="334" operator="equal">
      <formula>0</formula>
    </cfRule>
  </conditionalFormatting>
  <conditionalFormatting sqref="E106">
    <cfRule type="cellIs" dxfId="339" priority="333" operator="equal">
      <formula>0</formula>
    </cfRule>
  </conditionalFormatting>
  <conditionalFormatting sqref="C117">
    <cfRule type="cellIs" dxfId="338" priority="332" operator="equal">
      <formula>0</formula>
    </cfRule>
  </conditionalFormatting>
  <conditionalFormatting sqref="D117">
    <cfRule type="cellIs" dxfId="337" priority="331" operator="equal">
      <formula>0</formula>
    </cfRule>
  </conditionalFormatting>
  <conditionalFormatting sqref="E117">
    <cfRule type="cellIs" dxfId="336" priority="330" operator="equal">
      <formula>0</formula>
    </cfRule>
  </conditionalFormatting>
  <conditionalFormatting sqref="F117">
    <cfRule type="cellIs" dxfId="335" priority="329" operator="equal">
      <formula>0</formula>
    </cfRule>
  </conditionalFormatting>
  <conditionalFormatting sqref="G117">
    <cfRule type="cellIs" dxfId="334" priority="328" operator="equal">
      <formula>0</formula>
    </cfRule>
  </conditionalFormatting>
  <conditionalFormatting sqref="C119">
    <cfRule type="cellIs" dxfId="333" priority="327" operator="equal">
      <formula>0</formula>
    </cfRule>
  </conditionalFormatting>
  <conditionalFormatting sqref="C121">
    <cfRule type="cellIs" dxfId="332" priority="326" operator="equal">
      <formula>0</formula>
    </cfRule>
  </conditionalFormatting>
  <conditionalFormatting sqref="D121">
    <cfRule type="cellIs" dxfId="331" priority="325" operator="equal">
      <formula>0</formula>
    </cfRule>
  </conditionalFormatting>
  <conditionalFormatting sqref="E121">
    <cfRule type="cellIs" dxfId="330" priority="324" operator="equal">
      <formula>0</formula>
    </cfRule>
  </conditionalFormatting>
  <conditionalFormatting sqref="F121">
    <cfRule type="cellIs" dxfId="329" priority="323" operator="equal">
      <formula>0</formula>
    </cfRule>
  </conditionalFormatting>
  <conditionalFormatting sqref="G121">
    <cfRule type="cellIs" dxfId="328" priority="322" operator="equal">
      <formula>0</formula>
    </cfRule>
  </conditionalFormatting>
  <conditionalFormatting sqref="D123">
    <cfRule type="cellIs" dxfId="327" priority="321" operator="equal">
      <formula>0</formula>
    </cfRule>
  </conditionalFormatting>
  <conditionalFormatting sqref="C123">
    <cfRule type="cellIs" dxfId="326" priority="320" operator="equal">
      <formula>0</formula>
    </cfRule>
  </conditionalFormatting>
  <conditionalFormatting sqref="E123">
    <cfRule type="cellIs" dxfId="325" priority="319" operator="equal">
      <formula>0</formula>
    </cfRule>
  </conditionalFormatting>
  <conditionalFormatting sqref="F123">
    <cfRule type="cellIs" dxfId="324" priority="318" operator="equal">
      <formula>0</formula>
    </cfRule>
  </conditionalFormatting>
  <conditionalFormatting sqref="G123">
    <cfRule type="cellIs" dxfId="323" priority="317" operator="equal">
      <formula>0</formula>
    </cfRule>
  </conditionalFormatting>
  <conditionalFormatting sqref="D119">
    <cfRule type="cellIs" dxfId="322" priority="316" operator="equal">
      <formula>0</formula>
    </cfRule>
  </conditionalFormatting>
  <conditionalFormatting sqref="E119">
    <cfRule type="cellIs" dxfId="321" priority="315" operator="equal">
      <formula>0</formula>
    </cfRule>
  </conditionalFormatting>
  <conditionalFormatting sqref="F119">
    <cfRule type="cellIs" dxfId="320" priority="314" operator="equal">
      <formula>0</formula>
    </cfRule>
  </conditionalFormatting>
  <conditionalFormatting sqref="G119">
    <cfRule type="cellIs" dxfId="319" priority="313" operator="equal">
      <formula>0</formula>
    </cfRule>
  </conditionalFormatting>
  <conditionalFormatting sqref="C128">
    <cfRule type="cellIs" dxfId="318" priority="312" operator="equal">
      <formula>0</formula>
    </cfRule>
  </conditionalFormatting>
  <conditionalFormatting sqref="D128">
    <cfRule type="cellIs" dxfId="317" priority="311" operator="equal">
      <formula>0</formula>
    </cfRule>
  </conditionalFormatting>
  <conditionalFormatting sqref="E128">
    <cfRule type="cellIs" dxfId="316" priority="310" operator="equal">
      <formula>0</formula>
    </cfRule>
  </conditionalFormatting>
  <conditionalFormatting sqref="F128">
    <cfRule type="cellIs" dxfId="315" priority="309" operator="equal">
      <formula>0</formula>
    </cfRule>
  </conditionalFormatting>
  <conditionalFormatting sqref="G128">
    <cfRule type="cellIs" dxfId="314" priority="308" operator="equal">
      <formula>0</formula>
    </cfRule>
  </conditionalFormatting>
  <conditionalFormatting sqref="C150">
    <cfRule type="cellIs" dxfId="313" priority="307" operator="equal">
      <formula>0</formula>
    </cfRule>
  </conditionalFormatting>
  <conditionalFormatting sqref="D150">
    <cfRule type="cellIs" dxfId="312" priority="306" operator="equal">
      <formula>0</formula>
    </cfRule>
  </conditionalFormatting>
  <conditionalFormatting sqref="E150:G150">
    <cfRule type="cellIs" dxfId="311" priority="305" operator="equal">
      <formula>0</formula>
    </cfRule>
  </conditionalFormatting>
  <conditionalFormatting sqref="C155">
    <cfRule type="cellIs" dxfId="310" priority="304" operator="equal">
      <formula>0</formula>
    </cfRule>
  </conditionalFormatting>
  <conditionalFormatting sqref="D155">
    <cfRule type="cellIs" dxfId="309" priority="303" operator="equal">
      <formula>0</formula>
    </cfRule>
  </conditionalFormatting>
  <conditionalFormatting sqref="E155">
    <cfRule type="cellIs" dxfId="308" priority="302" operator="equal">
      <formula>0</formula>
    </cfRule>
  </conditionalFormatting>
  <conditionalFormatting sqref="F155">
    <cfRule type="cellIs" dxfId="307" priority="301" operator="equal">
      <formula>0</formula>
    </cfRule>
  </conditionalFormatting>
  <conditionalFormatting sqref="G155">
    <cfRule type="cellIs" dxfId="306" priority="300" operator="equal">
      <formula>0</formula>
    </cfRule>
  </conditionalFormatting>
  <conditionalFormatting sqref="C164">
    <cfRule type="cellIs" dxfId="305" priority="299" operator="equal">
      <formula>0</formula>
    </cfRule>
  </conditionalFormatting>
  <conditionalFormatting sqref="D164">
    <cfRule type="cellIs" dxfId="304" priority="298" operator="equal">
      <formula>0</formula>
    </cfRule>
  </conditionalFormatting>
  <conditionalFormatting sqref="E164">
    <cfRule type="cellIs" dxfId="303" priority="297" operator="equal">
      <formula>0</formula>
    </cfRule>
  </conditionalFormatting>
  <conditionalFormatting sqref="F164">
    <cfRule type="cellIs" dxfId="302" priority="296" operator="equal">
      <formula>0</formula>
    </cfRule>
  </conditionalFormatting>
  <conditionalFormatting sqref="G164">
    <cfRule type="cellIs" dxfId="301" priority="295" operator="equal">
      <formula>0</formula>
    </cfRule>
  </conditionalFormatting>
  <conditionalFormatting sqref="C168">
    <cfRule type="cellIs" dxfId="300" priority="294" operator="equal">
      <formula>0</formula>
    </cfRule>
  </conditionalFormatting>
  <conditionalFormatting sqref="D168">
    <cfRule type="cellIs" dxfId="299" priority="293" operator="equal">
      <formula>0</formula>
    </cfRule>
  </conditionalFormatting>
  <conditionalFormatting sqref="E168">
    <cfRule type="cellIs" dxfId="298" priority="292" operator="equal">
      <formula>0</formula>
    </cfRule>
  </conditionalFormatting>
  <conditionalFormatting sqref="F168">
    <cfRule type="cellIs" dxfId="297" priority="291" operator="equal">
      <formula>0</formula>
    </cfRule>
  </conditionalFormatting>
  <conditionalFormatting sqref="G168">
    <cfRule type="cellIs" dxfId="296" priority="290" operator="equal">
      <formula>0</formula>
    </cfRule>
  </conditionalFormatting>
  <conditionalFormatting sqref="C172">
    <cfRule type="cellIs" dxfId="295" priority="289" operator="equal">
      <formula>0</formula>
    </cfRule>
  </conditionalFormatting>
  <conditionalFormatting sqref="D172">
    <cfRule type="cellIs" dxfId="294" priority="288" operator="equal">
      <formula>0</formula>
    </cfRule>
  </conditionalFormatting>
  <conditionalFormatting sqref="E172">
    <cfRule type="cellIs" dxfId="293" priority="287" operator="equal">
      <formula>0</formula>
    </cfRule>
  </conditionalFormatting>
  <conditionalFormatting sqref="F172">
    <cfRule type="cellIs" dxfId="292" priority="286" operator="equal">
      <formula>0</formula>
    </cfRule>
  </conditionalFormatting>
  <conditionalFormatting sqref="G172">
    <cfRule type="cellIs" dxfId="291" priority="285" operator="equal">
      <formula>0</formula>
    </cfRule>
  </conditionalFormatting>
  <conditionalFormatting sqref="G201">
    <cfRule type="cellIs" dxfId="290" priority="284" operator="equal">
      <formula>0</formula>
    </cfRule>
  </conditionalFormatting>
  <conditionalFormatting sqref="G205">
    <cfRule type="cellIs" dxfId="289" priority="283" operator="equal">
      <formula>0</formula>
    </cfRule>
  </conditionalFormatting>
  <conditionalFormatting sqref="F208">
    <cfRule type="cellIs" dxfId="288" priority="282" operator="equal">
      <formula>0</formula>
    </cfRule>
  </conditionalFormatting>
  <conditionalFormatting sqref="G208">
    <cfRule type="cellIs" dxfId="287" priority="281" operator="equal">
      <formula>0</formula>
    </cfRule>
  </conditionalFormatting>
  <conditionalFormatting sqref="C274">
    <cfRule type="cellIs" dxfId="286" priority="275" operator="equal">
      <formula>0</formula>
    </cfRule>
  </conditionalFormatting>
  <conditionalFormatting sqref="D274">
    <cfRule type="cellIs" dxfId="285" priority="274" operator="equal">
      <formula>0</formula>
    </cfRule>
  </conditionalFormatting>
  <conditionalFormatting sqref="E274">
    <cfRule type="cellIs" dxfId="284" priority="273" operator="equal">
      <formula>0</formula>
    </cfRule>
  </conditionalFormatting>
  <conditionalFormatting sqref="F274">
    <cfRule type="cellIs" dxfId="283" priority="272" operator="equal">
      <formula>0</formula>
    </cfRule>
  </conditionalFormatting>
  <conditionalFormatting sqref="G274">
    <cfRule type="cellIs" dxfId="282" priority="271" operator="equal">
      <formula>0</formula>
    </cfRule>
  </conditionalFormatting>
  <conditionalFormatting sqref="C277">
    <cfRule type="cellIs" dxfId="281" priority="270" operator="equal">
      <formula>0</formula>
    </cfRule>
  </conditionalFormatting>
  <conditionalFormatting sqref="D277">
    <cfRule type="cellIs" dxfId="280" priority="269" operator="equal">
      <formula>0</formula>
    </cfRule>
  </conditionalFormatting>
  <conditionalFormatting sqref="E277">
    <cfRule type="cellIs" dxfId="279" priority="268" operator="equal">
      <formula>0</formula>
    </cfRule>
  </conditionalFormatting>
  <conditionalFormatting sqref="F277">
    <cfRule type="cellIs" dxfId="278" priority="267" operator="equal">
      <formula>0</formula>
    </cfRule>
  </conditionalFormatting>
  <conditionalFormatting sqref="G277">
    <cfRule type="cellIs" dxfId="277" priority="266" operator="equal">
      <formula>0</formula>
    </cfRule>
  </conditionalFormatting>
  <conditionalFormatting sqref="C280">
    <cfRule type="cellIs" dxfId="276" priority="265" operator="equal">
      <formula>0</formula>
    </cfRule>
  </conditionalFormatting>
  <conditionalFormatting sqref="D280">
    <cfRule type="cellIs" dxfId="275" priority="264" operator="equal">
      <formula>0</formula>
    </cfRule>
  </conditionalFormatting>
  <conditionalFormatting sqref="G280">
    <cfRule type="cellIs" dxfId="274" priority="263" operator="equal">
      <formula>0</formula>
    </cfRule>
  </conditionalFormatting>
  <conditionalFormatting sqref="F280">
    <cfRule type="cellIs" dxfId="273" priority="262" operator="equal">
      <formula>0</formula>
    </cfRule>
  </conditionalFormatting>
  <conditionalFormatting sqref="E280">
    <cfRule type="cellIs" dxfId="272" priority="261" operator="equal">
      <formula>0</formula>
    </cfRule>
  </conditionalFormatting>
  <conditionalFormatting sqref="C289">
    <cfRule type="cellIs" dxfId="271" priority="260" operator="equal">
      <formula>0</formula>
    </cfRule>
  </conditionalFormatting>
  <conditionalFormatting sqref="D289">
    <cfRule type="cellIs" dxfId="270" priority="259" operator="equal">
      <formula>0</formula>
    </cfRule>
  </conditionalFormatting>
  <conditionalFormatting sqref="E289">
    <cfRule type="cellIs" dxfId="269" priority="258" operator="equal">
      <formula>0</formula>
    </cfRule>
  </conditionalFormatting>
  <conditionalFormatting sqref="F289:G289">
    <cfRule type="cellIs" dxfId="268" priority="257" operator="equal">
      <formula>0</formula>
    </cfRule>
  </conditionalFormatting>
  <conditionalFormatting sqref="G297">
    <cfRule type="cellIs" dxfId="267" priority="256" operator="equal">
      <formula>0</formula>
    </cfRule>
  </conditionalFormatting>
  <conditionalFormatting sqref="C292">
    <cfRule type="cellIs" dxfId="266" priority="255" operator="equal">
      <formula>0</formula>
    </cfRule>
  </conditionalFormatting>
  <conditionalFormatting sqref="E292">
    <cfRule type="cellIs" dxfId="265" priority="254" operator="equal">
      <formula>0</formula>
    </cfRule>
  </conditionalFormatting>
  <conditionalFormatting sqref="D292">
    <cfRule type="cellIs" dxfId="264" priority="253" operator="equal">
      <formula>0</formula>
    </cfRule>
  </conditionalFormatting>
  <conditionalFormatting sqref="F292">
    <cfRule type="cellIs" dxfId="263" priority="252" operator="equal">
      <formula>0</formula>
    </cfRule>
  </conditionalFormatting>
  <conditionalFormatting sqref="G292">
    <cfRule type="cellIs" dxfId="262" priority="251" operator="equal">
      <formula>0</formula>
    </cfRule>
  </conditionalFormatting>
  <conditionalFormatting sqref="F283">
    <cfRule type="cellIs" dxfId="261" priority="250" operator="equal">
      <formula>0</formula>
    </cfRule>
  </conditionalFormatting>
  <conditionalFormatting sqref="G283">
    <cfRule type="cellIs" dxfId="260" priority="249" operator="equal">
      <formula>0</formula>
    </cfRule>
  </conditionalFormatting>
  <conditionalFormatting sqref="G311">
    <cfRule type="cellIs" dxfId="259" priority="248" operator="equal">
      <formula>0</formula>
    </cfRule>
  </conditionalFormatting>
  <conditionalFormatting sqref="G316">
    <cfRule type="cellIs" dxfId="258" priority="247" operator="equal">
      <formula>0</formula>
    </cfRule>
  </conditionalFormatting>
  <conditionalFormatting sqref="F316">
    <cfRule type="cellIs" dxfId="257" priority="246" operator="equal">
      <formula>0</formula>
    </cfRule>
  </conditionalFormatting>
  <conditionalFormatting sqref="G357">
    <cfRule type="cellIs" dxfId="256" priority="245" operator="equal">
      <formula>0</formula>
    </cfRule>
  </conditionalFormatting>
  <conditionalFormatting sqref="G363">
    <cfRule type="cellIs" dxfId="255" priority="244" operator="equal">
      <formula>0</formula>
    </cfRule>
  </conditionalFormatting>
  <conditionalFormatting sqref="F363">
    <cfRule type="cellIs" dxfId="254" priority="243" operator="equal">
      <formula>0</formula>
    </cfRule>
  </conditionalFormatting>
  <conditionalFormatting sqref="G302">
    <cfRule type="cellIs" dxfId="253" priority="242" operator="equal">
      <formula>0</formula>
    </cfRule>
  </conditionalFormatting>
  <conditionalFormatting sqref="G70">
    <cfRule type="cellIs" dxfId="252" priority="241" operator="equal">
      <formula>0</formula>
    </cfRule>
  </conditionalFormatting>
  <conditionalFormatting sqref="F70">
    <cfRule type="cellIs" dxfId="251" priority="240" operator="equal">
      <formula>0</formula>
    </cfRule>
  </conditionalFormatting>
  <conditionalFormatting sqref="B176">
    <cfRule type="cellIs" dxfId="250" priority="239" operator="equal">
      <formula>0</formula>
    </cfRule>
  </conditionalFormatting>
  <conditionalFormatting sqref="M16">
    <cfRule type="cellIs" dxfId="248" priority="237" operator="equal">
      <formula>0</formula>
    </cfRule>
  </conditionalFormatting>
  <conditionalFormatting sqref="M19">
    <cfRule type="cellIs" dxfId="247" priority="236" operator="equal">
      <formula>0</formula>
    </cfRule>
  </conditionalFormatting>
  <conditionalFormatting sqref="M25">
    <cfRule type="cellIs" dxfId="246" priority="235" operator="equal">
      <formula>0</formula>
    </cfRule>
  </conditionalFormatting>
  <conditionalFormatting sqref="M30">
    <cfRule type="cellIs" dxfId="245" priority="234" operator="equal">
      <formula>0</formula>
    </cfRule>
  </conditionalFormatting>
  <conditionalFormatting sqref="M35">
    <cfRule type="cellIs" dxfId="244" priority="233" operator="equal">
      <formula>0</formula>
    </cfRule>
  </conditionalFormatting>
  <conditionalFormatting sqref="M39">
    <cfRule type="cellIs" dxfId="243" priority="232" operator="equal">
      <formula>0</formula>
    </cfRule>
  </conditionalFormatting>
  <conditionalFormatting sqref="M47">
    <cfRule type="cellIs" dxfId="242" priority="231" operator="equal">
      <formula>0</formula>
    </cfRule>
  </conditionalFormatting>
  <conditionalFormatting sqref="M58">
    <cfRule type="cellIs" dxfId="241" priority="229" operator="equal">
      <formula>0</formula>
    </cfRule>
  </conditionalFormatting>
  <conditionalFormatting sqref="M65">
    <cfRule type="cellIs" dxfId="240" priority="227" operator="equal">
      <formula>0</formula>
    </cfRule>
  </conditionalFormatting>
  <conditionalFormatting sqref="M79">
    <cfRule type="cellIs" dxfId="239" priority="224" operator="equal">
      <formula>0</formula>
    </cfRule>
  </conditionalFormatting>
  <conditionalFormatting sqref="M90">
    <cfRule type="cellIs" dxfId="238" priority="221" operator="equal">
      <formula>0</formula>
    </cfRule>
  </conditionalFormatting>
  <conditionalFormatting sqref="M95">
    <cfRule type="cellIs" dxfId="237" priority="220" operator="equal">
      <formula>0</formula>
    </cfRule>
  </conditionalFormatting>
  <conditionalFormatting sqref="M99">
    <cfRule type="cellIs" dxfId="236" priority="219" operator="equal">
      <formula>0</formula>
    </cfRule>
  </conditionalFormatting>
  <conditionalFormatting sqref="M103">
    <cfRule type="cellIs" dxfId="235" priority="218" operator="equal">
      <formula>0</formula>
    </cfRule>
  </conditionalFormatting>
  <conditionalFormatting sqref="M112">
    <cfRule type="cellIs" dxfId="234" priority="215" operator="equal">
      <formula>0</formula>
    </cfRule>
  </conditionalFormatting>
  <conditionalFormatting sqref="M117">
    <cfRule type="cellIs" dxfId="233" priority="214" operator="equal">
      <formula>0</formula>
    </cfRule>
  </conditionalFormatting>
  <conditionalFormatting sqref="M121">
    <cfRule type="cellIs" dxfId="232" priority="212" operator="equal">
      <formula>0</formula>
    </cfRule>
  </conditionalFormatting>
  <conditionalFormatting sqref="M123">
    <cfRule type="cellIs" dxfId="231" priority="211" operator="equal">
      <formula>0</formula>
    </cfRule>
  </conditionalFormatting>
  <conditionalFormatting sqref="M128">
    <cfRule type="cellIs" dxfId="230" priority="208" operator="equal">
      <formula>0</formula>
    </cfRule>
  </conditionalFormatting>
  <conditionalFormatting sqref="M130">
    <cfRule type="cellIs" dxfId="229" priority="207" operator="equal">
      <formula>0</formula>
    </cfRule>
  </conditionalFormatting>
  <conditionalFormatting sqref="M137">
    <cfRule type="cellIs" dxfId="228" priority="205" operator="equal">
      <formula>0</formula>
    </cfRule>
  </conditionalFormatting>
  <conditionalFormatting sqref="M145">
    <cfRule type="cellIs" dxfId="227" priority="203" operator="equal">
      <formula>0</formula>
    </cfRule>
  </conditionalFormatting>
  <conditionalFormatting sqref="M176">
    <cfRule type="cellIs" dxfId="226" priority="196" operator="equal">
      <formula>0</formula>
    </cfRule>
  </conditionalFormatting>
  <conditionalFormatting sqref="M186">
    <cfRule type="cellIs" dxfId="225" priority="194" operator="equal">
      <formula>0</formula>
    </cfRule>
  </conditionalFormatting>
  <conditionalFormatting sqref="M193">
    <cfRule type="cellIs" dxfId="224" priority="193" operator="equal">
      <formula>0</formula>
    </cfRule>
  </conditionalFormatting>
  <conditionalFormatting sqref="M201">
    <cfRule type="cellIs" dxfId="223" priority="191" operator="equal">
      <formula>0</formula>
    </cfRule>
  </conditionalFormatting>
  <conditionalFormatting sqref="M208">
    <cfRule type="cellIs" dxfId="222" priority="189" operator="equal">
      <formula>0</formula>
    </cfRule>
  </conditionalFormatting>
  <conditionalFormatting sqref="M218">
    <cfRule type="cellIs" dxfId="221" priority="187" operator="equal">
      <formula>0</formula>
    </cfRule>
  </conditionalFormatting>
  <conditionalFormatting sqref="M233">
    <cfRule type="cellIs" dxfId="220" priority="185" operator="equal">
      <formula>0</formula>
    </cfRule>
  </conditionalFormatting>
  <conditionalFormatting sqref="M245">
    <cfRule type="cellIs" dxfId="219" priority="182" operator="equal">
      <formula>0</formula>
    </cfRule>
  </conditionalFormatting>
  <conditionalFormatting sqref="M255">
    <cfRule type="cellIs" dxfId="218" priority="179" operator="equal">
      <formula>0</formula>
    </cfRule>
  </conditionalFormatting>
  <conditionalFormatting sqref="M264">
    <cfRule type="cellIs" dxfId="217" priority="178" operator="equal">
      <formula>0</formula>
    </cfRule>
  </conditionalFormatting>
  <conditionalFormatting sqref="M271">
    <cfRule type="cellIs" dxfId="216" priority="177" operator="equal">
      <formula>0</formula>
    </cfRule>
  </conditionalFormatting>
  <conditionalFormatting sqref="M277">
    <cfRule type="cellIs" dxfId="215" priority="175" operator="equal">
      <formula>0</formula>
    </cfRule>
  </conditionalFormatting>
  <conditionalFormatting sqref="M283">
    <cfRule type="cellIs" dxfId="214" priority="174" operator="equal">
      <formula>0</formula>
    </cfRule>
  </conditionalFormatting>
  <conditionalFormatting sqref="M289">
    <cfRule type="cellIs" dxfId="213" priority="171" operator="equal">
      <formula>0</formula>
    </cfRule>
  </conditionalFormatting>
  <conditionalFormatting sqref="M297">
    <cfRule type="cellIs" dxfId="212" priority="169" operator="equal">
      <formula>0</formula>
    </cfRule>
  </conditionalFormatting>
  <conditionalFormatting sqref="M308">
    <cfRule type="cellIs" dxfId="211" priority="168" operator="equal">
      <formula>0</formula>
    </cfRule>
  </conditionalFormatting>
  <conditionalFormatting sqref="M316">
    <cfRule type="cellIs" dxfId="210" priority="166" operator="equal">
      <formula>0</formula>
    </cfRule>
  </conditionalFormatting>
  <conditionalFormatting sqref="M327">
    <cfRule type="cellIs" dxfId="209" priority="164" operator="equal">
      <formula>0</formula>
    </cfRule>
  </conditionalFormatting>
  <conditionalFormatting sqref="M333">
    <cfRule type="cellIs" dxfId="208" priority="163" operator="equal">
      <formula>0</formula>
    </cfRule>
  </conditionalFormatting>
  <conditionalFormatting sqref="M354">
    <cfRule type="cellIs" dxfId="207" priority="159" operator="equal">
      <formula>0</formula>
    </cfRule>
  </conditionalFormatting>
  <conditionalFormatting sqref="M371">
    <cfRule type="cellIs" dxfId="206" priority="156" operator="equal">
      <formula>0</formula>
    </cfRule>
  </conditionalFormatting>
  <conditionalFormatting sqref="M375">
    <cfRule type="cellIs" dxfId="205" priority="155" operator="equal">
      <formula>0</formula>
    </cfRule>
  </conditionalFormatting>
  <conditionalFormatting sqref="M363">
    <cfRule type="cellIs" dxfId="204" priority="154" operator="equal">
      <formula>0</formula>
    </cfRule>
  </conditionalFormatting>
  <conditionalFormatting sqref="M357">
    <cfRule type="cellIs" dxfId="203" priority="153" operator="equal">
      <formula>0</formula>
    </cfRule>
  </conditionalFormatting>
  <conditionalFormatting sqref="M349">
    <cfRule type="cellIs" dxfId="202" priority="152" operator="equal">
      <formula>0</formula>
    </cfRule>
  </conditionalFormatting>
  <conditionalFormatting sqref="M345">
    <cfRule type="cellIs" dxfId="201" priority="151" operator="equal">
      <formula>0</formula>
    </cfRule>
  </conditionalFormatting>
  <conditionalFormatting sqref="M337">
    <cfRule type="cellIs" dxfId="200" priority="150" operator="equal">
      <formula>0</formula>
    </cfRule>
  </conditionalFormatting>
  <conditionalFormatting sqref="M321">
    <cfRule type="cellIs" dxfId="199" priority="149" operator="equal">
      <formula>0</formula>
    </cfRule>
  </conditionalFormatting>
  <conditionalFormatting sqref="M311">
    <cfRule type="cellIs" dxfId="198" priority="148" operator="equal">
      <formula>0</formula>
    </cfRule>
  </conditionalFormatting>
  <conditionalFormatting sqref="M302">
    <cfRule type="cellIs" dxfId="197" priority="147" operator="equal">
      <formula>0</formula>
    </cfRule>
  </conditionalFormatting>
  <conditionalFormatting sqref="M292">
    <cfRule type="cellIs" dxfId="196" priority="146" operator="equal">
      <formula>0</formula>
    </cfRule>
  </conditionalFormatting>
  <conditionalFormatting sqref="M280">
    <cfRule type="cellIs" dxfId="195" priority="145" operator="equal">
      <formula>0</formula>
    </cfRule>
  </conditionalFormatting>
  <conditionalFormatting sqref="M274">
    <cfRule type="cellIs" dxfId="194" priority="144" operator="equal">
      <formula>0</formula>
    </cfRule>
  </conditionalFormatting>
  <conditionalFormatting sqref="M252">
    <cfRule type="cellIs" dxfId="193" priority="143" operator="equal">
      <formula>0</formula>
    </cfRule>
  </conditionalFormatting>
  <conditionalFormatting sqref="M248">
    <cfRule type="cellIs" dxfId="192" priority="142" operator="equal">
      <formula>0</formula>
    </cfRule>
  </conditionalFormatting>
  <conditionalFormatting sqref="M238">
    <cfRule type="cellIs" dxfId="191" priority="141" operator="equal">
      <formula>0</formula>
    </cfRule>
  </conditionalFormatting>
  <conditionalFormatting sqref="M227">
    <cfRule type="cellIs" dxfId="190" priority="140" operator="equal">
      <formula>0</formula>
    </cfRule>
  </conditionalFormatting>
  <conditionalFormatting sqref="M214">
    <cfRule type="cellIs" dxfId="189" priority="139" operator="equal">
      <formula>0</formula>
    </cfRule>
  </conditionalFormatting>
  <conditionalFormatting sqref="M205">
    <cfRule type="cellIs" dxfId="188" priority="138" operator="equal">
      <formula>0</formula>
    </cfRule>
  </conditionalFormatting>
  <conditionalFormatting sqref="M183">
    <cfRule type="cellIs" dxfId="187" priority="137" operator="equal">
      <formula>0</formula>
    </cfRule>
  </conditionalFormatting>
  <conditionalFormatting sqref="M198">
    <cfRule type="cellIs" dxfId="186" priority="136" operator="equal">
      <formula>0</formula>
    </cfRule>
  </conditionalFormatting>
  <conditionalFormatting sqref="M172">
    <cfRule type="cellIs" dxfId="185" priority="135" operator="equal">
      <formula>0</formula>
    </cfRule>
  </conditionalFormatting>
  <conditionalFormatting sqref="M168">
    <cfRule type="cellIs" dxfId="184" priority="134" operator="equal">
      <formula>0</formula>
    </cfRule>
  </conditionalFormatting>
  <conditionalFormatting sqref="M160">
    <cfRule type="cellIs" dxfId="183" priority="132" operator="equal">
      <formula>0</formula>
    </cfRule>
  </conditionalFormatting>
  <conditionalFormatting sqref="M155">
    <cfRule type="cellIs" dxfId="182" priority="131" operator="equal">
      <formula>0</formula>
    </cfRule>
  </conditionalFormatting>
  <conditionalFormatting sqref="M164">
    <cfRule type="cellIs" dxfId="181" priority="130" operator="equal">
      <formula>0</formula>
    </cfRule>
  </conditionalFormatting>
  <conditionalFormatting sqref="M150">
    <cfRule type="cellIs" dxfId="180" priority="129" operator="equal">
      <formula>0</formula>
    </cfRule>
  </conditionalFormatting>
  <conditionalFormatting sqref="M142">
    <cfRule type="cellIs" dxfId="179" priority="128" operator="equal">
      <formula>0</formula>
    </cfRule>
  </conditionalFormatting>
  <conditionalFormatting sqref="M133">
    <cfRule type="cellIs" dxfId="178" priority="127" operator="equal">
      <formula>0</formula>
    </cfRule>
  </conditionalFormatting>
  <conditionalFormatting sqref="M125">
    <cfRule type="cellIs" dxfId="177" priority="126" operator="equal">
      <formula>0</formula>
    </cfRule>
  </conditionalFormatting>
  <conditionalFormatting sqref="M119">
    <cfRule type="cellIs" dxfId="176" priority="125" operator="equal">
      <formula>0</formula>
    </cfRule>
  </conditionalFormatting>
  <conditionalFormatting sqref="M110">
    <cfRule type="cellIs" dxfId="175" priority="124" operator="equal">
      <formula>0</formula>
    </cfRule>
  </conditionalFormatting>
  <conditionalFormatting sqref="M106">
    <cfRule type="cellIs" dxfId="174" priority="123" operator="equal">
      <formula>0</formula>
    </cfRule>
  </conditionalFormatting>
  <conditionalFormatting sqref="M82">
    <cfRule type="cellIs" dxfId="173" priority="122" operator="equal">
      <formula>0</formula>
    </cfRule>
  </conditionalFormatting>
  <conditionalFormatting sqref="M85">
    <cfRule type="cellIs" dxfId="172" priority="121" operator="equal">
      <formula>0</formula>
    </cfRule>
  </conditionalFormatting>
  <conditionalFormatting sqref="M75">
    <cfRule type="cellIs" dxfId="171" priority="120" operator="equal">
      <formula>0</formula>
    </cfRule>
  </conditionalFormatting>
  <conditionalFormatting sqref="M70">
    <cfRule type="cellIs" dxfId="170" priority="119" operator="equal">
      <formula>0</formula>
    </cfRule>
  </conditionalFormatting>
  <conditionalFormatting sqref="M54">
    <cfRule type="cellIs" dxfId="169" priority="118" operator="equal">
      <formula>0</formula>
    </cfRule>
  </conditionalFormatting>
  <conditionalFormatting sqref="M62">
    <cfRule type="cellIs" dxfId="168" priority="117" operator="equal">
      <formula>0</formula>
    </cfRule>
  </conditionalFormatting>
  <conditionalFormatting sqref="O1:Q3 O380:Q1048576">
    <cfRule type="cellIs" dxfId="167" priority="116" operator="equal">
      <formula>0</formula>
    </cfRule>
  </conditionalFormatting>
  <conditionalFormatting sqref="O10:O141 O143:O200 O202:O232">
    <cfRule type="cellIs" dxfId="166" priority="24" operator="equal">
      <formula>0</formula>
    </cfRule>
  </conditionalFormatting>
  <conditionalFormatting sqref="P10:P141 P143:P200 P202:P232">
    <cfRule type="cellIs" dxfId="165" priority="16" operator="equal">
      <formula>0</formula>
    </cfRule>
  </conditionalFormatting>
  <conditionalFormatting sqref="Q10:Q98 Q100:Q141 Q143:Q200 Q202:Q217 Q219:Q226 Q228:Q232">
    <cfRule type="cellIs" dxfId="164" priority="8" operator="equal">
      <formula>0</formula>
    </cfRule>
  </conditionalFormatting>
  <dataValidations count="1">
    <dataValidation type="list" allowBlank="1" showInputMessage="1" showErrorMessage="1" sqref="C10 C16 C19 C25 C30 C35 C39 C47 C54 C58 C62 C65 C70 C75 C79 C82 C85 C90 C95 C99 C103 C106 C110 C112 C117 C119 C121 C123 C125 C128 C130 C133 C137 C142 C145 C150 C155 C160 C164 C168 C172 C176 C183 C186 C193 C198 C201 C205 C208 C214 C218 C227 C233 C238 C245 C248 C252 C255 C264 C271 C274 C280 C283 C289 C292 C297 C302 C308 C311 C316 C321 C327 C333 C337 C345 C349 C354 C357 C363 C371 C375 C277"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4" min="4" max="13" man="1"/>
    <brk id="299" min="4"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Q15"/>
  <sheetViews>
    <sheetView showGridLines="0" view="pageBreakPreview" topLeftCell="B3" zoomScale="70" zoomScaleNormal="110" zoomScaleSheetLayoutView="100" workbookViewId="0">
      <selection activeCell="B10" sqref="B10"/>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29.42578125" style="1" customWidth="1"/>
    <col min="15" max="16" width="11.42578125" style="5"/>
    <col min="17" max="17" width="47.7109375" style="5" customWidth="1"/>
    <col min="18" max="16384" width="11.42578125" style="5"/>
  </cols>
  <sheetData>
    <row r="1" spans="1:17" ht="43.5" customHeight="1" x14ac:dyDescent="0.25">
      <c r="I1" s="122"/>
      <c r="J1" s="122"/>
      <c r="K1" s="122"/>
      <c r="L1" s="122"/>
      <c r="M1" s="122"/>
      <c r="N1" s="122"/>
    </row>
    <row r="2" spans="1:17" ht="25.5" customHeight="1" x14ac:dyDescent="0.25">
      <c r="E2" s="133" t="s">
        <v>14</v>
      </c>
      <c r="H2" s="131"/>
      <c r="I2" s="124"/>
      <c r="J2" s="124"/>
      <c r="K2" s="124"/>
      <c r="L2" s="124"/>
      <c r="M2" s="124"/>
      <c r="N2" s="124"/>
    </row>
    <row r="3" spans="1:17" ht="32.25" customHeight="1" thickBot="1" x14ac:dyDescent="0.3">
      <c r="B3" s="38"/>
      <c r="C3" s="38"/>
      <c r="D3" s="38"/>
      <c r="E3" s="38"/>
      <c r="F3" s="204" t="s">
        <v>1662</v>
      </c>
      <c r="G3" s="38"/>
      <c r="H3" s="132"/>
      <c r="I3" s="126"/>
      <c r="J3" s="126"/>
      <c r="K3" s="126"/>
      <c r="L3" s="126"/>
      <c r="M3" s="126"/>
      <c r="N3" s="126"/>
    </row>
    <row r="4" spans="1:17" ht="39.75" customHeight="1" thickBot="1" x14ac:dyDescent="0.3">
      <c r="B4" s="335" t="s">
        <v>1570</v>
      </c>
      <c r="C4" s="335"/>
      <c r="D4" s="335"/>
      <c r="E4" s="335"/>
      <c r="F4" s="335"/>
      <c r="G4" s="335"/>
      <c r="H4" s="335"/>
      <c r="I4" s="335"/>
      <c r="J4" s="335"/>
      <c r="K4" s="335"/>
      <c r="L4" s="335"/>
      <c r="M4" s="335"/>
      <c r="N4" s="336"/>
      <c r="O4" s="317" t="str">
        <f>+CONCATENATE("Avance porcentual ponderada de la gestión  ",P7)</f>
        <v xml:space="preserve">Avance porcentual ponderada de la gestión  </v>
      </c>
      <c r="P4" s="318"/>
      <c r="Q4" s="319"/>
    </row>
    <row r="5" spans="1:17" ht="64.5" customHeight="1" x14ac:dyDescent="0.25">
      <c r="B5" s="347" t="s">
        <v>1571</v>
      </c>
      <c r="C5" s="347"/>
      <c r="D5" s="347"/>
      <c r="E5" s="347"/>
      <c r="F5" s="347"/>
      <c r="G5" s="347"/>
      <c r="H5" s="347"/>
      <c r="I5" s="347"/>
      <c r="J5" s="347"/>
      <c r="K5" s="347"/>
      <c r="L5" s="347"/>
      <c r="M5" s="41"/>
      <c r="N5" s="10"/>
      <c r="O5" s="355" t="s">
        <v>509</v>
      </c>
      <c r="P5" s="356"/>
      <c r="Q5" s="206">
        <f>VLOOKUP(F3,'Plantilla publicacion'!$AC$4:$AG$10,3,0)</f>
        <v>0</v>
      </c>
    </row>
    <row r="6" spans="1:17" ht="19.5" customHeight="1" thickBot="1" x14ac:dyDescent="0.3">
      <c r="B6" s="337" t="str">
        <f>CONCATENATE(COUNTIF(A10:A37,"producto")," PRODUCTOS")</f>
        <v>1 PRODUCTOS</v>
      </c>
      <c r="C6" s="337"/>
      <c r="D6" s="337"/>
      <c r="E6" s="337"/>
      <c r="F6" s="337"/>
      <c r="G6" s="337"/>
      <c r="H6" s="337"/>
      <c r="I6" s="337"/>
      <c r="J6" s="337"/>
      <c r="K6" s="337"/>
      <c r="L6" s="337"/>
      <c r="M6" s="337"/>
      <c r="N6" s="337"/>
      <c r="O6" s="322" t="s">
        <v>1884</v>
      </c>
      <c r="P6" s="323"/>
      <c r="Q6" s="207">
        <f>VLOOKUP(F3,'Plantilla publicacion'!$AC$4:$AG$10,2,0)</f>
        <v>0</v>
      </c>
    </row>
    <row r="7" spans="1:17" ht="32.25" customHeight="1" thickBot="1" x14ac:dyDescent="0.3">
      <c r="B7" s="398" t="s">
        <v>46</v>
      </c>
      <c r="C7" s="399"/>
      <c r="D7" s="399"/>
      <c r="E7" s="399"/>
      <c r="F7" s="399"/>
      <c r="G7" s="399"/>
      <c r="H7" s="399"/>
      <c r="I7" s="399"/>
      <c r="J7" s="399"/>
      <c r="K7" s="399"/>
      <c r="L7" s="399"/>
      <c r="M7" s="399"/>
      <c r="N7" s="400"/>
      <c r="O7" s="373" t="s">
        <v>1880</v>
      </c>
      <c r="P7" s="374"/>
      <c r="Q7" s="146" t="s">
        <v>1881</v>
      </c>
    </row>
    <row r="8" spans="1:17" ht="27" hidden="1" customHeight="1" thickBot="1" x14ac:dyDescent="0.3">
      <c r="B8" s="341" t="s">
        <v>8</v>
      </c>
      <c r="C8" s="342"/>
      <c r="D8" s="343"/>
      <c r="E8" s="53"/>
      <c r="F8" s="53"/>
      <c r="G8" s="344"/>
      <c r="H8" s="345"/>
      <c r="I8" s="345"/>
      <c r="J8" s="345"/>
      <c r="K8" s="345"/>
      <c r="L8" s="345"/>
      <c r="M8" s="345"/>
      <c r="N8" s="346"/>
    </row>
    <row r="9" spans="1:17" ht="48" customHeight="1" thickBot="1" x14ac:dyDescent="0.3">
      <c r="B9" s="75" t="s">
        <v>501</v>
      </c>
      <c r="C9" s="77" t="s">
        <v>1611</v>
      </c>
      <c r="D9" s="77" t="s">
        <v>0</v>
      </c>
      <c r="E9" s="77" t="s">
        <v>1558</v>
      </c>
      <c r="F9" s="77" t="s">
        <v>1614</v>
      </c>
      <c r="G9" s="77" t="s">
        <v>1</v>
      </c>
      <c r="H9" s="77" t="s">
        <v>2</v>
      </c>
      <c r="I9" s="77" t="s">
        <v>3</v>
      </c>
      <c r="J9" s="77" t="s">
        <v>4</v>
      </c>
      <c r="K9" s="78" t="s">
        <v>5</v>
      </c>
      <c r="L9" s="78" t="s">
        <v>6</v>
      </c>
      <c r="M9" s="80" t="s">
        <v>1612</v>
      </c>
      <c r="N9" s="79" t="s">
        <v>7</v>
      </c>
      <c r="O9" s="25" t="s">
        <v>1882</v>
      </c>
      <c r="P9" s="25" t="s">
        <v>1883</v>
      </c>
      <c r="Q9" s="79" t="s">
        <v>2178</v>
      </c>
    </row>
    <row r="10" spans="1:17" s="12" customFormat="1" ht="25.5" x14ac:dyDescent="0.25">
      <c r="A10" s="5" t="str">
        <f>VLOOKUP(B10,'Plantilla publicacion'!$A$3:$B$504,2,0)</f>
        <v>Producto</v>
      </c>
      <c r="B10" s="99" t="s">
        <v>1146</v>
      </c>
      <c r="C10" s="350" t="str">
        <f>VLOOKUP(B10,'Plantilla publicacion'!$A$3:$R$504,17,0)</f>
        <v>PND - 5-31-5-b- Convergencia regional - Entidades públicas territoriales y nacionales fortalecidas / PES - Transformación Institucional</v>
      </c>
      <c r="D10" s="350" t="str">
        <f>VLOOKUP(B10,'Plantilla publicacion'!$A$3:$M$504,6,0)</f>
        <v>81-Mejorar la oportunidad en la atención de trámites y servicios.</v>
      </c>
      <c r="E10" s="350" t="str">
        <f>VLOOKUP(B10,'Plantilla publicacion'!$A$3:$O$504,14,0)</f>
        <v>138-Avance promedio de cumplimiento de productos asociados a mejorar la oportunidad en la atención de trámites y servicios.</v>
      </c>
      <c r="F10" s="350" t="str">
        <f>VLOOKUP(B10,'Plantilla publicacion'!$A$3:$P$504,15,0)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350" t="str">
        <f>VLOOKUP(B10,'Plantilla publicacion'!$A$3:$M$504,7,0)</f>
        <v>FUNCIONAMIENTO</v>
      </c>
      <c r="H10" s="101" t="str">
        <f>VLOOKUP(B10,'Plantilla publicacion'!$A$3:$M$504,8,0)</f>
        <v>Sistema de alertas para monitorear el comportamiento de los trámites misionales priorizados, elaborado y presentado (Correo electronico con el envío del reporte al equipo directivo)</v>
      </c>
      <c r="I10" s="101">
        <f>VLOOKUP(B10,'Plantilla publicacion'!$A$3:$M$504,9,0)</f>
        <v>1</v>
      </c>
      <c r="J10" s="101" t="str">
        <f>VLOOKUP(B10,'Plantilla publicacion'!$A$3:$M$504,10,0)</f>
        <v>Númerica</v>
      </c>
      <c r="K10" s="159" t="str">
        <f>VLOOKUP(B10,'Plantilla publicacion'!$A$3:$M$504,11,0)</f>
        <v>2025-03-14</v>
      </c>
      <c r="L10" s="159" t="str">
        <f>VLOOKUP(B10,'Plantilla publicacion'!$A$3:$M$504,12,0)</f>
        <v>2025-12-15</v>
      </c>
      <c r="M10" s="101">
        <f>IF(ISERROR(VLOOKUP(B10,'Plantilla publicacion'!$A$3:$P$501,16,0)),"NA",VLOOKUP(B10,'Plantilla publicacion'!$A$3:$P$501,16,0))</f>
        <v>0</v>
      </c>
      <c r="N10" s="102" t="str">
        <f>VLOOKUP(B10,'Plantilla publicacion'!$A$3:$M$504,13,0)</f>
        <v>30-OFICINA ASESORA DE PLANEACIÓN</v>
      </c>
      <c r="O10" s="221">
        <f>VLOOKUP($B10,'Plantilla publicacion'!$T$3:$Z$504,6,0)</f>
        <v>0</v>
      </c>
      <c r="P10" s="196">
        <f>VLOOKUP($B10,'Plantilla publicacion'!$T$3:$Z$504,7,0)</f>
        <v>0</v>
      </c>
      <c r="Q10" s="101">
        <f>VLOOKUP($B10,'Plantilla publicacion'!$T$3:$AA$504,8,0)</f>
        <v>0</v>
      </c>
    </row>
    <row r="11" spans="1:17" ht="25.5" x14ac:dyDescent="0.25">
      <c r="A11" s="13" t="str">
        <f>VLOOKUP(B11,'Plantilla publicacion'!$A$3:$B$504,2,0)</f>
        <v>Actividad propia</v>
      </c>
      <c r="B11" s="103" t="s">
        <v>1148</v>
      </c>
      <c r="C11" s="349"/>
      <c r="D11" s="349">
        <f>VLOOKUP(B11,'Plantilla publicacion'!$A$3:$M$502,6,0)</f>
        <v>0</v>
      </c>
      <c r="E11" s="349"/>
      <c r="F11" s="349"/>
      <c r="G11" s="349">
        <f>VLOOKUP(B11,'Plantilla publicacion'!$A$3:$M$502,7,0)</f>
        <v>0</v>
      </c>
      <c r="H11" s="6" t="str">
        <f>VLOOKUP(B11,'Plantilla publicacion'!$A$3:$M$504,8,0)</f>
        <v>Priorizar los trámites por Delegatura objeto de monitoreo (Documento con los tramites priorizados por Delegatura objeto de monitoreo)</v>
      </c>
      <c r="I11" s="6">
        <f>VLOOKUP(B11,'Plantilla publicacion'!$A$3:$M$504,9,0)</f>
        <v>1</v>
      </c>
      <c r="J11" s="6" t="str">
        <f>VLOOKUP(B11,'Plantilla publicacion'!$A$3:$M$504,10,0)</f>
        <v>Númerica</v>
      </c>
      <c r="K11" s="7" t="str">
        <f>VLOOKUP(B11,'Plantilla publicacion'!$A$3:$M$504,11,0)</f>
        <v>2025-03-14</v>
      </c>
      <c r="L11" s="7" t="str">
        <f>VLOOKUP(B11,'Plantilla publicacion'!$A$3:$M$504,12,0)</f>
        <v>2025-04-15</v>
      </c>
      <c r="M11" s="58"/>
      <c r="N11" s="104" t="str">
        <f>VLOOKUP(B11,'Plantilla publicacion'!$A$3:$M$504,13,0)</f>
        <v>30-OFICINA ASESORA DE PLANEACIÓN</v>
      </c>
      <c r="O11" s="174">
        <f>VLOOKUP($B11,'Plantilla publicacion'!$T$3:$Z$504,6,0)</f>
        <v>0</v>
      </c>
      <c r="P11" s="187">
        <f>VLOOKUP($B11,'Plantilla publicacion'!$T$3:$Z$504,7,0)</f>
        <v>0</v>
      </c>
      <c r="Q11" s="58">
        <f>VLOOKUP($B11,'Plantilla publicacion'!$T$3:$AA$504,8,0)</f>
        <v>0</v>
      </c>
    </row>
    <row r="12" spans="1:17" ht="25.5" x14ac:dyDescent="0.25">
      <c r="A12" s="13" t="str">
        <f>VLOOKUP(B12,'Plantilla publicacion'!$A$3:$B$504,2,0)</f>
        <v>Actividad propia</v>
      </c>
      <c r="B12" s="120" t="s">
        <v>1150</v>
      </c>
      <c r="C12" s="349"/>
      <c r="D12" s="349">
        <f>VLOOKUP(B12,'Plantilla publicacion'!$A$3:$M$502,6,0)</f>
        <v>0</v>
      </c>
      <c r="E12" s="349"/>
      <c r="F12" s="349"/>
      <c r="G12" s="349">
        <f>VLOOKUP(B12,'Plantilla publicacion'!$A$3:$M$502,7,0)</f>
        <v>0</v>
      </c>
      <c r="H12" s="6" t="str">
        <f>VLOOKUP(B12,'Plantilla publicacion'!$A$3:$M$504,8,0)</f>
        <v>Definir los parámetros que determinarán las alertas (Documento con la definición de los parámetros )</v>
      </c>
      <c r="I12" s="6">
        <f>VLOOKUP(B12,'Plantilla publicacion'!$A$3:$M$504,9,0)</f>
        <v>1</v>
      </c>
      <c r="J12" s="6" t="str">
        <f>VLOOKUP(B12,'Plantilla publicacion'!$A$3:$M$504,10,0)</f>
        <v>Númerica</v>
      </c>
      <c r="K12" s="7" t="str">
        <f>VLOOKUP(B12,'Plantilla publicacion'!$A$3:$M$504,11,0)</f>
        <v>2025-04-18</v>
      </c>
      <c r="L12" s="7" t="str">
        <f>VLOOKUP(B12,'Plantilla publicacion'!$A$3:$M$504,12,0)</f>
        <v>2025-05-02</v>
      </c>
      <c r="M12" s="58"/>
      <c r="N12" s="104" t="str">
        <f>VLOOKUP(B12,'Plantilla publicacion'!$A$3:$M$504,13,0)</f>
        <v>30-OFICINA ASESORA DE PLANEACIÓN</v>
      </c>
      <c r="O12" s="174">
        <f>VLOOKUP($B12,'Plantilla publicacion'!$T$3:$Z$504,6,0)</f>
        <v>0</v>
      </c>
      <c r="P12" s="187">
        <f>VLOOKUP($B12,'Plantilla publicacion'!$T$3:$Z$504,7,0)</f>
        <v>0</v>
      </c>
      <c r="Q12" s="58">
        <f>VLOOKUP($B12,'Plantilla publicacion'!$T$3:$AA$504,8,0)</f>
        <v>0</v>
      </c>
    </row>
    <row r="13" spans="1:17" ht="25.5" x14ac:dyDescent="0.25">
      <c r="A13" s="13" t="str">
        <f>VLOOKUP(B13,'Plantilla publicacion'!$A$3:$B$504,2,0)</f>
        <v>Actividad propia</v>
      </c>
      <c r="B13" s="120" t="s">
        <v>1152</v>
      </c>
      <c r="C13" s="349"/>
      <c r="D13" s="349">
        <f>VLOOKUP(B13,'Plantilla publicacion'!$A$3:$M$502,6,0)</f>
        <v>0</v>
      </c>
      <c r="E13" s="349"/>
      <c r="F13" s="349"/>
      <c r="G13" s="349">
        <f>VLOOKUP(B13,'Plantilla publicacion'!$A$3:$M$502,7,0)</f>
        <v>0</v>
      </c>
      <c r="H13" s="6" t="str">
        <f>VLOOKUP(B13,'Plantilla publicacion'!$A$3:$M$504,8,0)</f>
        <v>Definir y validar con las Delegaturas el diseño del reporte de alertas (Diseño del reporte de alertas definido y validado por las Delegaturas)</v>
      </c>
      <c r="I13" s="6">
        <f>VLOOKUP(B13,'Plantilla publicacion'!$A$3:$M$504,9,0)</f>
        <v>1</v>
      </c>
      <c r="J13" s="6" t="str">
        <f>VLOOKUP(B13,'Plantilla publicacion'!$A$3:$M$504,10,0)</f>
        <v>Númerica</v>
      </c>
      <c r="K13" s="7" t="str">
        <f>VLOOKUP(B13,'Plantilla publicacion'!$A$3:$M$504,11,0)</f>
        <v>2025-05-05</v>
      </c>
      <c r="L13" s="7" t="str">
        <f>VLOOKUP(B13,'Plantilla publicacion'!$A$3:$M$504,12,0)</f>
        <v>2025-07-23</v>
      </c>
      <c r="M13" s="58"/>
      <c r="N13" s="104" t="str">
        <f>VLOOKUP(B13,'Plantilla publicacion'!$A$3:$M$504,13,0)</f>
        <v>30-OFICINA ASESORA DE PLANEACIÓN</v>
      </c>
      <c r="O13" s="174">
        <f>VLOOKUP($B13,'Plantilla publicacion'!$T$3:$Z$504,6,0)</f>
        <v>0</v>
      </c>
      <c r="P13" s="187">
        <f>VLOOKUP($B13,'Plantilla publicacion'!$T$3:$Z$504,7,0)</f>
        <v>0</v>
      </c>
      <c r="Q13" s="58">
        <f>VLOOKUP($B13,'Plantilla publicacion'!$T$3:$AA$504,8,0)</f>
        <v>0</v>
      </c>
    </row>
    <row r="14" spans="1:17" ht="26.25" thickBot="1" x14ac:dyDescent="0.3">
      <c r="A14" s="13" t="str">
        <f>VLOOKUP(B14,'Plantilla publicacion'!$A$3:$B$504,2,0)</f>
        <v>Actividad propia</v>
      </c>
      <c r="B14" s="105" t="s">
        <v>1154</v>
      </c>
      <c r="C14" s="351"/>
      <c r="D14" s="351">
        <f>VLOOKUP(B14,'Plantilla publicacion'!$A$3:$M$502,6,0)</f>
        <v>0</v>
      </c>
      <c r="E14" s="351"/>
      <c r="F14" s="351"/>
      <c r="G14" s="351">
        <f>VLOOKUP(B14,'Plantilla publicacion'!$A$3:$M$502,7,0)</f>
        <v>0</v>
      </c>
      <c r="H14" s="107" t="str">
        <f>VLOOKUP(B14,'Plantilla publicacion'!$A$3:$M$504,8,0)</f>
        <v>Elaborar y presentar reportes al equipo directivo.  (Correos electronicos con el envío del reporte al equipo directivo)</v>
      </c>
      <c r="I14" s="107">
        <f>VLOOKUP(B14,'Plantilla publicacion'!$A$3:$M$504,9,0)</f>
        <v>2</v>
      </c>
      <c r="J14" s="107" t="str">
        <f>VLOOKUP(B14,'Plantilla publicacion'!$A$3:$M$504,10,0)</f>
        <v>Númerica</v>
      </c>
      <c r="K14" s="108" t="str">
        <f>VLOOKUP(B14,'Plantilla publicacion'!$A$3:$M$504,11,0)</f>
        <v>2025-07-24</v>
      </c>
      <c r="L14" s="108" t="str">
        <f>VLOOKUP(B14,'Plantilla publicacion'!$A$3:$M$504,12,0)</f>
        <v>2025-12-15</v>
      </c>
      <c r="M14" s="109"/>
      <c r="N14" s="110" t="str">
        <f>VLOOKUP(B14,'Plantilla publicacion'!$A$3:$M$504,13,0)</f>
        <v>30-OFICINA ASESORA DE PLANEACIÓN</v>
      </c>
      <c r="O14" s="175">
        <f>VLOOKUP($B14,'Plantilla publicacion'!$T$3:$Z$504,6,0)</f>
        <v>0</v>
      </c>
      <c r="P14" s="188">
        <f>VLOOKUP($B14,'Plantilla publicacion'!$T$3:$Z$504,7,0)</f>
        <v>0</v>
      </c>
      <c r="Q14" s="109">
        <f>VLOOKUP($B14,'Plantilla publicacion'!$T$3:$AA$504,8,0)</f>
        <v>0</v>
      </c>
    </row>
    <row r="15" spans="1:17" x14ac:dyDescent="0.25">
      <c r="O15" s="1"/>
      <c r="P15" s="1"/>
      <c r="Q15" s="1"/>
    </row>
  </sheetData>
  <autoFilter ref="A9:N14" xr:uid="{4FE74383-0BB2-4C96-B4A4-35E713121F9A}"/>
  <mergeCells count="15">
    <mergeCell ref="C10:C14"/>
    <mergeCell ref="D10:D14"/>
    <mergeCell ref="E10:E14"/>
    <mergeCell ref="G10:G14"/>
    <mergeCell ref="F10:F14"/>
    <mergeCell ref="O4:Q4"/>
    <mergeCell ref="O5:P5"/>
    <mergeCell ref="O6:P6"/>
    <mergeCell ref="O7:P7"/>
    <mergeCell ref="B8:D8"/>
    <mergeCell ref="G8:N8"/>
    <mergeCell ref="B4:N4"/>
    <mergeCell ref="B6:N6"/>
    <mergeCell ref="B7:N7"/>
    <mergeCell ref="B5:L5"/>
  </mergeCells>
  <conditionalFormatting sqref="A15:N1048576 B11:B14 A7:N8 A6 A5:C5 N5 H11:N14 A1:G1 I1:N1 A2:N4 R1:XFD8 R11:XFD1048576">
    <cfRule type="cellIs" dxfId="163" priority="22" operator="equal">
      <formula>0</formula>
    </cfRule>
    <cfRule type="cellIs" dxfId="162" priority="23" operator="equal">
      <formula>0</formula>
    </cfRule>
  </conditionalFormatting>
  <conditionalFormatting sqref="A11:A14">
    <cfRule type="cellIs" dxfId="161" priority="21" operator="equal">
      <formula>0</formula>
    </cfRule>
  </conditionalFormatting>
  <conditionalFormatting sqref="B6:N6">
    <cfRule type="cellIs" dxfId="160" priority="20" operator="equal">
      <formula>0</formula>
    </cfRule>
  </conditionalFormatting>
  <conditionalFormatting sqref="A10:B10 H10:XFD10">
    <cfRule type="cellIs" dxfId="159" priority="19" operator="equal">
      <formula>0</formula>
    </cfRule>
  </conditionalFormatting>
  <conditionalFormatting sqref="A9:N9 R9:XFD9">
    <cfRule type="cellIs" dxfId="158" priority="15" operator="equal">
      <formula>0</formula>
    </cfRule>
  </conditionalFormatting>
  <conditionalFormatting sqref="C10">
    <cfRule type="cellIs" dxfId="157" priority="13" operator="equal">
      <formula>0</formula>
    </cfRule>
  </conditionalFormatting>
  <conditionalFormatting sqref="D10">
    <cfRule type="cellIs" dxfId="156" priority="12" operator="equal">
      <formula>0</formula>
    </cfRule>
  </conditionalFormatting>
  <conditionalFormatting sqref="E10">
    <cfRule type="cellIs" dxfId="155" priority="11" operator="equal">
      <formula>0</formula>
    </cfRule>
  </conditionalFormatting>
  <conditionalFormatting sqref="G10">
    <cfRule type="cellIs" dxfId="154" priority="10" operator="equal">
      <formula>0</formula>
    </cfRule>
  </conditionalFormatting>
  <conditionalFormatting sqref="F10">
    <cfRule type="cellIs" dxfId="153" priority="9" operator="equal">
      <formula>0</formula>
    </cfRule>
  </conditionalFormatting>
  <conditionalFormatting sqref="O1:Q3 O15:Q1048576">
    <cfRule type="cellIs" dxfId="152" priority="6" operator="equal">
      <formula>0</formula>
    </cfRule>
    <cfRule type="cellIs" dxfId="151" priority="7" operator="equal">
      <formula>0</formula>
    </cfRule>
  </conditionalFormatting>
  <conditionalFormatting sqref="O11:Q14">
    <cfRule type="cellIs" dxfId="150" priority="1" operator="equal">
      <formula>0</formula>
    </cfRule>
    <cfRule type="cellIs" dxfId="149"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Q29"/>
  <sheetViews>
    <sheetView showGridLines="0" view="pageBreakPreview" topLeftCell="B1" zoomScale="57" zoomScaleNormal="110" zoomScaleSheetLayoutView="100" workbookViewId="0">
      <selection activeCell="A7" sqref="A7"/>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57.85546875" style="5" customWidth="1"/>
    <col min="9" max="9" width="12.85546875" style="5" customWidth="1"/>
    <col min="10" max="10" width="15.28515625" style="5" customWidth="1"/>
    <col min="11" max="12" width="13.7109375" style="4" customWidth="1"/>
    <col min="13" max="13" width="29.7109375" style="4" customWidth="1"/>
    <col min="14" max="14" width="53.5703125" style="1" customWidth="1"/>
    <col min="15" max="15" width="20.42578125" style="173" customWidth="1"/>
    <col min="16" max="16" width="20.42578125" style="208" customWidth="1"/>
    <col min="17" max="17" width="60" style="5" customWidth="1"/>
    <col min="18" max="16384" width="11.42578125" style="5"/>
  </cols>
  <sheetData>
    <row r="1" spans="1:17" ht="43.5" customHeight="1" x14ac:dyDescent="0.25">
      <c r="G1" s="128"/>
      <c r="I1" s="122"/>
      <c r="J1" s="122"/>
      <c r="K1" s="229"/>
      <c r="L1" s="229"/>
      <c r="M1" s="122"/>
      <c r="N1" s="122"/>
    </row>
    <row r="2" spans="1:17" ht="25.5" customHeight="1" x14ac:dyDescent="0.25">
      <c r="E2" s="130" t="s">
        <v>14</v>
      </c>
      <c r="G2" s="128"/>
      <c r="H2" s="124"/>
      <c r="I2" s="124"/>
      <c r="J2" s="124"/>
      <c r="K2" s="156"/>
      <c r="L2" s="156"/>
      <c r="M2" s="124"/>
      <c r="N2" s="124"/>
    </row>
    <row r="3" spans="1:17" ht="32.25" customHeight="1" thickBot="1" x14ac:dyDescent="0.3">
      <c r="B3" s="38"/>
      <c r="C3" s="38"/>
      <c r="D3" s="38"/>
      <c r="E3" s="38"/>
      <c r="F3" s="181" t="s">
        <v>1660</v>
      </c>
      <c r="G3" s="129"/>
      <c r="H3" s="126"/>
      <c r="I3" s="126"/>
      <c r="J3" s="126"/>
      <c r="K3" s="157"/>
      <c r="L3" s="157"/>
      <c r="M3" s="126"/>
      <c r="N3" s="126"/>
    </row>
    <row r="4" spans="1:17" ht="55.5" customHeight="1" thickBot="1" x14ac:dyDescent="0.3">
      <c r="B4" s="335" t="s">
        <v>1572</v>
      </c>
      <c r="C4" s="335"/>
      <c r="D4" s="335"/>
      <c r="E4" s="335"/>
      <c r="F4" s="335"/>
      <c r="G4" s="335"/>
      <c r="H4" s="335"/>
      <c r="I4" s="335"/>
      <c r="J4" s="335"/>
      <c r="K4" s="335"/>
      <c r="L4" s="335"/>
      <c r="M4" s="335"/>
      <c r="N4" s="336"/>
      <c r="O4" s="317" t="str">
        <f>+CONCATENATE("Avance porcentual ponderada de la gestión  ",P7)</f>
        <v xml:space="preserve">Avance porcentual ponderada de la gestión  </v>
      </c>
      <c r="P4" s="318"/>
      <c r="Q4" s="319"/>
    </row>
    <row r="5" spans="1:17" ht="82.5" customHeight="1" x14ac:dyDescent="0.25">
      <c r="B5" s="347" t="s">
        <v>1573</v>
      </c>
      <c r="C5" s="347"/>
      <c r="D5" s="347"/>
      <c r="E5" s="347"/>
      <c r="F5" s="347"/>
      <c r="G5" s="347"/>
      <c r="H5" s="347"/>
      <c r="I5" s="347"/>
      <c r="J5" s="347"/>
      <c r="K5" s="347"/>
      <c r="L5" s="347"/>
      <c r="M5" s="41"/>
      <c r="N5" s="10"/>
      <c r="O5" s="355" t="s">
        <v>509</v>
      </c>
      <c r="P5" s="356"/>
      <c r="Q5" s="206">
        <f>VLOOKUP(F3,'Plantilla publicacion'!$AC$4:$AG$10,3,0)</f>
        <v>0</v>
      </c>
    </row>
    <row r="6" spans="1:17" ht="15" customHeight="1" thickBot="1" x14ac:dyDescent="0.3">
      <c r="B6" s="337" t="str">
        <f>CONCATENATE(COUNTIF(A10:A29,"producto")," PRODUCTOS")</f>
        <v>5 PRODUCTOS</v>
      </c>
      <c r="C6" s="337"/>
      <c r="D6" s="337"/>
      <c r="E6" s="337"/>
      <c r="F6" s="337"/>
      <c r="G6" s="337"/>
      <c r="H6" s="337"/>
      <c r="I6" s="337"/>
      <c r="J6" s="337"/>
      <c r="K6" s="337"/>
      <c r="L6" s="337"/>
      <c r="M6" s="337"/>
      <c r="N6" s="337"/>
      <c r="O6" s="322" t="s">
        <v>1884</v>
      </c>
      <c r="P6" s="323"/>
      <c r="Q6" s="207">
        <f>VLOOKUP(F3,'Plantilla publicacion'!$AC$4:$AG$10,2,0)</f>
        <v>0.51939999999999997</v>
      </c>
    </row>
    <row r="7" spans="1:17" ht="32.25" customHeight="1" thickBot="1" x14ac:dyDescent="0.3">
      <c r="B7" s="404" t="s">
        <v>48</v>
      </c>
      <c r="C7" s="405"/>
      <c r="D7" s="405"/>
      <c r="E7" s="405"/>
      <c r="F7" s="405"/>
      <c r="G7" s="405"/>
      <c r="H7" s="405"/>
      <c r="I7" s="405"/>
      <c r="J7" s="405"/>
      <c r="K7" s="405"/>
      <c r="L7" s="405"/>
      <c r="M7" s="405"/>
      <c r="N7" s="406"/>
      <c r="O7" s="373" t="s">
        <v>1880</v>
      </c>
      <c r="P7" s="374"/>
      <c r="Q7" s="146" t="s">
        <v>1881</v>
      </c>
    </row>
    <row r="8" spans="1:17" ht="35.25" hidden="1" customHeight="1" x14ac:dyDescent="0.25">
      <c r="B8" s="341" t="s">
        <v>8</v>
      </c>
      <c r="C8" s="342"/>
      <c r="D8" s="343"/>
      <c r="E8" s="53"/>
      <c r="F8" s="53"/>
      <c r="G8" s="344"/>
      <c r="H8" s="345"/>
      <c r="I8" s="345"/>
      <c r="J8" s="345"/>
      <c r="K8" s="345"/>
      <c r="L8" s="345"/>
      <c r="M8" s="345"/>
      <c r="N8" s="346"/>
    </row>
    <row r="9" spans="1:17" ht="48" customHeight="1" thickBot="1" x14ac:dyDescent="0.3">
      <c r="B9" s="22" t="s">
        <v>501</v>
      </c>
      <c r="C9" s="23" t="s">
        <v>1611</v>
      </c>
      <c r="D9" s="23" t="s">
        <v>0</v>
      </c>
      <c r="E9" s="23" t="s">
        <v>1558</v>
      </c>
      <c r="F9" s="23" t="s">
        <v>1614</v>
      </c>
      <c r="G9" s="23" t="s">
        <v>1</v>
      </c>
      <c r="H9" s="23" t="s">
        <v>2</v>
      </c>
      <c r="I9" s="23" t="s">
        <v>3</v>
      </c>
      <c r="J9" s="23" t="s">
        <v>4</v>
      </c>
      <c r="K9" s="24" t="s">
        <v>5</v>
      </c>
      <c r="L9" s="24" t="s">
        <v>6</v>
      </c>
      <c r="M9" s="57" t="s">
        <v>1612</v>
      </c>
      <c r="N9" s="25" t="s">
        <v>7</v>
      </c>
      <c r="O9" s="223" t="s">
        <v>1882</v>
      </c>
      <c r="P9" s="209" t="s">
        <v>1883</v>
      </c>
      <c r="Q9" s="79" t="s">
        <v>2178</v>
      </c>
    </row>
    <row r="10" spans="1:17" s="12" customFormat="1" ht="76.5" x14ac:dyDescent="0.25">
      <c r="A10" s="5" t="str">
        <f>VLOOKUP(B10,'Plantilla publicacion'!$A$3:$B$504,2,0)</f>
        <v>Producto</v>
      </c>
      <c r="B10" s="15" t="s">
        <v>1065</v>
      </c>
      <c r="C10" s="348" t="str">
        <f>VLOOKUP(B10,'Plantilla publicacion'!$A$3:$R$504,17,0)</f>
        <v>PND - 5-31-5-d- Convergencia regional - Gobierno digital para la gente / PES - Transformación Institucional</v>
      </c>
      <c r="D10" s="348" t="str">
        <f>VLOOKUP(B10,'Plantilla publicacion'!$A$3:$M$504,6,0)</f>
        <v>62-Fortalecer la infraestructura, uso y aprovechamiento de las tecnologías de la información, para optimizar la capacidad institucional</v>
      </c>
      <c r="E10" s="348" t="str">
        <f>VLOOKUP(B10,'Plantilla publicacion'!$A$3:$O$504,14,0)</f>
        <v>109-Cumplimiento de productos del PAI asociados a Fortalecer la infraestructura, uso y aprovechamiento de las tecnologías de la información, para optimizar la capacidad institucional</v>
      </c>
      <c r="F10" s="348" t="str">
        <f>VLOOKUP(B10,'Plantilla publicacion'!$A$3:$P$504,15,0)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348" t="str">
        <f>VLOOKUP(B10,'Plantilla publicacion'!$A$3:$M$504,7,0)</f>
        <v>N/A</v>
      </c>
      <c r="H10" s="15" t="str">
        <f>VLOOKUP(B10,'Plantilla publicacion'!$A$3:$M$504,8,0)</f>
        <v>Solución, mapa de ruta y documentación inicial en materia procedimental para el manejo del expediente electrónico - Segunda fase de estructura de expediente electrónico, realizada  (Informe elaborado)</v>
      </c>
      <c r="I10" s="15">
        <f>VLOOKUP(B10,'Plantilla publicacion'!$A$3:$M$504,9,0)</f>
        <v>1</v>
      </c>
      <c r="J10" s="15" t="str">
        <f>VLOOKUP(B10,'Plantilla publicacion'!$A$3:$M$504,10,0)</f>
        <v>Númerica</v>
      </c>
      <c r="K10" s="158" t="str">
        <f>VLOOKUP(B10,'Plantilla publicacion'!$A$3:$M$504,11,0)</f>
        <v>2025-02-03</v>
      </c>
      <c r="L10" s="158" t="str">
        <f>VLOOKUP(B10,'Plantilla publicacion'!$A$3:$M$504,12,0)</f>
        <v>2025-11-28</v>
      </c>
      <c r="M10" s="15">
        <f>IF(ISERROR(VLOOKUP(B10,'Plantilla publicacion'!$A$3:$P$501,16,0)),"NA",VLOOKUP(B10,'Plantilla publicacion'!$A$3:$P$501,16,0))</f>
        <v>0</v>
      </c>
      <c r="N10" s="189" t="str">
        <f>VLOOKUP(B10,'Plantilla publicacion'!$A$3:$M$504,13,0)</f>
        <v>141-GRUPO DE TRABAJO DE GESTIÓN DOCUMENTAL Y ARCHIVO;
20-OFICINA DE TECNOLOGÍA E INFORMÁTICA;
2000-DESPACHO DEL SUPERINTENDENTE DELEGADO PARA LA PROPIEDAD INDUSTRIAL;
2020-DIRECCIÓN DE NUEVAS CREACIONES;
30-OFICINA ASESORA DE PLANEACIÓN</v>
      </c>
      <c r="O10" s="224">
        <f>VLOOKUP($B10,'Plantilla publicacion'!$T$3:$Z$504,6,0)</f>
        <v>0</v>
      </c>
      <c r="P10" s="196">
        <f>VLOOKUP($B10,'Plantilla publicacion'!$T$3:$Z$504,7,0)</f>
        <v>0</v>
      </c>
      <c r="Q10" s="102" t="str">
        <f>VLOOKUP($B10,'Plantilla publicacion'!$T$3:$AA$504,8,0)</f>
        <v>Se realizó el tercer seguimiento correspondiente al mes de mayo de 2025.</v>
      </c>
    </row>
    <row r="11" spans="1:17" ht="76.5" x14ac:dyDescent="0.25">
      <c r="A11" s="13" t="str">
        <f>VLOOKUP(B11,'Plantilla publicacion'!$A$3:$B$504,2,0)</f>
        <v>Actividad propia</v>
      </c>
      <c r="B11" s="6" t="s">
        <v>1069</v>
      </c>
      <c r="C11" s="349"/>
      <c r="D11" s="349">
        <f>VLOOKUP(B11,'Plantilla publicacion'!$A$3:$M$502,6,0)</f>
        <v>0</v>
      </c>
      <c r="E11" s="349"/>
      <c r="F11" s="349"/>
      <c r="G11" s="349">
        <f>VLOOKUP(B11,'Plantilla publicacion'!$A$3:$M$502,7,0)</f>
        <v>0</v>
      </c>
      <c r="H11" s="6" t="str">
        <f>VLOOKUP(B11,'Plantilla publicacion'!$A$3:$M$504,8,0)</f>
        <v>Establecer cronograma para identificar el plan de trabajo a desarrollar (Cronograma establecido)</v>
      </c>
      <c r="I11" s="6">
        <f>VLOOKUP(B11,'Plantilla publicacion'!$A$3:$M$504,9,0)</f>
        <v>1</v>
      </c>
      <c r="J11" s="6" t="str">
        <f>VLOOKUP(B11,'Plantilla publicacion'!$A$3:$M$504,10,0)</f>
        <v>Númerica</v>
      </c>
      <c r="K11" s="7" t="str">
        <f>VLOOKUP(B11,'Plantilla publicacion'!$A$3:$M$504,11,0)</f>
        <v>2025-02-03</v>
      </c>
      <c r="L11" s="7" t="str">
        <f>VLOOKUP(B11,'Plantilla publicacion'!$A$3:$M$504,12,0)</f>
        <v>2025-02-28</v>
      </c>
      <c r="M11" s="58"/>
      <c r="N11" s="39" t="str">
        <f>VLOOKUP(B11,'Plantilla publicacion'!$A$3:$M$504,13,0)</f>
        <v>141-GRUPO DE TRABAJO DE GESTIÓN DOCUMENTAL Y ARCHIVO;
20-OFICINA DE TECNOLOGÍA E INFORMÁTICA;
2000-DESPACHO DEL SUPERINTENDENTE DELEGADO PARA LA PROPIEDAD INDUSTRIAL;
2020-DIRECCIÓN DE NUEVAS CREACIONES;
30-OFICINA ASESORA DE PLANEACIÓN</v>
      </c>
      <c r="O11" s="220">
        <f>VLOOKUP($B11,'Plantilla publicacion'!$T$3:$Z$504,6,0)</f>
        <v>100</v>
      </c>
      <c r="P11" s="187">
        <f>VLOOKUP($B11,'Plantilla publicacion'!$T$3:$Z$504,7,0)</f>
        <v>0.02</v>
      </c>
      <c r="Q11" s="213" t="str">
        <f>VLOOKUP($B11,'Plantilla publicacion'!$T$3:$AA$504,8,0)</f>
        <v>En sesión de trabajo realizada el 10 de febrero de 2025, se concertó y aprobó el cronograma para identificar el plan de trabajo a desarrollar para el diseño de la solución, mapa de ruta y documentación inicial para el manejo del expediente electrónico.</v>
      </c>
    </row>
    <row r="12" spans="1:17" ht="76.5" x14ac:dyDescent="0.25">
      <c r="A12" s="13" t="str">
        <f>VLOOKUP(B12,'Plantilla publicacion'!$A$3:$B$504,2,0)</f>
        <v>Actividad propia</v>
      </c>
      <c r="B12" s="6" t="s">
        <v>1071</v>
      </c>
      <c r="C12" s="349"/>
      <c r="D12" s="349">
        <f>VLOOKUP(B12,'Plantilla publicacion'!$A$3:$M$502,6,0)</f>
        <v>0</v>
      </c>
      <c r="E12" s="349"/>
      <c r="F12" s="349"/>
      <c r="G12" s="349">
        <f>VLOOKUP(B12,'Plantilla publicacion'!$A$3:$M$502,7,0)</f>
        <v>0</v>
      </c>
      <c r="H12" s="6" t="str">
        <f>VLOOKUP(B12,'Plantilla publicacion'!$A$3:$M$504,8,0)</f>
        <v>Realizar el seguimiento a las actividades planeadas en el cronograma (Informes de seguimiento a las actividades planeadas en el cronograma)</v>
      </c>
      <c r="I12" s="6">
        <f>VLOOKUP(B12,'Plantilla publicacion'!$A$3:$M$504,9,0)</f>
        <v>8</v>
      </c>
      <c r="J12" s="6" t="str">
        <f>VLOOKUP(B12,'Plantilla publicacion'!$A$3:$M$504,10,0)</f>
        <v>Númerica</v>
      </c>
      <c r="K12" s="7" t="str">
        <f>VLOOKUP(B12,'Plantilla publicacion'!$A$3:$M$504,11,0)</f>
        <v>2025-03-03</v>
      </c>
      <c r="L12" s="7" t="str">
        <f>VLOOKUP(B12,'Plantilla publicacion'!$A$3:$M$504,12,0)</f>
        <v>2025-10-31</v>
      </c>
      <c r="M12" s="58"/>
      <c r="N12" s="39" t="str">
        <f>VLOOKUP(B12,'Plantilla publicacion'!$A$3:$M$504,13,0)</f>
        <v>2000-DESPACHO DEL SUPERINTENDENTE DELEGADO PARA LA PROPIEDAD INDUSTRIAL</v>
      </c>
      <c r="O12" s="220">
        <f>VLOOKUP($B12,'Plantilla publicacion'!$T$3:$Z$504,6,0)</f>
        <v>37.5</v>
      </c>
      <c r="P12" s="187">
        <f>VLOOKUP($B12,'Plantilla publicacion'!$T$3:$Z$504,7,0)</f>
        <v>4.4999999999999998E-2</v>
      </c>
      <c r="Q12" s="213" t="str">
        <f>VLOOKUP($B12,'Plantilla publicacion'!$T$3:$AA$504,8,0)</f>
        <v>El cronograma elaborado contempla otros hitos para el desarrollo del producto, por tanto, se presenta el plan de trabajo a corte 31 de mayo de 2025. Respecto del avance de la actividad se realizó el informe de seguimiento a las actividades planeadas en el cronograma de trabajo para el expediente electrónico del mes de mayo siendo este el tercer seguimiento de la actividad.</v>
      </c>
    </row>
    <row r="13" spans="1:17" ht="77.25" thickBot="1" x14ac:dyDescent="0.3">
      <c r="A13" s="13" t="str">
        <f>VLOOKUP(B13,'Plantilla publicacion'!$A$3:$B$504,2,0)</f>
        <v>Actividad propia</v>
      </c>
      <c r="B13" s="11" t="s">
        <v>1073</v>
      </c>
      <c r="C13" s="349"/>
      <c r="D13" s="349">
        <f>VLOOKUP(B13,'Plantilla publicacion'!$A$3:$M$502,6,0)</f>
        <v>0</v>
      </c>
      <c r="E13" s="349"/>
      <c r="F13" s="349"/>
      <c r="G13" s="349">
        <f>VLOOKUP(B13,'Plantilla publicacion'!$A$3:$M$502,7,0)</f>
        <v>0</v>
      </c>
      <c r="H13" s="11" t="str">
        <f>VLOOKUP(B13,'Plantilla publicacion'!$A$3:$M$504,8,0)</f>
        <v>Elaborar informe de brechas (Informe elaborado)</v>
      </c>
      <c r="I13" s="11">
        <f>VLOOKUP(B13,'Plantilla publicacion'!$A$3:$M$504,9,0)</f>
        <v>1</v>
      </c>
      <c r="J13" s="11" t="str">
        <f>VLOOKUP(B13,'Plantilla publicacion'!$A$3:$M$504,10,0)</f>
        <v>Númerica</v>
      </c>
      <c r="K13" s="111" t="str">
        <f>VLOOKUP(B13,'Plantilla publicacion'!$A$3:$M$504,11,0)</f>
        <v>2025-11-04</v>
      </c>
      <c r="L13" s="111" t="str">
        <f>VLOOKUP(B13,'Plantilla publicacion'!$A$3:$M$504,12,0)</f>
        <v>2025-11-28</v>
      </c>
      <c r="M13" s="112"/>
      <c r="N13" s="190" t="str">
        <f>VLOOKUP(B13,'Plantilla publicacion'!$A$3:$M$504,13,0)</f>
        <v>141-GRUPO DE TRABAJO DE GESTIÓN DOCUMENTAL Y ARCHIVO;
20-OFICINA DE TECNOLOGÍA E INFORMÁTICA;
2000-DESPACHO DEL SUPERINTENDENTE DELEGADO PARA LA PROPIEDAD INDUSTRIAL;
2020-DIRECCIÓN DE NUEVAS CREACIONES;
30-OFICINA ASESORA DE PLANEACIÓN</v>
      </c>
      <c r="O13" s="225">
        <f>VLOOKUP($B13,'Plantilla publicacion'!$T$3:$Z$504,6,0)</f>
        <v>0</v>
      </c>
      <c r="P13" s="222">
        <f>VLOOKUP($B13,'Plantilla publicacion'!$T$3:$Z$504,7,0)</f>
        <v>0</v>
      </c>
      <c r="Q13" s="226">
        <f>VLOOKUP($B13,'Plantilla publicacion'!$T$3:$AA$504,8,0)</f>
        <v>0</v>
      </c>
    </row>
    <row r="14" spans="1:17" s="12" customFormat="1" ht="76.5" x14ac:dyDescent="0.25">
      <c r="A14" s="5" t="str">
        <f>VLOOKUP(B14,'Plantilla publicacion'!$A$3:$B$504,2,0)</f>
        <v>Producto</v>
      </c>
      <c r="B14" s="99" t="s">
        <v>1075</v>
      </c>
      <c r="C14" s="350" t="str">
        <f>VLOOKUP(B14,'Plantilla publicacion'!$A$3:$R$504,17,0)</f>
        <v>PND - 5-31-5-d- Convergencia regional - Gobierno digital para la gente / PES - Transformación Institucional</v>
      </c>
      <c r="D14" s="350" t="str">
        <f>VLOOKUP(B14,'Plantilla publicacion'!$A$3:$M$504,6,0)</f>
        <v>62-Fortalecer la infraestructura, uso y aprovechamiento de las tecnologías de la información, para optimizar la capacidad institucional</v>
      </c>
      <c r="E14" s="350" t="str">
        <f>VLOOKUP(B14,'Plantilla publicacion'!$A$3:$O$504,14,0)</f>
        <v>109-Cumplimiento de productos del PAI asociados a Fortalecer la infraestructura, uso y aprovechamiento de las tecnologías de la información, para optimizar la capacidad institucional</v>
      </c>
      <c r="F14" s="350" t="str">
        <f>VLOOKUP(B14,'Plantilla publicacion'!$A$3:$P$504,15,0)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350" t="str">
        <f>VLOOKUP(B14,'Plantilla publicacion'!$A$3:$M$504,7,0)</f>
        <v>N/A</v>
      </c>
      <c r="H14" s="101" t="str">
        <f>VLOOKUP(B14,'Plantilla publicacion'!$A$3:$M$504,8,0)</f>
        <v>Protocolo para la conservación de evidencias en el entorno digital, gestión de pruebas digitales y el aseguramiento del acervo probatorio en entornos digitales, elaborado. (Protocolo elaborado)</v>
      </c>
      <c r="I14" s="101">
        <f>VLOOKUP(B14,'Plantilla publicacion'!$A$3:$M$504,9,0)</f>
        <v>1</v>
      </c>
      <c r="J14" s="101" t="str">
        <f>VLOOKUP(B14,'Plantilla publicacion'!$A$3:$M$504,10,0)</f>
        <v>Númerica</v>
      </c>
      <c r="K14" s="159" t="str">
        <f>VLOOKUP(B14,'Plantilla publicacion'!$A$3:$M$504,11,0)</f>
        <v>2025-01-20</v>
      </c>
      <c r="L14" s="159" t="str">
        <f>VLOOKUP(B14,'Plantilla publicacion'!$A$3:$M$504,12,0)</f>
        <v>2025-11-28</v>
      </c>
      <c r="M14" s="101">
        <f>IF(ISERROR(VLOOKUP(B14,'Plantilla publicacion'!$A$3:$P$501,16,0)),"NA",VLOOKUP(B14,'Plantilla publicacion'!$A$3:$P$501,16,0))</f>
        <v>0</v>
      </c>
      <c r="N14" s="191" t="str">
        <f>VLOOKUP(B14,'Plantilla publicacion'!$A$3:$M$504,13,0)</f>
        <v>10-OFICINA  ASESORA JURÍDICA;
20-OFICINA DE TECNOLOGÍA E INFORMÁTICA;
2000-DESPACHO DEL SUPERINTENDENTE DELEGADO PARA LA PROPIEDAD INDUSTRIAL;
2010-DIRECCION DE SIGNOS DISTINTIVOS;
2020-DIRECCIÓN DE NUEVAS CREACIONES</v>
      </c>
      <c r="O14" s="224">
        <f>VLOOKUP($B14,'Plantilla publicacion'!$T$3:$Z$504,6,0)</f>
        <v>0</v>
      </c>
      <c r="P14" s="196">
        <f>VLOOKUP($B14,'Plantilla publicacion'!$T$3:$Z$504,7,0)</f>
        <v>0</v>
      </c>
      <c r="Q14" s="102" t="str">
        <f>VLOOKUP($B14,'Plantilla publicacion'!$T$3:$AA$504,8,0)</f>
        <v>Se presentó un plan de trabajo preliminar, con el propósito de convocar las mesas técnicas correspondientes para la ejecución coordinada de la actividad, la cual es liderada por la Dirección de Nuevas creaciones en articulación con la Dirección de Signos Distintivos, la OTI y el Grupo de Trabajo de Vía Administrativa de la Delegatura de PI.</v>
      </c>
    </row>
    <row r="15" spans="1:17" ht="63.75" x14ac:dyDescent="0.25">
      <c r="A15" s="13" t="str">
        <f>VLOOKUP(B15,'Plantilla publicacion'!$A$3:$B$504,2,0)</f>
        <v>Actividad propia</v>
      </c>
      <c r="B15" s="103" t="s">
        <v>1077</v>
      </c>
      <c r="C15" s="349"/>
      <c r="D15" s="349">
        <f>VLOOKUP(B15,'Plantilla publicacion'!$A$3:$M$502,6,0)</f>
        <v>0</v>
      </c>
      <c r="E15" s="349"/>
      <c r="F15" s="349"/>
      <c r="G15" s="349">
        <f>VLOOKUP(B15,'Plantilla publicacion'!$A$3:$M$502,7,0)</f>
        <v>0</v>
      </c>
      <c r="H15" s="6" t="str">
        <f>VLOOKUP(B15,'Plantilla publicacion'!$A$3:$M$504,8,0)</f>
        <v>Identificar los tipos de evidencia y fuentes que requieren de conservación en los trámites de PI  (Informe sobre tipos de evidencia y fuentes de conservación elaborado)</v>
      </c>
      <c r="I15" s="6">
        <f>VLOOKUP(B15,'Plantilla publicacion'!$A$3:$M$504,9,0)</f>
        <v>1</v>
      </c>
      <c r="J15" s="6" t="str">
        <f>VLOOKUP(B15,'Plantilla publicacion'!$A$3:$M$504,10,0)</f>
        <v>Númerica</v>
      </c>
      <c r="K15" s="7" t="str">
        <f>VLOOKUP(B15,'Plantilla publicacion'!$A$3:$M$504,11,0)</f>
        <v>2025-01-20</v>
      </c>
      <c r="L15" s="7" t="str">
        <f>VLOOKUP(B15,'Plantilla publicacion'!$A$3:$M$504,12,0)</f>
        <v>2025-02-28</v>
      </c>
      <c r="M15" s="58"/>
      <c r="N15" s="39" t="str">
        <f>VLOOKUP(B15,'Plantilla publicacion'!$A$3:$M$504,13,0)</f>
        <v>20-OFICINA DE TECNOLOGÍA E INFORMÁTICA;
2000-DESPACHO DEL SUPERINTENDENTE DELEGADO PARA LA PROPIEDAD INDUSTRIAL;
2010-DIRECCION DE SIGNOS DISTINTIVOS;
2020-DIRECCIÓN DE NUEVAS CREACIONES</v>
      </c>
      <c r="O15" s="220">
        <f>VLOOKUP($B15,'Plantilla publicacion'!$T$3:$Z$504,6,0)</f>
        <v>100</v>
      </c>
      <c r="P15" s="187">
        <f>VLOOKUP($B15,'Plantilla publicacion'!$T$3:$Z$504,7,0)</f>
        <v>0.08</v>
      </c>
      <c r="Q15" s="213" t="str">
        <f>VLOOKUP($B15,'Plantilla publicacion'!$T$3:$AA$504,8,0)</f>
        <v>Se identificaron los tipos de evidencia y fuentes que requieren conservación en los trámites de PI, actividad liderada por la Dirección de Nuevas Creaciones, en concurso con la Dirección de Signos Distintivos, la OTI y el GT de Vía Administrativa de la Delegatura de PI.</v>
      </c>
    </row>
    <row r="16" spans="1:17" ht="51" x14ac:dyDescent="0.25">
      <c r="A16" s="13" t="str">
        <f>VLOOKUP(B16,'Plantilla publicacion'!$A$3:$B$504,2,0)</f>
        <v>Actividad sin participación</v>
      </c>
      <c r="B16" s="103" t="s">
        <v>1080</v>
      </c>
      <c r="C16" s="349"/>
      <c r="D16" s="349">
        <f>VLOOKUP(B16,'Plantilla publicacion'!$A$3:$M$502,6,0)</f>
        <v>0</v>
      </c>
      <c r="E16" s="349"/>
      <c r="F16" s="349"/>
      <c r="G16" s="349">
        <f>VLOOKUP(B16,'Plantilla publicacion'!$A$3:$M$502,7,0)</f>
        <v>0</v>
      </c>
      <c r="H16" s="6" t="str">
        <f>VLOOKUP(B16,'Plantilla publicacion'!$A$3:$M$504,8,0)</f>
        <v>Realizar un análisis de las leyes y regulaciones sobre la conservación de evidencias digitales  (Documento de análisis elaborado)</v>
      </c>
      <c r="I16" s="6">
        <f>VLOOKUP(B16,'Plantilla publicacion'!$A$3:$M$504,9,0)</f>
        <v>1</v>
      </c>
      <c r="J16" s="6" t="str">
        <f>VLOOKUP(B16,'Plantilla publicacion'!$A$3:$M$504,10,0)</f>
        <v>Númerica</v>
      </c>
      <c r="K16" s="7" t="str">
        <f>VLOOKUP(B16,'Plantilla publicacion'!$A$3:$M$504,11,0)</f>
        <v>2025-01-20</v>
      </c>
      <c r="L16" s="7" t="str">
        <f>VLOOKUP(B16,'Plantilla publicacion'!$A$3:$M$504,12,0)</f>
        <v>2025-02-28</v>
      </c>
      <c r="M16" s="58"/>
      <c r="N16" s="39" t="str">
        <f>VLOOKUP(B16,'Plantilla publicacion'!$A$3:$M$504,13,0)</f>
        <v>10-OFICINA  ASESORA JURÍDICA</v>
      </c>
      <c r="O16" s="220">
        <f>VLOOKUP($B16,'Plantilla publicacion'!$T$3:$Z$504,6,0)</f>
        <v>100</v>
      </c>
      <c r="P16" s="187">
        <f>VLOOKUP($B16,'Plantilla publicacion'!$T$3:$Z$504,7,0)</f>
        <v>0</v>
      </c>
      <c r="Q16" s="213" t="str">
        <f>VLOOKUP($B16,'Plantilla publicacion'!$T$3:$AA$504,8,0)</f>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v>
      </c>
    </row>
    <row r="17" spans="1:17" ht="63.75" x14ac:dyDescent="0.25">
      <c r="A17" s="13" t="str">
        <f>VLOOKUP(B17,'Plantilla publicacion'!$A$3:$B$504,2,0)</f>
        <v>Actividad propia</v>
      </c>
      <c r="B17" s="103" t="s">
        <v>1083</v>
      </c>
      <c r="C17" s="349"/>
      <c r="D17" s="349">
        <f>VLOOKUP(B17,'Plantilla publicacion'!$A$3:$M$502,6,0)</f>
        <v>0</v>
      </c>
      <c r="E17" s="349"/>
      <c r="F17" s="349"/>
      <c r="G17" s="349">
        <f>VLOOKUP(B17,'Plantilla publicacion'!$A$3:$M$502,7,0)</f>
        <v>0</v>
      </c>
      <c r="H17" s="6" t="str">
        <f>VLOOKUP(B17,'Plantilla publicacion'!$A$3:$M$504,8,0)</f>
        <v>Definir la estructura y contenido del Protocolo (Documento con la estructura y contenido definido)</v>
      </c>
      <c r="I17" s="6">
        <f>VLOOKUP(B17,'Plantilla publicacion'!$A$3:$M$504,9,0)</f>
        <v>1</v>
      </c>
      <c r="J17" s="6" t="str">
        <f>VLOOKUP(B17,'Plantilla publicacion'!$A$3:$M$504,10,0)</f>
        <v>Númerica</v>
      </c>
      <c r="K17" s="7" t="str">
        <f>VLOOKUP(B17,'Plantilla publicacion'!$A$3:$M$504,11,0)</f>
        <v>2025-03-03</v>
      </c>
      <c r="L17" s="7" t="str">
        <f>VLOOKUP(B17,'Plantilla publicacion'!$A$3:$M$504,12,0)</f>
        <v>2025-04-30</v>
      </c>
      <c r="M17" s="58"/>
      <c r="N17" s="39" t="str">
        <f>VLOOKUP(B17,'Plantilla publicacion'!$A$3:$M$504,13,0)</f>
        <v>20-OFICINA DE TECNOLOGÍA E INFORMÁTICA;
2000-DESPACHO DEL SUPERINTENDENTE DELEGADO PARA LA PROPIEDAD INDUSTRIAL;
2010-DIRECCION DE SIGNOS DISTINTIVOS;
2020-DIRECCIÓN DE NUEVAS CREACIONES</v>
      </c>
      <c r="O17" s="220">
        <f>VLOOKUP($B17,'Plantilla publicacion'!$T$3:$Z$504,6,0)</f>
        <v>100</v>
      </c>
      <c r="P17" s="187">
        <f>VLOOKUP($B17,'Plantilla publicacion'!$T$3:$Z$504,7,0)</f>
        <v>0.06</v>
      </c>
      <c r="Q17" s="213" t="str">
        <f>VLOOKUP($B17,'Plantilla publicacion'!$T$3:$AA$504,8,0)</f>
        <v>Se Definió la estructura y el contenido del Protocolo, actividad liderada por la Dirección de Nuevas creaciones, en conjunto con la Dirección de Signos Distintivos, la OTI y el GT de Vía administrativa de la Delegatura de PI.</v>
      </c>
    </row>
    <row r="18" spans="1:17" ht="64.5" thickBot="1" x14ac:dyDescent="0.3">
      <c r="A18" s="13" t="str">
        <f>VLOOKUP(B18,'Plantilla publicacion'!$A$3:$B$504,2,0)</f>
        <v>Actividad propia</v>
      </c>
      <c r="B18" s="105" t="s">
        <v>1084</v>
      </c>
      <c r="C18" s="351"/>
      <c r="D18" s="351">
        <f>VLOOKUP(B18,'Plantilla publicacion'!$A$3:$M$502,6,0)</f>
        <v>0</v>
      </c>
      <c r="E18" s="351"/>
      <c r="F18" s="351"/>
      <c r="G18" s="351">
        <f>VLOOKUP(B18,'Plantilla publicacion'!$A$3:$M$502,7,0)</f>
        <v>0</v>
      </c>
      <c r="H18" s="107" t="str">
        <f>VLOOKUP(B18,'Plantilla publicacion'!$A$3:$M$504,8,0)</f>
        <v>Elaborar el protocolo para la conservación de evidencias en el entorno digital (Protocolo elaborado)</v>
      </c>
      <c r="I18" s="107">
        <f>VLOOKUP(B18,'Plantilla publicacion'!$A$3:$M$504,9,0)</f>
        <v>1</v>
      </c>
      <c r="J18" s="107" t="str">
        <f>VLOOKUP(B18,'Plantilla publicacion'!$A$3:$M$504,10,0)</f>
        <v>Númerica</v>
      </c>
      <c r="K18" s="108" t="str">
        <f>VLOOKUP(B18,'Plantilla publicacion'!$A$3:$M$504,11,0)</f>
        <v>2025-05-05</v>
      </c>
      <c r="L18" s="108" t="str">
        <f>VLOOKUP(B18,'Plantilla publicacion'!$A$3:$M$504,12,0)</f>
        <v>2025-11-28</v>
      </c>
      <c r="M18" s="109"/>
      <c r="N18" s="192" t="str">
        <f>VLOOKUP(B18,'Plantilla publicacion'!$A$3:$M$504,13,0)</f>
        <v>20-OFICINA DE TECNOLOGÍA E INFORMÁTICA;
2000-DESPACHO DEL SUPERINTENDENTE DELEGADO PARA LA PROPIEDAD INDUSTRIAL;
2010-DIRECCION DE SIGNOS DISTINTIVOS;
2020-DIRECCIÓN DE NUEVAS CREACIONES</v>
      </c>
      <c r="O18" s="227">
        <f>VLOOKUP($B18,'Plantilla publicacion'!$T$3:$Z$504,6,0)</f>
        <v>0</v>
      </c>
      <c r="P18" s="188">
        <f>VLOOKUP($B18,'Plantilla publicacion'!$T$3:$Z$504,7,0)</f>
        <v>0</v>
      </c>
      <c r="Q18" s="215" t="str">
        <f>VLOOKUP($B18,'Plantilla publicacion'!$T$3:$AA$504,8,0)</f>
        <v>Se presentó un plan de trabajo preliminar, con el propósito de convocar las mesas técnicas correspondientes para la ejecución coordinada de la actividad, la cual es liderada por la Dirección de Nuevas creaciones en articulación con la Dirección de Signos Distintivos, la OTI y el Grupo de Trabajo de Vía Administrativa de la Delegatura de PI.</v>
      </c>
    </row>
    <row r="19" spans="1:17" s="12" customFormat="1" ht="51" x14ac:dyDescent="0.25">
      <c r="A19" s="5" t="str">
        <f>VLOOKUP(B19,'Plantilla publicacion'!$A$3:$B$504,2,0)</f>
        <v>Producto</v>
      </c>
      <c r="B19" s="15" t="s">
        <v>1492</v>
      </c>
      <c r="C19" s="349" t="str">
        <f>VLOOKUP(B19,'Plantilla publicacion'!$A$3:$R$504,17,0)</f>
        <v>PND - 5-31-5-d- Convergencia regional - Gobierno digital para la gente / PES - Transformación Institucional</v>
      </c>
      <c r="D19" s="349" t="str">
        <f>VLOOKUP(B19,'Plantilla publicacion'!$A$3:$M$504,6,0)</f>
        <v>62-Fortalecer la infraestructura, uso y aprovechamiento de las tecnologías de la información, para optimizar la capacidad institucional</v>
      </c>
      <c r="E19" s="349" t="str">
        <f>VLOOKUP(B19,'Plantilla publicacion'!$A$3:$O$504,14,0)</f>
        <v>109-Cumplimiento de productos del PAI asociados a Fortalecer la infraestructura, uso y aprovechamiento de las tecnologías de la información, para optimizar la capacidad institucional</v>
      </c>
      <c r="F19" s="349" t="str">
        <f>VLOOKUP(B19,'Plantilla publicacion'!$A$3:$P$504,15,0)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9" s="349" t="str">
        <f>VLOOKUP(B19,'Plantilla publicacion'!$A$3:$M$504,7,0)</f>
        <v>FUNCIONAMIENTO</v>
      </c>
      <c r="H19" s="15" t="str">
        <f>VLOOKUP(B19,'Plantilla publicacion'!$A$3:$M$504,8,0)</f>
        <v>Estrategia para una eficiente y efectiva gestión archivística que garantice la transición al expediente electrónico, implementada (documento con la estrategia definida, seguimiento al plan de trabajo y evidencias de su cumplimiento)</v>
      </c>
      <c r="I19" s="15">
        <f>VLOOKUP(B19,'Plantilla publicacion'!$A$3:$M$504,9,0)</f>
        <v>100</v>
      </c>
      <c r="J19" s="15" t="str">
        <f>VLOOKUP(B19,'Plantilla publicacion'!$A$3:$M$504,10,0)</f>
        <v>Porcentual</v>
      </c>
      <c r="K19" s="158" t="str">
        <f>VLOOKUP(B19,'Plantilla publicacion'!$A$3:$M$504,11,0)</f>
        <v>2025-02-03</v>
      </c>
      <c r="L19" s="158" t="str">
        <f>VLOOKUP(B19,'Plantilla publicacion'!$A$3:$M$504,12,0)</f>
        <v>2025-12-19</v>
      </c>
      <c r="M19" s="15">
        <f>IF(ISERROR(VLOOKUP(B19,'Plantilla publicacion'!$A$3:$P$501,16,0)),"NA",VLOOKUP(B19,'Plantilla publicacion'!$A$3:$P$501,16,0))</f>
        <v>0</v>
      </c>
      <c r="N19" s="189" t="str">
        <f>VLOOKUP(B19,'Plantilla publicacion'!$A$3:$M$504,13,0)</f>
        <v>141-GRUPO DE TRABAJO DE GESTIÓN DOCUMENTAL Y ARCHIVO</v>
      </c>
      <c r="O19" s="228">
        <f>VLOOKUP($B19,'Plantilla publicacion'!$T$3:$Z$504,6,0)</f>
        <v>0</v>
      </c>
      <c r="P19" s="186">
        <f>VLOOKUP($B19,'Plantilla publicacion'!$T$3:$Z$504,7,0)</f>
        <v>0</v>
      </c>
      <c r="Q19" s="141">
        <f>VLOOKUP($B19,'Plantilla publicacion'!$T$3:$AA$504,8,0)</f>
        <v>0</v>
      </c>
    </row>
    <row r="20" spans="1:17" ht="76.5" x14ac:dyDescent="0.25">
      <c r="A20" s="13" t="str">
        <f>VLOOKUP(B20,'Plantilla publicacion'!$A$3:$B$504,2,0)</f>
        <v>Actividad propia</v>
      </c>
      <c r="B20" s="6" t="s">
        <v>1495</v>
      </c>
      <c r="C20" s="349"/>
      <c r="D20" s="349">
        <f>VLOOKUP(B20,'Plantilla publicacion'!$A$3:$M$502,6,0)</f>
        <v>0</v>
      </c>
      <c r="E20" s="349"/>
      <c r="F20" s="349"/>
      <c r="G20" s="349">
        <f>VLOOKUP(B20,'Plantilla publicacion'!$A$3:$M$502,7,0)</f>
        <v>0</v>
      </c>
      <c r="H20" s="6" t="str">
        <f>VLOOKUP(B20,'Plantilla publicacion'!$A$3:$M$504,8,0)</f>
        <v>Definir la estrategia que garantizará la transición al expediente electrónico. (Incluye metas, plazos, recursos necesarios y etapas de implementación) (documento con la estrategia definida / único entregable)</v>
      </c>
      <c r="I20" s="6">
        <f>VLOOKUP(B20,'Plantilla publicacion'!$A$3:$M$504,9,0)</f>
        <v>1</v>
      </c>
      <c r="J20" s="6" t="str">
        <f>VLOOKUP(B20,'Plantilla publicacion'!$A$3:$M$504,10,0)</f>
        <v>Númerica</v>
      </c>
      <c r="K20" s="7" t="str">
        <f>VLOOKUP(B20,'Plantilla publicacion'!$A$3:$M$504,11,0)</f>
        <v>2025-02-03</v>
      </c>
      <c r="L20" s="7" t="str">
        <f>VLOOKUP(B20,'Plantilla publicacion'!$A$3:$M$504,12,0)</f>
        <v>2025-04-25</v>
      </c>
      <c r="M20" s="58"/>
      <c r="N20" s="39" t="str">
        <f>VLOOKUP(B20,'Plantilla publicacion'!$A$3:$M$504,13,0)</f>
        <v>141-GRUPO DE TRABAJO DE GESTIÓN DOCUMENTAL Y ARCHIVO</v>
      </c>
      <c r="O20" s="220">
        <f>VLOOKUP($B20,'Plantilla publicacion'!$T$3:$Z$504,6,0)</f>
        <v>100</v>
      </c>
      <c r="P20" s="187">
        <f>VLOOKUP($B20,'Plantilla publicacion'!$T$3:$Z$504,7,0)</f>
        <v>0.05</v>
      </c>
      <c r="Q20" s="213" t="str">
        <f>VLOOKUP($B20,'Plantilla publicacion'!$T$3:$AA$504,8,0)</f>
        <v xml:space="preserve">Se da cumplimiento a la actividad haciendo entrega de dos archivos que contienen la información correspondiente a la actividad propuesta. La cual contiene el documento SISTEMA DE GESTIÓN DE DOCUMENTOS ELECTRÓNICOS DE ARCHIVO SGDEA - ESTRATEGIA – EXPEDIENTE ELECTRÓNICO y un Anexo del documento con cronograma de implementación y sus avances. </v>
      </c>
    </row>
    <row r="21" spans="1:17" ht="38.25" x14ac:dyDescent="0.25">
      <c r="A21" s="13" t="str">
        <f>VLOOKUP(B21,'Plantilla publicacion'!$A$3:$B$504,2,0)</f>
        <v>Actividad propia</v>
      </c>
      <c r="B21" s="6" t="s">
        <v>1498</v>
      </c>
      <c r="C21" s="349"/>
      <c r="D21" s="349">
        <f>VLOOKUP(B21,'Plantilla publicacion'!$A$3:$M$502,6,0)</f>
        <v>0</v>
      </c>
      <c r="E21" s="349"/>
      <c r="F21" s="349"/>
      <c r="G21" s="349">
        <f>VLOOKUP(B21,'Plantilla publicacion'!$A$3:$M$502,7,0)</f>
        <v>0</v>
      </c>
      <c r="H21" s="6" t="str">
        <f>VLOOKUP(B21,'Plantilla publicacion'!$A$3:$M$504,8,0)</f>
        <v>Elaborar un plan de trabajo que defina las actividades,  fechas y responsbales, que permitan la implementación de la estrategia definida (plan de trabajo / único entregable)</v>
      </c>
      <c r="I21" s="6">
        <f>VLOOKUP(B21,'Plantilla publicacion'!$A$3:$M$504,9,0)</f>
        <v>1</v>
      </c>
      <c r="J21" s="6" t="str">
        <f>VLOOKUP(B21,'Plantilla publicacion'!$A$3:$M$504,10,0)</f>
        <v>Númerica</v>
      </c>
      <c r="K21" s="7" t="str">
        <f>VLOOKUP(B21,'Plantilla publicacion'!$A$3:$M$504,11,0)</f>
        <v>2025-04-28</v>
      </c>
      <c r="L21" s="7" t="str">
        <f>VLOOKUP(B21,'Plantilla publicacion'!$A$3:$M$504,12,0)</f>
        <v>2025-05-16</v>
      </c>
      <c r="M21" s="58"/>
      <c r="N21" s="39" t="str">
        <f>VLOOKUP(B21,'Plantilla publicacion'!$A$3:$M$504,13,0)</f>
        <v>141-GRUPO DE TRABAJO DE GESTIÓN DOCUMENTAL Y ARCHIVO</v>
      </c>
      <c r="O21" s="220">
        <f>VLOOKUP($B21,'Plantilla publicacion'!$T$3:$Z$504,6,0)</f>
        <v>100</v>
      </c>
      <c r="P21" s="187">
        <f>VLOOKUP($B21,'Plantilla publicacion'!$T$3:$Z$504,7,0)</f>
        <v>0.05</v>
      </c>
      <c r="Q21" s="213" t="str">
        <f>VLOOKUP($B21,'Plantilla publicacion'!$T$3:$AA$504,8,0)</f>
        <v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v>
      </c>
    </row>
    <row r="22" spans="1:17" ht="39" thickBot="1" x14ac:dyDescent="0.3">
      <c r="A22" s="13" t="str">
        <f>VLOOKUP(B22,'Plantilla publicacion'!$A$3:$B$504,2,0)</f>
        <v>Actividad propia</v>
      </c>
      <c r="B22" s="11" t="s">
        <v>1501</v>
      </c>
      <c r="C22" s="349"/>
      <c r="D22" s="349">
        <f>VLOOKUP(B22,'Plantilla publicacion'!$A$3:$M$502,6,0)</f>
        <v>0</v>
      </c>
      <c r="E22" s="349"/>
      <c r="F22" s="349"/>
      <c r="G22" s="349">
        <f>VLOOKUP(B22,'Plantilla publicacion'!$A$3:$M$502,7,0)</f>
        <v>0</v>
      </c>
      <c r="H22" s="11" t="str">
        <f>VLOOKUP(B22,'Plantilla publicacion'!$A$3:$M$504,8,0)</f>
        <v>Ejecutar las actividades del plan de trabajo planificadas para la vigencia 2025 (Seguimiento al plan de trabajo y evidencias de su cumplimiento)</v>
      </c>
      <c r="I22" s="11">
        <f>VLOOKUP(B22,'Plantilla publicacion'!$A$3:$M$504,9,0)</f>
        <v>100</v>
      </c>
      <c r="J22" s="11" t="str">
        <f>VLOOKUP(B22,'Plantilla publicacion'!$A$3:$M$504,10,0)</f>
        <v>Porcentual</v>
      </c>
      <c r="K22" s="111" t="str">
        <f>VLOOKUP(B22,'Plantilla publicacion'!$A$3:$M$504,11,0)</f>
        <v>2025-05-19</v>
      </c>
      <c r="L22" s="111" t="str">
        <f>VLOOKUP(B22,'Plantilla publicacion'!$A$3:$M$504,12,0)</f>
        <v>2025-12-19</v>
      </c>
      <c r="M22" s="58"/>
      <c r="N22" s="190" t="str">
        <f>VLOOKUP(B22,'Plantilla publicacion'!$A$3:$M$504,13,0)</f>
        <v>141-GRUPO DE TRABAJO DE GESTIÓN DOCUMENTAL Y ARCHIVO</v>
      </c>
      <c r="O22" s="220">
        <f>VLOOKUP($B22,'Plantilla publicacion'!$T$3:$Z$504,6,0)</f>
        <v>0</v>
      </c>
      <c r="P22" s="187">
        <f>VLOOKUP($B22,'Plantilla publicacion'!$T$3:$Z$504,7,0)</f>
        <v>0</v>
      </c>
      <c r="Q22" s="213">
        <f>VLOOKUP($B22,'Plantilla publicacion'!$T$3:$AA$504,8,0)</f>
        <v>0</v>
      </c>
    </row>
    <row r="23" spans="1:17" s="12" customFormat="1" ht="25.5" x14ac:dyDescent="0.25">
      <c r="A23" s="5" t="str">
        <f>VLOOKUP(B23,'Plantilla publicacion'!$A$3:$B$504,2,0)</f>
        <v>Producto</v>
      </c>
      <c r="B23" s="99" t="s">
        <v>1503</v>
      </c>
      <c r="C23" s="350" t="str">
        <f>VLOOKUP(B23,'Plantilla publicacion'!$A$3:$R$504,17,0)</f>
        <v>PND - 5-31-5-b- Convergencia regional - Entidades públicas territoriales y nacionales fortalecidas / PES - Transformación Institucional</v>
      </c>
      <c r="D23" s="350" t="str">
        <f>VLOOKUP(B23,'Plantilla publicacion'!$A$3:$M$504,6,0)</f>
        <v>60-Fortalecer el Sistema Integral de Gestión Institucional en el marco del Modelo Integrado de Planeación y gestión para mejorar la prestación del servicio.</v>
      </c>
      <c r="E23" s="350" t="str">
        <f>VLOOKUP(B23,'Plantilla publicacion'!$A$3:$O$504,14,0)</f>
        <v>106-Cumplimiento de productos del PAI asociados a Fortalecer el Sistema Integral de Gestión Institucional para mejorar la prestación del servicio.</v>
      </c>
      <c r="F23" s="350" t="str">
        <f>VLOOKUP(B23,'Plantilla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350" t="str">
        <f>VLOOKUP(B23,'Plantilla publicacion'!$A$3:$M$504,7,0)</f>
        <v>FUNCIONAMIENTO</v>
      </c>
      <c r="H23" s="101" t="str">
        <f>VLOOKUP(B23,'Plantilla publicacion'!$A$3:$M$504,8,0)</f>
        <v>Plan Institucional de Archivos publicado y ejecutado (Plan ejecutado con seguimiento / Link de publicación)</v>
      </c>
      <c r="I23" s="101">
        <f>VLOOKUP(B23,'Plantilla publicacion'!$A$3:$M$504,9,0)</f>
        <v>100</v>
      </c>
      <c r="J23" s="101" t="str">
        <f>VLOOKUP(B23,'Plantilla publicacion'!$A$3:$M$504,10,0)</f>
        <v>Porcentual</v>
      </c>
      <c r="K23" s="159" t="str">
        <f>VLOOKUP(B23,'Plantilla publicacion'!$A$3:$M$504,11,0)</f>
        <v>2025-01-14</v>
      </c>
      <c r="L23" s="159" t="str">
        <f>VLOOKUP(B23,'Plantilla publicacion'!$A$3:$M$504,12,0)</f>
        <v>2025-12-19</v>
      </c>
      <c r="M23" s="101" t="str">
        <f>IF(ISERROR(VLOOKUP(B23,'Plantilla publicacion'!$A$3:$P$501,16,0)),"NA",VLOOKUP(B23,'Plantilla publicacion'!$A$3:$P$501,16,0))</f>
        <v>PES_20230204 / PEI_26 / DECRETO 612</v>
      </c>
      <c r="N23" s="191" t="str">
        <f>VLOOKUP(B23,'Plantilla publicacion'!$A$3:$M$504,13,0)</f>
        <v>141-GRUPO DE TRABAJO DE GESTIÓN DOCUMENTAL Y ARCHIVO</v>
      </c>
      <c r="O23" s="224">
        <f>VLOOKUP($B23,'Plantilla publicacion'!$T$3:$Z$504,6,0)</f>
        <v>0</v>
      </c>
      <c r="P23" s="196">
        <f>VLOOKUP($B23,'Plantilla publicacion'!$T$3:$Z$504,7,0)</f>
        <v>0</v>
      </c>
      <c r="Q23" s="102">
        <f>VLOOKUP($B23,'Plantilla publicacion'!$T$3:$AA$504,8,0)</f>
        <v>0</v>
      </c>
    </row>
    <row r="24" spans="1:17" ht="51" x14ac:dyDescent="0.25">
      <c r="A24" s="13" t="str">
        <f>VLOOKUP(B24,'Plantilla publicacion'!$A$3:$B$504,2,0)</f>
        <v>Actividad propia</v>
      </c>
      <c r="B24" s="103" t="s">
        <v>1505</v>
      </c>
      <c r="C24" s="349"/>
      <c r="D24" s="349">
        <f>VLOOKUP(B24,'Plantilla publicacion'!$A$3:$M$502,6,0)</f>
        <v>0</v>
      </c>
      <c r="E24" s="349"/>
      <c r="F24" s="349"/>
      <c r="G24" s="349">
        <f>VLOOKUP(B24,'Plantilla publicacion'!$A$3:$M$502,7,0)</f>
        <v>0</v>
      </c>
      <c r="H24" s="6" t="str">
        <f>VLOOKUP(B24,'Plantilla publicacion'!$A$3:$M$504,8,0)</f>
        <v>Actualizar y publicar el Plan Institucional de Archivo 2025 (Documento del Plan Institucional de Archivos, actualizado).)</v>
      </c>
      <c r="I24" s="6">
        <f>VLOOKUP(B24,'Plantilla publicacion'!$A$3:$M$504,9,0)</f>
        <v>1</v>
      </c>
      <c r="J24" s="6" t="str">
        <f>VLOOKUP(B24,'Plantilla publicacion'!$A$3:$M$504,10,0)</f>
        <v>Númerica</v>
      </c>
      <c r="K24" s="7" t="str">
        <f>VLOOKUP(B24,'Plantilla publicacion'!$A$3:$M$504,11,0)</f>
        <v>2025-01-14</v>
      </c>
      <c r="L24" s="7" t="str">
        <f>VLOOKUP(B24,'Plantilla publicacion'!$A$3:$M$504,12,0)</f>
        <v>2025-01-31</v>
      </c>
      <c r="M24" s="58"/>
      <c r="N24" s="39" t="str">
        <f>VLOOKUP(B24,'Plantilla publicacion'!$A$3:$M$504,13,0)</f>
        <v>141-GRUPO DE TRABAJO DE GESTIÓN DOCUMENTAL Y ARCHIVO</v>
      </c>
      <c r="O24" s="220">
        <f>VLOOKUP($B24,'Plantilla publicacion'!$T$3:$Z$504,6,0)</f>
        <v>100</v>
      </c>
      <c r="P24" s="187">
        <f>VLOOKUP($B24,'Plantilla publicacion'!$T$3:$Z$504,7,0)</f>
        <v>0.06</v>
      </c>
      <c r="Q24" s="213" t="str">
        <f>VLOOKUP($B24,'Plantilla publicacion'!$T$3:$AA$504,8,0)</f>
        <v>Se da cumplimiento a la actividad, teniendo en cuenta que se realizó la publicación del documento del PINAR en la Sede Electrónica de la Entidad en el enlace de Transparencia y Acceso a la Información Pública, en cumplimiento al Decreto 612 del 2018.</v>
      </c>
    </row>
    <row r="25" spans="1:17" ht="51" x14ac:dyDescent="0.25">
      <c r="A25" s="13" t="str">
        <f>VLOOKUP(B25,'Plantilla publicacion'!$A$3:$B$504,2,0)</f>
        <v>Actividad propia</v>
      </c>
      <c r="B25" s="103" t="s">
        <v>1507</v>
      </c>
      <c r="C25" s="349"/>
      <c r="D25" s="349">
        <f>VLOOKUP(B25,'Plantilla publicacion'!$A$3:$M$502,6,0)</f>
        <v>0</v>
      </c>
      <c r="E25" s="349"/>
      <c r="F25" s="349"/>
      <c r="G25" s="349">
        <f>VLOOKUP(B25,'Plantilla publicacion'!$A$3:$M$502,7,0)</f>
        <v>0</v>
      </c>
      <c r="H25" s="6" t="str">
        <f>VLOOKUP(B25,'Plantilla publicacion'!$A$3:$M$504,8,0)</f>
        <v>Formular el plan institucional de Archivo (Documento de Plan de Trabajo para el seguimiento de la ejecución)</v>
      </c>
      <c r="I25" s="6">
        <f>VLOOKUP(B25,'Plantilla publicacion'!$A$3:$M$504,9,0)</f>
        <v>1</v>
      </c>
      <c r="J25" s="6" t="str">
        <f>VLOOKUP(B25,'Plantilla publicacion'!$A$3:$M$504,10,0)</f>
        <v>Númerica</v>
      </c>
      <c r="K25" s="7" t="str">
        <f>VLOOKUP(B25,'Plantilla publicacion'!$A$3:$M$504,11,0)</f>
        <v>2025-01-14</v>
      </c>
      <c r="L25" s="7" t="str">
        <f>VLOOKUP(B25,'Plantilla publicacion'!$A$3:$M$504,12,0)</f>
        <v>2025-01-31</v>
      </c>
      <c r="M25" s="58"/>
      <c r="N25" s="39" t="str">
        <f>VLOOKUP(B25,'Plantilla publicacion'!$A$3:$M$504,13,0)</f>
        <v>141-GRUPO DE TRABAJO DE GESTIÓN DOCUMENTAL Y ARCHIVO</v>
      </c>
      <c r="O25" s="220">
        <f>VLOOKUP($B25,'Plantilla publicacion'!$T$3:$Z$504,6,0)</f>
        <v>100</v>
      </c>
      <c r="P25" s="187">
        <f>VLOOKUP($B25,'Plantilla publicacion'!$T$3:$Z$504,7,0)</f>
        <v>0.06</v>
      </c>
      <c r="Q25" s="213" t="str">
        <f>VLOOKUP($B25,'Plantilla publicacion'!$T$3:$AA$504,8,0)</f>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v>
      </c>
    </row>
    <row r="26" spans="1:17" ht="141" thickBot="1" x14ac:dyDescent="0.3">
      <c r="A26" s="13" t="str">
        <f>VLOOKUP(B26,'Plantilla publicacion'!$A$3:$B$504,2,0)</f>
        <v>Actividad propia</v>
      </c>
      <c r="B26" s="105" t="s">
        <v>1509</v>
      </c>
      <c r="C26" s="351"/>
      <c r="D26" s="351">
        <f>VLOOKUP(B26,'Plantilla publicacion'!$A$3:$M$502,6,0)</f>
        <v>0</v>
      </c>
      <c r="E26" s="351"/>
      <c r="F26" s="351"/>
      <c r="G26" s="351">
        <f>VLOOKUP(B26,'Plantilla publicacion'!$A$3:$M$502,7,0)</f>
        <v>0</v>
      </c>
      <c r="H26" s="107" t="str">
        <f>VLOOKUP(B26,'Plantilla publicacion'!$A$3:$M$504,8,0)</f>
        <v>Ejecutar el Plan de Trabajo del Plan Institucional de Archivos 2025 (informes de avance de ejecución del plan de trabajo)</v>
      </c>
      <c r="I26" s="107">
        <f>VLOOKUP(B26,'Plantilla publicacion'!$A$3:$M$504,9,0)</f>
        <v>100</v>
      </c>
      <c r="J26" s="107" t="str">
        <f>VLOOKUP(B26,'Plantilla publicacion'!$A$3:$M$504,10,0)</f>
        <v>Porcentual</v>
      </c>
      <c r="K26" s="108" t="str">
        <f>VLOOKUP(B26,'Plantilla publicacion'!$A$3:$M$504,11,0)</f>
        <v>2025-02-03</v>
      </c>
      <c r="L26" s="108" t="str">
        <f>VLOOKUP(B26,'Plantilla publicacion'!$A$3:$M$504,12,0)</f>
        <v>2025-12-19</v>
      </c>
      <c r="M26" s="109"/>
      <c r="N26" s="192" t="str">
        <f>VLOOKUP(B26,'Plantilla publicacion'!$A$3:$M$504,13,0)</f>
        <v>141-GRUPO DE TRABAJO DE GESTIÓN DOCUMENTAL Y ARCHIVO</v>
      </c>
      <c r="O26" s="227">
        <f>VLOOKUP($B26,'Plantilla publicacion'!$T$3:$Z$504,6,0)</f>
        <v>8</v>
      </c>
      <c r="P26" s="188">
        <f>VLOOKUP($B26,'Plantilla publicacion'!$T$3:$Z$504,7,0)</f>
        <v>6.4000000000000003E-3</v>
      </c>
      <c r="Q26" s="215" t="str">
        <f>VLOOKUP($B26,'Plantilla publicacion'!$T$3:$AA$504,8,0)</f>
        <v>En cumplimiento de la actividad propuesta para la ejecución del Plan de Trabajo del Plan Institucional de Archivos 2025, se adjunta el plan de trabajo diligenciado con el avance cualitativo y sus respectivos soportes. Este documento refleja las acciones a desarrollar durante la vigencia, orientadas al fortalecimiento de la gestión documental institucional, en concordancia con los lineamientos establecidos por el Archivo General de la Nación. Asimismo, se evidencia la planificación de las actividades a ejecutar a través del PES, PGD, Plan de Acción, Plan de Trabajo de MIPG y PETI, con sus respectivas metas y responsables, lo cual permitirá hacer seguimiento al cumplimiento progresivo de los objetivos propuestos en el marco del Plan.</v>
      </c>
    </row>
    <row r="27" spans="1:17" s="12" customFormat="1" ht="38.25" x14ac:dyDescent="0.25">
      <c r="A27" s="5" t="str">
        <f>VLOOKUP(B27,'Plantilla publicacion'!$A$3:$B$504,2,0)</f>
        <v>Producto</v>
      </c>
      <c r="B27" s="99" t="s">
        <v>1511</v>
      </c>
      <c r="C27" s="350" t="str">
        <f>VLOOKUP(B27,'Plantilla publicacion'!$A$3:$R$504,17,0)</f>
        <v>PND - 5-31-5-b- Convergencia regional - Entidades públicas territoriales y nacionales fortalecidas / PES - Transformación Institucional</v>
      </c>
      <c r="D27" s="350" t="str">
        <f>VLOOKUP(B27,'Plantilla publicacion'!$A$3:$M$504,6,0)</f>
        <v>81-Mejorar la oportunidad en la atención de trámites y servicios.</v>
      </c>
      <c r="E27" s="350" t="str">
        <f>VLOOKUP(B27,'Plantilla publicacion'!$A$3:$O$504,14,0)</f>
        <v>138-Avance promedio de cumplimiento de productos asociados a mejorar la oportunidad en la atención de trámites y servicios.</v>
      </c>
      <c r="F27" s="350" t="str">
        <f>VLOOKUP(B27,'Plantilla publicacion'!$A$3:$P$504,15,0)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 s="350" t="str">
        <f>VLOOKUP(B27,'Plantilla publicacion'!$A$3:$M$504,7,0)</f>
        <v>C-3599-0200-0005-53105b</v>
      </c>
      <c r="H27" s="101" t="str">
        <f>VLOOKUP(B27,'Plantilla publicacion'!$A$3:$M$504,8,0)</f>
        <v>Servicios complementarios de gestión documental con radicados de entrada, traslados y salidas, realizados.(Informe anual de servicios complementarios de gestión documental)</v>
      </c>
      <c r="I27" s="101">
        <f>VLOOKUP(B27,'Plantilla publicacion'!$A$3:$M$504,9,0)</f>
        <v>3357800</v>
      </c>
      <c r="J27" s="101" t="str">
        <f>VLOOKUP(B27,'Plantilla publicacion'!$A$3:$M$504,10,0)</f>
        <v>Númerica</v>
      </c>
      <c r="K27" s="159" t="str">
        <f>VLOOKUP(B27,'Plantilla publicacion'!$A$3:$M$504,11,0)</f>
        <v>2025-01-02</v>
      </c>
      <c r="L27" s="159" t="str">
        <f>VLOOKUP(B27,'Plantilla publicacion'!$A$3:$M$504,12,0)</f>
        <v>2025-12-31</v>
      </c>
      <c r="M27" s="15">
        <f>IF(ISERROR(VLOOKUP(B27,'Plantilla publicacion'!$A$3:$P$501,16,0)),"NA",VLOOKUP(B27,'Plantilla publicacion'!$A$3:$P$501,16,0))</f>
        <v>0</v>
      </c>
      <c r="N27" s="191" t="str">
        <f>VLOOKUP(B27,'Plantilla publicacion'!$A$3:$M$504,13,0)</f>
        <v>141-GRUPO DE TRABAJO DE GESTIÓN DOCUMENTAL Y ARCHIVO</v>
      </c>
      <c r="O27" s="228">
        <f>VLOOKUP($B27,'Plantilla publicacion'!$T$3:$Z$504,6,0)</f>
        <v>0</v>
      </c>
      <c r="P27" s="186">
        <f>VLOOKUP($B27,'Plantilla publicacion'!$T$3:$Z$504,7,0)</f>
        <v>0</v>
      </c>
      <c r="Q27" s="141">
        <f>VLOOKUP($B27,'Plantilla publicacion'!$T$3:$AA$504,8,0)</f>
        <v>0</v>
      </c>
    </row>
    <row r="28" spans="1:17" ht="64.5" thickBot="1" x14ac:dyDescent="0.3">
      <c r="A28" s="13" t="str">
        <f>VLOOKUP(B28,'Plantilla publicacion'!$A$3:$B$504,2,0)</f>
        <v>Actividad propia</v>
      </c>
      <c r="B28" s="105" t="s">
        <v>1513</v>
      </c>
      <c r="C28" s="351"/>
      <c r="D28" s="351">
        <f>VLOOKUP(B28,'Plantilla publicacion'!$A$3:$M$502,6,0)</f>
        <v>0</v>
      </c>
      <c r="E28" s="351"/>
      <c r="F28" s="351"/>
      <c r="G28" s="351">
        <f>VLOOKUP(B28,'Plantilla publicacion'!$A$3:$M$502,7,0)</f>
        <v>0</v>
      </c>
      <c r="H28" s="107" t="str">
        <f>VLOOKUP(B28,'Plantilla publicacion'!$A$3:$M$504,8,0)</f>
        <v>Realizar los servicios complementarios de gestión a los documentos internos y externos radicados en la entidad (Informes de servicios complementarios de gestión documental)</v>
      </c>
      <c r="I28" s="107">
        <f>VLOOKUP(B28,'Plantilla publicacion'!$A$3:$M$504,9,0)</f>
        <v>3357800</v>
      </c>
      <c r="J28" s="107" t="str">
        <f>VLOOKUP(B28,'Plantilla publicacion'!$A$3:$M$504,10,0)</f>
        <v>Númerica</v>
      </c>
      <c r="K28" s="108" t="str">
        <f>VLOOKUP(B28,'Plantilla publicacion'!$A$3:$M$504,11,0)</f>
        <v>2025-01-02</v>
      </c>
      <c r="L28" s="108" t="str">
        <f>VLOOKUP(B28,'Plantilla publicacion'!$A$3:$M$504,12,0)</f>
        <v>2025-12-31</v>
      </c>
      <c r="M28" s="109"/>
      <c r="N28" s="192" t="str">
        <f>VLOOKUP(B28,'Plantilla publicacion'!$A$3:$M$504,13,0)</f>
        <v>141-GRUPO DE TRABAJO DE GESTIÓN DOCUMENTAL Y ARCHIVO</v>
      </c>
      <c r="O28" s="227">
        <f>VLOOKUP($B28,'Plantilla publicacion'!$T$3:$Z$504,6,0)</f>
        <v>44</v>
      </c>
      <c r="P28" s="188">
        <f>VLOOKUP($B28,'Plantilla publicacion'!$T$3:$Z$504,7,0)</f>
        <v>8.7999999999999995E-2</v>
      </c>
      <c r="Q28" s="215" t="str">
        <f>VLOOKUP($B28,'Plantilla publicacion'!$T$3:$AA$504,8,0)</f>
        <v xml:space="preserve">Se presenta informe del mes de mayo de los servicios complementarios de radicación, traslado y salida de comunicaciones de la Entidad. A mayo se han realizado 1.478.412 radicaciones equivalente a un 44.03% sobre la meta que corresponde a 3.357.800.
</v>
      </c>
    </row>
    <row r="29" spans="1:17" ht="32.25" customHeight="1" x14ac:dyDescent="0.25">
      <c r="A29" s="13" t="e">
        <f>VLOOKUP(B29,'Plantilla publicacion'!$A$3:$B$504,2,0)</f>
        <v>#N/A</v>
      </c>
      <c r="B29" s="401" t="s">
        <v>49</v>
      </c>
      <c r="C29" s="402"/>
      <c r="D29" s="402"/>
      <c r="E29" s="402"/>
      <c r="F29" s="402"/>
      <c r="G29" s="402"/>
      <c r="H29" s="402"/>
      <c r="I29" s="402"/>
      <c r="J29" s="402"/>
      <c r="K29" s="402"/>
      <c r="L29" s="402"/>
      <c r="M29" s="402"/>
      <c r="N29" s="403"/>
    </row>
  </sheetData>
  <autoFilter ref="A9:B29" xr:uid="{1B55F1BF-235F-4175-858E-E617209E1736}"/>
  <mergeCells count="36">
    <mergeCell ref="C14:C18"/>
    <mergeCell ref="D14:D18"/>
    <mergeCell ref="E14:E18"/>
    <mergeCell ref="F14:F18"/>
    <mergeCell ref="G14:G18"/>
    <mergeCell ref="C27:C28"/>
    <mergeCell ref="D27:D28"/>
    <mergeCell ref="E27:E28"/>
    <mergeCell ref="F27:F28"/>
    <mergeCell ref="G27:G28"/>
    <mergeCell ref="C23:C26"/>
    <mergeCell ref="D23:D26"/>
    <mergeCell ref="E23:E26"/>
    <mergeCell ref="F23:F26"/>
    <mergeCell ref="G23:G26"/>
    <mergeCell ref="C19:C22"/>
    <mergeCell ref="D19:D22"/>
    <mergeCell ref="E19:E22"/>
    <mergeCell ref="F19:F22"/>
    <mergeCell ref="G19:G22"/>
    <mergeCell ref="O4:Q4"/>
    <mergeCell ref="O5:P5"/>
    <mergeCell ref="O6:P6"/>
    <mergeCell ref="O7:P7"/>
    <mergeCell ref="B29:N29"/>
    <mergeCell ref="B4:N4"/>
    <mergeCell ref="B6:N6"/>
    <mergeCell ref="B7:N7"/>
    <mergeCell ref="B8:D8"/>
    <mergeCell ref="G8:N8"/>
    <mergeCell ref="B5:L5"/>
    <mergeCell ref="C10:C13"/>
    <mergeCell ref="D10:D13"/>
    <mergeCell ref="E10:E13"/>
    <mergeCell ref="F10:F13"/>
    <mergeCell ref="G10:G13"/>
  </mergeCells>
  <conditionalFormatting sqref="B11:B13 A7:N8 A6 N5 A5:C5 B24:B26 B29:N29 A30:N1048576 B20:B22 B15:B18 B28 A1:G1 I1:N1 A2:N4 R28:XFD1048576 R1:XFD8 H11:XFD13 H28:Q28 H15:XFD18 H24:XFD26 H20:XFD22">
    <cfRule type="cellIs" dxfId="148" priority="56" operator="equal">
      <formula>0</formula>
    </cfRule>
  </conditionalFormatting>
  <conditionalFormatting sqref="A11:A13 A24:A26 A28:A29 A20:A22 A15:A18">
    <cfRule type="cellIs" dxfId="147" priority="55" operator="equal">
      <formula>0</formula>
    </cfRule>
  </conditionalFormatting>
  <conditionalFormatting sqref="B6:N6">
    <cfRule type="cellIs" dxfId="146" priority="54" operator="equal">
      <formula>0</formula>
    </cfRule>
  </conditionalFormatting>
  <conditionalFormatting sqref="A10:B10 N10 H10:L10 R10:XFD10">
    <cfRule type="cellIs" dxfId="145" priority="53" operator="equal">
      <formula>0</formula>
    </cfRule>
  </conditionalFormatting>
  <conditionalFormatting sqref="A14:B14 H14:XFD14">
    <cfRule type="cellIs" dxfId="144" priority="52" operator="equal">
      <formula>0</formula>
    </cfRule>
  </conditionalFormatting>
  <conditionalFormatting sqref="A19:B19 H19:L19 N19 R19:XFD19">
    <cfRule type="cellIs" dxfId="143" priority="51" operator="equal">
      <formula>0</formula>
    </cfRule>
  </conditionalFormatting>
  <conditionalFormatting sqref="A23:B23 H23:XFD23">
    <cfRule type="cellIs" dxfId="142" priority="50" operator="equal">
      <formula>0</formula>
    </cfRule>
  </conditionalFormatting>
  <conditionalFormatting sqref="A27:B27 H27:L27 N27 R27:XFD27">
    <cfRule type="cellIs" dxfId="141" priority="49" operator="equal">
      <formula>0</formula>
    </cfRule>
  </conditionalFormatting>
  <conditionalFormatting sqref="A9:N9 R9:XFD9">
    <cfRule type="cellIs" dxfId="140" priority="37" operator="equal">
      <formula>0</formula>
    </cfRule>
  </conditionalFormatting>
  <conditionalFormatting sqref="C10:G10">
    <cfRule type="cellIs" dxfId="139" priority="36" operator="equal">
      <formula>0</formula>
    </cfRule>
  </conditionalFormatting>
  <conditionalFormatting sqref="C14:G14">
    <cfRule type="cellIs" dxfId="138" priority="35" operator="equal">
      <formula>0</formula>
    </cfRule>
  </conditionalFormatting>
  <conditionalFormatting sqref="C27:G27">
    <cfRule type="cellIs" dxfId="137" priority="32" operator="equal">
      <formula>0</formula>
    </cfRule>
  </conditionalFormatting>
  <conditionalFormatting sqref="C19">
    <cfRule type="cellIs" dxfId="136" priority="31" operator="equal">
      <formula>0</formula>
    </cfRule>
  </conditionalFormatting>
  <conditionalFormatting sqref="D19">
    <cfRule type="cellIs" dxfId="135" priority="30" operator="equal">
      <formula>0</formula>
    </cfRule>
  </conditionalFormatting>
  <conditionalFormatting sqref="E19">
    <cfRule type="cellIs" dxfId="134" priority="29" operator="equal">
      <formula>0</formula>
    </cfRule>
  </conditionalFormatting>
  <conditionalFormatting sqref="F19">
    <cfRule type="cellIs" dxfId="133" priority="28" operator="equal">
      <formula>0</formula>
    </cfRule>
  </conditionalFormatting>
  <conditionalFormatting sqref="G19">
    <cfRule type="cellIs" dxfId="132" priority="27" operator="equal">
      <formula>0</formula>
    </cfRule>
  </conditionalFormatting>
  <conditionalFormatting sqref="C23">
    <cfRule type="cellIs" dxfId="131" priority="26" operator="equal">
      <formula>0</formula>
    </cfRule>
  </conditionalFormatting>
  <conditionalFormatting sqref="D23">
    <cfRule type="cellIs" dxfId="130" priority="25" operator="equal">
      <formula>0</formula>
    </cfRule>
  </conditionalFormatting>
  <conditionalFormatting sqref="E23">
    <cfRule type="cellIs" dxfId="129" priority="24" operator="equal">
      <formula>0</formula>
    </cfRule>
  </conditionalFormatting>
  <conditionalFormatting sqref="F23">
    <cfRule type="cellIs" dxfId="128" priority="23" operator="equal">
      <formula>0</formula>
    </cfRule>
  </conditionalFormatting>
  <conditionalFormatting sqref="G23">
    <cfRule type="cellIs" dxfId="127" priority="22" operator="equal">
      <formula>0</formula>
    </cfRule>
  </conditionalFormatting>
  <conditionalFormatting sqref="M10">
    <cfRule type="cellIs" dxfId="126" priority="21" operator="equal">
      <formula>0</formula>
    </cfRule>
  </conditionalFormatting>
  <conditionalFormatting sqref="M19">
    <cfRule type="cellIs" dxfId="125" priority="19" operator="equal">
      <formula>0</formula>
    </cfRule>
  </conditionalFormatting>
  <conditionalFormatting sqref="M27">
    <cfRule type="cellIs" dxfId="124" priority="17" operator="equal">
      <formula>0</formula>
    </cfRule>
  </conditionalFormatting>
  <conditionalFormatting sqref="O1:Q3 O29:Q1048576">
    <cfRule type="cellIs" dxfId="123" priority="15" operator="equal">
      <formula>0</formula>
    </cfRule>
  </conditionalFormatting>
  <conditionalFormatting sqref="O10">
    <cfRule type="cellIs" dxfId="122" priority="9" operator="equal">
      <formula>0</formula>
    </cfRule>
  </conditionalFormatting>
  <conditionalFormatting sqref="O19">
    <cfRule type="cellIs" dxfId="121" priority="8" operator="equal">
      <formula>0</formula>
    </cfRule>
  </conditionalFormatting>
  <conditionalFormatting sqref="O27">
    <cfRule type="cellIs" dxfId="120" priority="7" operator="equal">
      <formula>0</formula>
    </cfRule>
  </conditionalFormatting>
  <conditionalFormatting sqref="P10">
    <cfRule type="cellIs" dxfId="119" priority="6" operator="equal">
      <formula>0</formula>
    </cfRule>
  </conditionalFormatting>
  <conditionalFormatting sqref="P19">
    <cfRule type="cellIs" dxfId="118" priority="5" operator="equal">
      <formula>0</formula>
    </cfRule>
  </conditionalFormatting>
  <conditionalFormatting sqref="P27">
    <cfRule type="cellIs" dxfId="117" priority="4" operator="equal">
      <formula>0</formula>
    </cfRule>
  </conditionalFormatting>
  <conditionalFormatting sqref="Q10">
    <cfRule type="cellIs" dxfId="116" priority="3" operator="equal">
      <formula>0</formula>
    </cfRule>
  </conditionalFormatting>
  <conditionalFormatting sqref="Q19">
    <cfRule type="cellIs" dxfId="115" priority="2" operator="equal">
      <formula>0</formula>
    </cfRule>
  </conditionalFormatting>
  <conditionalFormatting sqref="Q27">
    <cfRule type="cellIs" dxfId="114" priority="1" operator="equal">
      <formula>0</formula>
    </cfRule>
  </conditionalFormatting>
  <dataValidations count="4">
    <dataValidation type="list" allowBlank="1" showInputMessage="1" showErrorMessage="1" sqref="G10:G28" xr:uid="{C908F44C-452E-4FFE-ABCE-022B66393A78}">
      <formula1>financiamiento</formula1>
    </dataValidation>
    <dataValidation type="list" allowBlank="1" showInputMessage="1" showErrorMessage="1" sqref="N10:N28" xr:uid="{BDF5A2C0-7AE8-4704-8D70-EDED153E7740}">
      <formula1>area</formula1>
    </dataValidation>
    <dataValidation type="list" allowBlank="1" showErrorMessage="1" sqref="J10:J28" xr:uid="{514E923C-5532-4583-8EAB-680426C7A0EC}">
      <formula1>"1-Númerica,2-Porcentual"</formula1>
    </dataValidation>
    <dataValidation type="list" allowBlank="1" showInputMessage="1" showErrorMessage="1" sqref="C10 C14 C19 C23 C27"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Q62"/>
  <sheetViews>
    <sheetView showGridLines="0" view="pageBreakPreview" topLeftCell="B1" zoomScale="68" zoomScaleNormal="110" zoomScaleSheetLayoutView="100" workbookViewId="0">
      <selection activeCell="B4" sqref="B4:N4"/>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5" width="16.85546875" style="176" customWidth="1"/>
    <col min="16" max="16" width="16.85546875" style="208" customWidth="1"/>
    <col min="17" max="17" width="49.28515625" style="5" customWidth="1"/>
    <col min="18" max="16384" width="11.42578125" style="5"/>
  </cols>
  <sheetData>
    <row r="1" spans="1:17" ht="43.5" customHeight="1" x14ac:dyDescent="0.25">
      <c r="I1" s="122"/>
      <c r="J1" s="122"/>
      <c r="K1" s="229"/>
      <c r="L1" s="229"/>
      <c r="M1" s="122"/>
      <c r="N1" s="122"/>
    </row>
    <row r="2" spans="1:17" ht="25.5" customHeight="1" x14ac:dyDescent="0.25">
      <c r="E2" s="127" t="s">
        <v>14</v>
      </c>
      <c r="H2" s="123"/>
      <c r="I2" s="124"/>
      <c r="J2" s="124"/>
      <c r="K2" s="156"/>
      <c r="L2" s="156"/>
      <c r="M2" s="124"/>
      <c r="N2" s="124"/>
    </row>
    <row r="3" spans="1:17" ht="23.25" customHeight="1" thickBot="1" x14ac:dyDescent="0.3">
      <c r="B3" s="38"/>
      <c r="C3" s="38"/>
      <c r="D3" s="38"/>
      <c r="E3" s="38"/>
      <c r="F3" s="204" t="s">
        <v>1657</v>
      </c>
      <c r="G3" s="38"/>
      <c r="H3" s="125"/>
      <c r="I3" s="126"/>
      <c r="J3" s="126"/>
      <c r="K3" s="157"/>
      <c r="L3" s="157"/>
      <c r="M3" s="126"/>
      <c r="N3" s="126"/>
    </row>
    <row r="4" spans="1:17" ht="26.25" customHeight="1" thickBot="1" x14ac:dyDescent="0.3">
      <c r="B4" s="335" t="s">
        <v>1574</v>
      </c>
      <c r="C4" s="335"/>
      <c r="D4" s="335"/>
      <c r="E4" s="335"/>
      <c r="F4" s="335"/>
      <c r="G4" s="335"/>
      <c r="H4" s="335"/>
      <c r="I4" s="335"/>
      <c r="J4" s="335"/>
      <c r="K4" s="335"/>
      <c r="L4" s="335"/>
      <c r="M4" s="335"/>
      <c r="N4" s="336"/>
      <c r="O4" s="317" t="str">
        <f>+CONCATENATE("Avance porcentual ponderada de la gestión  ",P7)</f>
        <v xml:space="preserve">Avance porcentual ponderada de la gestión  </v>
      </c>
      <c r="P4" s="318"/>
      <c r="Q4" s="319"/>
    </row>
    <row r="5" spans="1:17" ht="51.75" customHeight="1" x14ac:dyDescent="0.25">
      <c r="B5" s="410" t="s">
        <v>1575</v>
      </c>
      <c r="C5" s="410"/>
      <c r="D5" s="410"/>
      <c r="E5" s="410"/>
      <c r="F5" s="410"/>
      <c r="G5" s="410"/>
      <c r="H5" s="410"/>
      <c r="I5" s="410"/>
      <c r="J5" s="410"/>
      <c r="K5" s="410"/>
      <c r="L5" s="410"/>
      <c r="M5" s="51"/>
      <c r="N5" s="10"/>
      <c r="O5" s="320" t="s">
        <v>509</v>
      </c>
      <c r="P5" s="321"/>
      <c r="Q5" s="206">
        <f>VLOOKUP(F3,'Plantilla publicacion'!$AC$4:$AG$10,3,0)</f>
        <v>5.2631578947368425E-2</v>
      </c>
    </row>
    <row r="6" spans="1:17" ht="27" customHeight="1" thickBot="1" x14ac:dyDescent="0.3">
      <c r="B6" s="337" t="str">
        <f>CONCATENATE(COUNTIF(A10:A37,"producto")," PRODUCTOS")</f>
        <v>5 PRODUCTOS</v>
      </c>
      <c r="C6" s="337"/>
      <c r="D6" s="337"/>
      <c r="E6" s="337"/>
      <c r="F6" s="337"/>
      <c r="G6" s="337"/>
      <c r="H6" s="337"/>
      <c r="I6" s="337"/>
      <c r="J6" s="337"/>
      <c r="K6" s="337"/>
      <c r="L6" s="337"/>
      <c r="M6" s="337"/>
      <c r="N6" s="337"/>
      <c r="O6" s="322" t="s">
        <v>1884</v>
      </c>
      <c r="P6" s="323"/>
      <c r="Q6" s="207">
        <f>VLOOKUP(F3,'Plantilla publicacion'!$AC$4:$AG$10,2,0)</f>
        <v>0.27850909090909093</v>
      </c>
    </row>
    <row r="7" spans="1:17" ht="32.25" customHeight="1" thickBot="1" x14ac:dyDescent="0.3">
      <c r="B7" s="407" t="s">
        <v>17</v>
      </c>
      <c r="C7" s="408"/>
      <c r="D7" s="408"/>
      <c r="E7" s="408"/>
      <c r="F7" s="408"/>
      <c r="G7" s="408"/>
      <c r="H7" s="408"/>
      <c r="I7" s="408"/>
      <c r="J7" s="408"/>
      <c r="K7" s="408"/>
      <c r="L7" s="408"/>
      <c r="M7" s="408"/>
      <c r="N7" s="409"/>
      <c r="O7" s="324" t="s">
        <v>1880</v>
      </c>
      <c r="P7" s="325"/>
      <c r="Q7" s="146" t="s">
        <v>1881</v>
      </c>
    </row>
    <row r="8" spans="1:17" ht="29.25" hidden="1" customHeight="1" x14ac:dyDescent="0.25">
      <c r="B8" s="375" t="s">
        <v>8</v>
      </c>
      <c r="C8" s="376"/>
      <c r="D8" s="377"/>
      <c r="E8" s="70"/>
      <c r="F8" s="70"/>
      <c r="G8" s="378"/>
      <c r="H8" s="379"/>
      <c r="I8" s="379"/>
      <c r="J8" s="379"/>
      <c r="K8" s="379"/>
      <c r="L8" s="379"/>
      <c r="M8" s="379"/>
      <c r="N8" s="380"/>
    </row>
    <row r="9" spans="1:17" ht="48" customHeight="1" thickBot="1" x14ac:dyDescent="0.3">
      <c r="B9" s="22" t="s">
        <v>501</v>
      </c>
      <c r="C9" s="23" t="s">
        <v>1611</v>
      </c>
      <c r="D9" s="23" t="s">
        <v>0</v>
      </c>
      <c r="E9" s="23" t="s">
        <v>1558</v>
      </c>
      <c r="F9" s="23" t="s">
        <v>1614</v>
      </c>
      <c r="G9" s="23" t="s">
        <v>1</v>
      </c>
      <c r="H9" s="23" t="s">
        <v>2</v>
      </c>
      <c r="I9" s="23" t="s">
        <v>3</v>
      </c>
      <c r="J9" s="23" t="s">
        <v>4</v>
      </c>
      <c r="K9" s="24" t="s">
        <v>5</v>
      </c>
      <c r="L9" s="24" t="s">
        <v>6</v>
      </c>
      <c r="M9" s="57" t="s">
        <v>1612</v>
      </c>
      <c r="N9" s="25" t="s">
        <v>7</v>
      </c>
      <c r="O9" s="193" t="s">
        <v>1882</v>
      </c>
      <c r="P9" s="209" t="s">
        <v>1883</v>
      </c>
      <c r="Q9" s="79" t="s">
        <v>2178</v>
      </c>
    </row>
    <row r="10" spans="1:17" s="12" customFormat="1" ht="204" x14ac:dyDescent="0.25">
      <c r="A10" s="5" t="str">
        <f>VLOOKUP(B10,'Plantilla publicacion'!$A$3:$B$504,2,0)</f>
        <v>Producto</v>
      </c>
      <c r="B10" s="15" t="s">
        <v>818</v>
      </c>
      <c r="C10" s="348" t="str">
        <f>VLOOKUP(B10,'Plantilla publicacion'!$A$3:$R$504,17,0)</f>
        <v>PND - 5-31-5-b- Convergencia regional - Entidades públicas territoriales y nacionales fortalecidas / PES - Transformación Institucional</v>
      </c>
      <c r="D10" s="348" t="str">
        <f>VLOOKUP(B10,'Plantilla publicacion'!$A$3:$M$504,6,0)</f>
        <v>56-Fortalecer la gestión de la información, el conocimiento y la innovación para optimizar la capacidad institucional</v>
      </c>
      <c r="E10" s="348" t="str">
        <f>VLOOKUP(B10,'Plantilla publicacion'!$A$3:$O$504,14,0)</f>
        <v>102-Cumplimiento de productos del PAI asociados a Fortalecer la gestión de la información, el conocimiento y la innovación para optimizar la capacidad institucional</v>
      </c>
      <c r="F10" s="348" t="str">
        <f>VLOOKUP(B10,'Plantilla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348" t="str">
        <f>VLOOKUP(B10,'Plantilla publicacion'!$A$3:$M$504,7,0)</f>
        <v>N/A</v>
      </c>
      <c r="H10" s="15" t="str">
        <f>VLOOKUP(B10,'Plantilla publicacion'!$A$3:$M$504,8,0)</f>
        <v>Contenidos estratégicos y accesibles para la ciudadanía sobre signos distintivos notorios y denominaciones de origen protegidas de productos colombianos, publicado (Captura de pantalla de las publicaciones)</v>
      </c>
      <c r="I10" s="15">
        <f>VLOOKUP(B10,'Plantilla publicacion'!$A$3:$M$504,9,0)</f>
        <v>2</v>
      </c>
      <c r="J10" s="15" t="str">
        <f>VLOOKUP(B10,'Plantilla publicacion'!$A$3:$M$504,10,0)</f>
        <v>Númerica</v>
      </c>
      <c r="K10" s="158" t="str">
        <f>VLOOKUP(B10,'Plantilla publicacion'!$A$3:$M$504,11,0)</f>
        <v>2025-02-03</v>
      </c>
      <c r="L10" s="158" t="str">
        <f>VLOOKUP(B10,'Plantilla publicacion'!$A$3:$M$504,12,0)</f>
        <v>2025-08-15</v>
      </c>
      <c r="M10" s="15" t="str">
        <f>IF(ISERROR(VLOOKUP(B10,'Plantilla publicacion'!$A$3:$P$501,16,0)),"NA",VLOOKUP(B10,'Plantilla publicacion'!$A$3:$P$501,16,0))</f>
        <v>PND_ 2_Fomentar estrategias de sensibilización para el reconocimiento, aprovechamiento y uso responsable de los derechos de PI</v>
      </c>
      <c r="N10" s="189" t="str">
        <f>VLOOKUP(B10,'Plantilla publicacion'!$A$3:$M$504,13,0)</f>
        <v>20-OFICINA DE TECNOLOGÍA E INFORMÁTICA;
2010-DIRECCION DE SIGNOS DISTINTIVOS;
73-GRUPO DE TRABAJO DE COMUNICACION</v>
      </c>
      <c r="O10" s="195">
        <f>VLOOKUP($B10,'Plantilla publicacion'!$T$3:$Z$504,6,0)</f>
        <v>0</v>
      </c>
      <c r="P10" s="196">
        <f>VLOOKUP($B10,'Plantilla publicacion'!$T$3:$Z$504,7,0)</f>
        <v>0</v>
      </c>
      <c r="Q10" s="102" t="str">
        <f>VLOOKUP($B10,'Plantilla publicacion'!$T$3:$AA$504,8,0)</f>
        <v xml:space="preserve">El avance del cumplimiento del producto se ha dado mediante las siguientes acciones realizadas:
Envío de la siguiente información desde la Dirección de Signos Distintivos a la OSCAE:  i) documento información preliminar sobre D.O. y usuarios autorizados; ii) listado de signos distintivos notorios, iii), reporte de D.O por regiones; se recibió la retroalimentación mediante observaciones e inquietudes a la información enviada..
Una vez recibidos las observaciones, la Dirección de Signos Distintivos hizo los ajustes respectivos, correspondientes a: i) archivo base revisado de denominación de origen. ii) requerimiento de información a publicar, iii) periodicidad de la publicación de la información, iv) solicitud a la Oficina de Tecnología e Informática OTI, v) creación del micrositio en la sede electrónica
</v>
      </c>
    </row>
    <row r="11" spans="1:17" ht="89.25" x14ac:dyDescent="0.25">
      <c r="A11" s="13" t="str">
        <f>VLOOKUP(B11,'Plantilla publicacion'!$A$3:$B$504,2,0)</f>
        <v>Actividad propia</v>
      </c>
      <c r="B11" s="6" t="s">
        <v>822</v>
      </c>
      <c r="C11" s="349"/>
      <c r="D11" s="349">
        <f>VLOOKUP(B11,'Plantilla publicacion'!$A$3:$M$502,6,0)</f>
        <v>0</v>
      </c>
      <c r="E11" s="349"/>
      <c r="F11" s="349"/>
      <c r="G11" s="349">
        <f>VLOOKUP(B11,'Plantilla publicacion'!$A$3:$M$502,7,0)</f>
        <v>0</v>
      </c>
      <c r="H11" s="6" t="str">
        <f>VLOOKUP(B11,'Plantilla publicacion'!$A$3:$M$504,8,0)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publicacion'!$A$3:$M$504,9,0)</f>
        <v>2</v>
      </c>
      <c r="J11" s="6" t="str">
        <f>VLOOKUP(B11,'Plantilla publicacion'!$A$3:$M$504,10,0)</f>
        <v>Númerica</v>
      </c>
      <c r="K11" s="7" t="str">
        <f>VLOOKUP(B11,'Plantilla publicacion'!$A$3:$M$504,11,0)</f>
        <v>2025-02-03</v>
      </c>
      <c r="L11" s="7" t="str">
        <f>VLOOKUP(B11,'Plantilla publicacion'!$A$3:$M$504,12,0)</f>
        <v>2025-03-28</v>
      </c>
      <c r="M11" s="58"/>
      <c r="N11" s="39" t="str">
        <f>VLOOKUP(B11,'Plantilla publicacion'!$A$3:$M$504,13,0)</f>
        <v>2010-DIRECCION DE SIGNOS DISTINTIVOS</v>
      </c>
      <c r="O11" s="198">
        <f>VLOOKUP($B11,'Plantilla publicacion'!$T$3:$Z$504,6,0)</f>
        <v>100</v>
      </c>
      <c r="P11" s="187">
        <f>VLOOKUP($B11,'Plantilla publicacion'!$T$3:$Z$504,7,0)</f>
        <v>2.7272727272727268E-2</v>
      </c>
      <c r="Q11" s="213" t="str">
        <f>VLOOKUP($B11,'Plantilla publicacion'!$T$3:$AA$504,8,0)</f>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v>
      </c>
    </row>
    <row r="12" spans="1:17" ht="114.75" x14ac:dyDescent="0.25">
      <c r="A12" s="13" t="str">
        <f>VLOOKUP(B12,'Plantilla publicacion'!$A$3:$B$504,2,0)</f>
        <v>Actividad sin participación</v>
      </c>
      <c r="B12" s="11" t="s">
        <v>824</v>
      </c>
      <c r="C12" s="349"/>
      <c r="D12" s="349">
        <f>VLOOKUP(B12,'Plantilla publicacion'!$A$3:$M$502,6,0)</f>
        <v>0</v>
      </c>
      <c r="E12" s="349"/>
      <c r="F12" s="349"/>
      <c r="G12" s="349">
        <f>VLOOKUP(B12,'Plantilla publicacion'!$A$3:$M$502,7,0)</f>
        <v>0</v>
      </c>
      <c r="H12" s="6" t="str">
        <f>VLOOKUP(B12,'Plantilla publicacion'!$A$3:$M$504,8,0)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publicacion'!$A$3:$M$504,9,0)</f>
        <v>2</v>
      </c>
      <c r="J12" s="6" t="str">
        <f>VLOOKUP(B12,'Plantilla publicacion'!$A$3:$M$504,10,0)</f>
        <v>Númerica</v>
      </c>
      <c r="K12" s="7" t="str">
        <f>VLOOKUP(B12,'Plantilla publicacion'!$A$3:$M$504,11,0)</f>
        <v>2025-03-31</v>
      </c>
      <c r="L12" s="7" t="str">
        <f>VLOOKUP(B12,'Plantilla publicacion'!$A$3:$M$504,12,0)</f>
        <v>2025-04-21</v>
      </c>
      <c r="M12" s="58"/>
      <c r="N12" s="39" t="str">
        <f>VLOOKUP(B12,'Plantilla publicacion'!$A$3:$M$504,13,0)</f>
        <v>73-GRUPO DE TRABAJO DE COMUNICACION</v>
      </c>
      <c r="O12" s="198">
        <f>VLOOKUP($B12,'Plantilla publicacion'!$T$3:$Z$504,6,0)</f>
        <v>100</v>
      </c>
      <c r="P12" s="187">
        <f>VLOOKUP($B12,'Plantilla publicacion'!$T$3:$Z$504,7,0)</f>
        <v>0</v>
      </c>
      <c r="Q12" s="213" t="str">
        <f>VLOOKUP($B12,'Plantilla publicacion'!$T$3:$AA$504,8,0)</f>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v>
      </c>
    </row>
    <row r="13" spans="1:17" ht="242.25" x14ac:dyDescent="0.25">
      <c r="A13" s="13" t="str">
        <f>VLOOKUP(B13,'Plantilla publicacion'!$A$3:$B$504,2,0)</f>
        <v>Actividad propia</v>
      </c>
      <c r="B13" s="11" t="s">
        <v>826</v>
      </c>
      <c r="C13" s="349"/>
      <c r="D13" s="349">
        <f>VLOOKUP(B13,'Plantilla publicacion'!$A$3:$M$502,6,0)</f>
        <v>0</v>
      </c>
      <c r="E13" s="349"/>
      <c r="F13" s="349"/>
      <c r="G13" s="349">
        <f>VLOOKUP(B13,'Plantilla publicacion'!$A$3:$M$502,7,0)</f>
        <v>0</v>
      </c>
      <c r="H13" s="6" t="str">
        <f>VLOOKUP(B13,'Plantilla publicacion'!$A$3:$M$504,8,0)</f>
        <v>Ajustar el contenido correspondiente  al listado de signos distintivos declarados como notorios y el de las denominaciones de origen protegidas de productos colombianos  (Correo electrónico de envió de la información)</v>
      </c>
      <c r="I13" s="6">
        <f>VLOOKUP(B13,'Plantilla publicacion'!$A$3:$M$504,9,0)</f>
        <v>2</v>
      </c>
      <c r="J13" s="6" t="str">
        <f>VLOOKUP(B13,'Plantilla publicacion'!$A$3:$M$504,10,0)</f>
        <v>Númerica</v>
      </c>
      <c r="K13" s="7" t="str">
        <f>VLOOKUP(B13,'Plantilla publicacion'!$A$3:$M$504,11,0)</f>
        <v>2025-04-22</v>
      </c>
      <c r="L13" s="7" t="str">
        <f>VLOOKUP(B13,'Plantilla publicacion'!$A$3:$M$504,12,0)</f>
        <v>2025-04-30</v>
      </c>
      <c r="M13" s="58"/>
      <c r="N13" s="39" t="str">
        <f>VLOOKUP(B13,'Plantilla publicacion'!$A$3:$M$504,13,0)</f>
        <v>2010-DIRECCION DE SIGNOS DISTINTIVOS</v>
      </c>
      <c r="O13" s="198">
        <f>VLOOKUP($B13,'Plantilla publicacion'!$T$3:$Z$504,6,0)</f>
        <v>100</v>
      </c>
      <c r="P13" s="187">
        <f>VLOOKUP($B13,'Plantilla publicacion'!$T$3:$Z$504,7,0)</f>
        <v>1.8181818181818181E-2</v>
      </c>
      <c r="Q13" s="213" t="str">
        <f>VLOOKUP($B13,'Plantilla publicacion'!$T$3:$AA$504,8,0)</f>
        <v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v>
      </c>
    </row>
    <row r="14" spans="1:17" ht="63.75" x14ac:dyDescent="0.25">
      <c r="A14" s="13" t="str">
        <f>VLOOKUP(B14,'Plantilla publicacion'!$A$3:$B$504,2,0)</f>
        <v>Actividad propia</v>
      </c>
      <c r="B14" s="11" t="s">
        <v>828</v>
      </c>
      <c r="C14" s="349"/>
      <c r="D14" s="349">
        <f>VLOOKUP(B14,'Plantilla publicacion'!$A$3:$M$502,6,0)</f>
        <v>0</v>
      </c>
      <c r="E14" s="349"/>
      <c r="F14" s="349"/>
      <c r="G14" s="349">
        <f>VLOOKUP(B14,'Plantilla publicacion'!$A$3:$M$502,7,0)</f>
        <v>0</v>
      </c>
      <c r="H14" s="6" t="str">
        <f>VLOOKUP(B14,'Plantilla publicacion'!$A$3:$M$504,8,0)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publicacion'!$A$3:$M$504,9,0)</f>
        <v>2</v>
      </c>
      <c r="J14" s="6" t="str">
        <f>VLOOKUP(B14,'Plantilla publicacion'!$A$3:$M$504,10,0)</f>
        <v>Númerica</v>
      </c>
      <c r="K14" s="7" t="str">
        <f>VLOOKUP(B14,'Plantilla publicacion'!$A$3:$M$504,11,0)</f>
        <v>2025-05-05</v>
      </c>
      <c r="L14" s="7" t="str">
        <f>VLOOKUP(B14,'Plantilla publicacion'!$A$3:$M$504,12,0)</f>
        <v>2025-05-23</v>
      </c>
      <c r="M14" s="58"/>
      <c r="N14" s="39" t="str">
        <f>VLOOKUP(B14,'Plantilla publicacion'!$A$3:$M$504,13,0)</f>
        <v>2010-DIRECCION DE SIGNOS DISTINTIVOS;
73-GRUPO DE TRABAJO DE COMUNICACION</v>
      </c>
      <c r="O14" s="198">
        <f>VLOOKUP($B14,'Plantilla publicacion'!$T$3:$Z$504,6,0)</f>
        <v>100</v>
      </c>
      <c r="P14" s="187">
        <f>VLOOKUP($B14,'Plantilla publicacion'!$T$3:$Z$504,7,0)</f>
        <v>1.8181818181818181E-2</v>
      </c>
      <c r="Q14" s="213" t="str">
        <f>VLOOKUP($B14,'Plantilla publicacion'!$T$3:$AA$504,8,0)</f>
        <v>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v>
      </c>
    </row>
    <row r="15" spans="1:17" ht="39" thickBot="1" x14ac:dyDescent="0.3">
      <c r="A15" s="13" t="str">
        <f>VLOOKUP(B15,'Plantilla publicacion'!$A$3:$B$504,2,0)</f>
        <v>Actividad propia</v>
      </c>
      <c r="B15" s="11" t="s">
        <v>831</v>
      </c>
      <c r="C15" s="351"/>
      <c r="D15" s="351">
        <f>VLOOKUP(B15,'Plantilla publicacion'!$A$3:$M$502,6,0)</f>
        <v>0</v>
      </c>
      <c r="E15" s="351"/>
      <c r="F15" s="351"/>
      <c r="G15" s="351">
        <f>VLOOKUP(B15,'Plantilla publicacion'!$A$3:$M$502,7,0)</f>
        <v>0</v>
      </c>
      <c r="H15" s="11" t="str">
        <f>VLOOKUP(B15,'Plantilla publicacion'!$A$3:$M$504,8,0)</f>
        <v>Desarrollar los micrositios y publicar la información de signos declarados como notorios y de las denominaciones de origen protegidas de productos colombianos. (Captura de pantalla de la publicación)</v>
      </c>
      <c r="I15" s="11">
        <f>VLOOKUP(B15,'Plantilla publicacion'!$A$3:$M$504,9,0)</f>
        <v>2</v>
      </c>
      <c r="J15" s="11" t="str">
        <f>VLOOKUP(B15,'Plantilla publicacion'!$A$3:$M$504,10,0)</f>
        <v>Númerica</v>
      </c>
      <c r="K15" s="111" t="str">
        <f>VLOOKUP(B15,'Plantilla publicacion'!$A$3:$M$504,11,0)</f>
        <v>2025-05-26</v>
      </c>
      <c r="L15" s="111" t="str">
        <f>VLOOKUP(B15,'Plantilla publicacion'!$A$3:$M$504,12,0)</f>
        <v>2025-08-15</v>
      </c>
      <c r="M15" s="109"/>
      <c r="N15" s="190" t="str">
        <f>VLOOKUP(B15,'Plantilla publicacion'!$A$3:$M$504,13,0)</f>
        <v>20-OFICINA DE TECNOLOGÍA E INFORMÁTICA;
2010-DIRECCION DE SIGNOS DISTINTIVOS</v>
      </c>
      <c r="O15" s="200">
        <f>VLOOKUP($B15,'Plantilla publicacion'!$T$3:$Z$504,6,0)</f>
        <v>0</v>
      </c>
      <c r="P15" s="188">
        <f>VLOOKUP($B15,'Plantilla publicacion'!$T$3:$Z$504,7,0)</f>
        <v>0</v>
      </c>
      <c r="Q15" s="215">
        <f>VLOOKUP($B15,'Plantilla publicacion'!$T$3:$AA$504,8,0)</f>
        <v>0</v>
      </c>
    </row>
    <row r="16" spans="1:17" s="12" customFormat="1" ht="25.5" x14ac:dyDescent="0.25">
      <c r="A16" s="5" t="str">
        <f>VLOOKUP(B16,'Plantilla publicacion'!$A$3:$B$504,2,0)</f>
        <v>Producto</v>
      </c>
      <c r="B16" s="99" t="s">
        <v>861</v>
      </c>
      <c r="C16" s="350" t="str">
        <f>VLOOKUP(B16,'Plantilla publicacion'!$A$3:$R$504,17,0)</f>
        <v>PND - 5-31-5-b- Convergencia regional - Entidades públicas territoriales y nacionales fortalecidas / PES - Transformación Institucional</v>
      </c>
      <c r="D16" s="350" t="str">
        <f>VLOOKUP(B16,'Plantilla publicacion'!$A$3:$M$504,6,0)</f>
        <v>56-Fortalecer la gestión de la información, el conocimiento y la innovación para optimizar la capacidad institucional</v>
      </c>
      <c r="E16" s="350" t="str">
        <f>VLOOKUP(B16,'Plantilla publicacion'!$A$3:$O$504,14,0)</f>
        <v>102-Cumplimiento de productos del PAI asociados a Fortalecer la gestión de la información, el conocimiento y la innovación para optimizar la capacidad institucional</v>
      </c>
      <c r="F16" s="350" t="str">
        <f>VLOOKUP(B16,'Plantilla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350" t="str">
        <f>VLOOKUP(B16,'Plantilla publicacion'!$A$3:$M$504,7,0)</f>
        <v>C-3599-0200-0008-53105b</v>
      </c>
      <c r="H16" s="101" t="str">
        <f>VLOOKUP(B16,'Plantilla publicacion'!$A$3:$M$504,8,0)</f>
        <v>Estudios Económicos Sectoriales, elaborados y entregados al área solicitante (Estudios Económicos)</v>
      </c>
      <c r="I16" s="101">
        <f>VLOOKUP(B16,'Plantilla publicacion'!$A$3:$M$504,9,0)</f>
        <v>2</v>
      </c>
      <c r="J16" s="101" t="str">
        <f>VLOOKUP(B16,'Plantilla publicacion'!$A$3:$M$504,10,0)</f>
        <v>Númerica</v>
      </c>
      <c r="K16" s="159" t="str">
        <f>VLOOKUP(B16,'Plantilla publicacion'!$A$3:$M$504,11,0)</f>
        <v>2025-01-15</v>
      </c>
      <c r="L16" s="159" t="str">
        <f>VLOOKUP(B16,'Plantilla publicacion'!$A$3:$M$504,12,0)</f>
        <v>2025-12-15</v>
      </c>
      <c r="M16" s="15">
        <f>IF(ISERROR(VLOOKUP(B16,'Plantilla publicacion'!$A$3:$P$501,16,0)),"NA",VLOOKUP(B16,'Plantilla publicacion'!$A$3:$P$501,16,0))</f>
        <v>0</v>
      </c>
      <c r="N16" s="191" t="str">
        <f>VLOOKUP(B16,'Plantilla publicacion'!$A$3:$M$504,13,0)</f>
        <v>37-GRUPO DE TRABAJO DE ESTUDIOS ECONÓMICOS</v>
      </c>
      <c r="O16" s="202">
        <f>VLOOKUP($B16,'Plantilla publicacion'!$T$3:$Z$504,6,0)</f>
        <v>0</v>
      </c>
      <c r="P16" s="186">
        <f>VLOOKUP($B16,'Plantilla publicacion'!$T$3:$Z$504,7,0)</f>
        <v>0</v>
      </c>
      <c r="Q16" s="141">
        <f>VLOOKUP($B16,'Plantilla publicacion'!$T$3:$AA$504,8,0)</f>
        <v>0</v>
      </c>
    </row>
    <row r="17" spans="1:17" ht="42.75" customHeight="1" x14ac:dyDescent="0.25">
      <c r="A17" s="13" t="str">
        <f>VLOOKUP(B17,'Plantilla publicacion'!$A$3:$B$504,2,0)</f>
        <v>Actividad propia</v>
      </c>
      <c r="B17" s="120" t="s">
        <v>864</v>
      </c>
      <c r="C17" s="349"/>
      <c r="D17" s="349">
        <f>VLOOKUP(B17,'Plantilla publicacion'!$A$3:$M$502,6,0)</f>
        <v>0</v>
      </c>
      <c r="E17" s="349"/>
      <c r="F17" s="349"/>
      <c r="G17" s="349">
        <f>VLOOKUP(B17,'Plantilla publicacion'!$A$3:$M$502,7,0)</f>
        <v>0</v>
      </c>
      <c r="H17" s="6" t="str">
        <f>VLOOKUP(B17,'Plantilla publicacion'!$A$3:$M$504,8,0)</f>
        <v>Elaborar ficha técnica (Ficha técnica)</v>
      </c>
      <c r="I17" s="6">
        <f>VLOOKUP(B17,'Plantilla publicacion'!$A$3:$M$504,9,0)</f>
        <v>1</v>
      </c>
      <c r="J17" s="6" t="str">
        <f>VLOOKUP(B17,'Plantilla publicacion'!$A$3:$M$504,10,0)</f>
        <v>Númerica</v>
      </c>
      <c r="K17" s="7" t="str">
        <f>VLOOKUP(B17,'Plantilla publicacion'!$A$3:$M$504,11,0)</f>
        <v>2025-01-15</v>
      </c>
      <c r="L17" s="7" t="str">
        <f>VLOOKUP(B17,'Plantilla publicacion'!$A$3:$M$504,12,0)</f>
        <v>2025-04-15</v>
      </c>
      <c r="M17" s="58"/>
      <c r="N17" s="39" t="str">
        <f>VLOOKUP(B17,'Plantilla publicacion'!$A$3:$M$504,13,0)</f>
        <v>37-GRUPO DE TRABAJO DE ESTUDIOS ECONÓMICOS</v>
      </c>
      <c r="O17" s="198">
        <f>VLOOKUP($B17,'Plantilla publicacion'!$T$3:$Z$504,6,0)</f>
        <v>100</v>
      </c>
      <c r="P17" s="187">
        <f>VLOOKUP($B17,'Plantilla publicacion'!$T$3:$Z$504,7,0)</f>
        <v>9.0909090909090905E-3</v>
      </c>
      <c r="Q17" s="213" t="str">
        <f>VLOOKUP($B17,'Plantilla publicacion'!$T$3:$AA$504,8,0)</f>
        <v>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v>
      </c>
    </row>
    <row r="18" spans="1:17" ht="42.75" customHeight="1" x14ac:dyDescent="0.25">
      <c r="A18" s="13" t="str">
        <f>VLOOKUP(B18,'Plantilla publicacion'!$A$3:$B$504,2,0)</f>
        <v>Actividad propia</v>
      </c>
      <c r="B18" s="120" t="s">
        <v>866</v>
      </c>
      <c r="C18" s="349"/>
      <c r="D18" s="349">
        <f>VLOOKUP(B18,'Plantilla publicacion'!$A$3:$M$502,6,0)</f>
        <v>0</v>
      </c>
      <c r="E18" s="349"/>
      <c r="F18" s="349"/>
      <c r="G18" s="349">
        <f>VLOOKUP(B18,'Plantilla publicacion'!$A$3:$M$502,7,0)</f>
        <v>0</v>
      </c>
      <c r="H18" s="6" t="str">
        <f>VLOOKUP(B18,'Plantilla publicacion'!$A$3:$M$504,8,0)</f>
        <v>Recopilar datos y construir base de datos (Base de datos)</v>
      </c>
      <c r="I18" s="6">
        <f>VLOOKUP(B18,'Plantilla publicacion'!$A$3:$M$504,9,0)</f>
        <v>1</v>
      </c>
      <c r="J18" s="6" t="str">
        <f>VLOOKUP(B18,'Plantilla publicacion'!$A$3:$M$504,10,0)</f>
        <v>Númerica</v>
      </c>
      <c r="K18" s="7" t="str">
        <f>VLOOKUP(B18,'Plantilla publicacion'!$A$3:$M$504,11,0)</f>
        <v>2025-02-01</v>
      </c>
      <c r="L18" s="7" t="str">
        <f>VLOOKUP(B18,'Plantilla publicacion'!$A$3:$M$504,12,0)</f>
        <v>2025-09-15</v>
      </c>
      <c r="M18" s="58"/>
      <c r="N18" s="39" t="str">
        <f>VLOOKUP(B18,'Plantilla publicacion'!$A$3:$M$504,13,0)</f>
        <v>37-GRUPO DE TRABAJO DE ESTUDIOS ECONÓMICOS</v>
      </c>
      <c r="O18" s="198">
        <f>VLOOKUP($B18,'Plantilla publicacion'!$T$3:$Z$504,6,0)</f>
        <v>0</v>
      </c>
      <c r="P18" s="187">
        <f>VLOOKUP($B18,'Plantilla publicacion'!$T$3:$Z$504,7,0)</f>
        <v>0</v>
      </c>
      <c r="Q18" s="213" t="str">
        <f>VLOOKUP($B18,'Plantilla publicacion'!$T$3:$AA$504,8,0)</f>
        <v>Las bases de datos están en proceso de constitución y de limpieza. En cuanto al estudio en conjunto con la Delegatura para la Protección del Consumidor nos encontramos recopilando la información haciendo un seguimiento bisemanal a plataformas de e-commerce. Por su parte, con el estudio en conjunto con la Delegatura para la Protección de la Competencia aún la Superintendencia se encuentra hablando con los representantes de los países miembros de la CAN para establecer un tema de investigación, por lo que no se ha iniciado el proceso de construcción de bases de datos</v>
      </c>
    </row>
    <row r="19" spans="1:17" ht="42.75" customHeight="1" x14ac:dyDescent="0.25">
      <c r="A19" s="13" t="str">
        <f>VLOOKUP(B19,'Plantilla publicacion'!$A$3:$B$504,2,0)</f>
        <v>Actividad propia</v>
      </c>
      <c r="B19" s="120" t="s">
        <v>868</v>
      </c>
      <c r="C19" s="349"/>
      <c r="D19" s="349">
        <f>VLOOKUP(B19,'Plantilla publicacion'!$A$3:$M$502,6,0)</f>
        <v>0</v>
      </c>
      <c r="E19" s="349"/>
      <c r="F19" s="349"/>
      <c r="G19" s="349">
        <f>VLOOKUP(B19,'Plantilla publicacion'!$A$3:$M$502,7,0)</f>
        <v>0</v>
      </c>
      <c r="H19" s="6" t="str">
        <f>VLOOKUP(B19,'Plantilla publicacion'!$A$3:$M$504,8,0)</f>
        <v>Construir el marco teórico  (Documento marco teórico)</v>
      </c>
      <c r="I19" s="6">
        <f>VLOOKUP(B19,'Plantilla publicacion'!$A$3:$M$504,9,0)</f>
        <v>1</v>
      </c>
      <c r="J19" s="6" t="str">
        <f>VLOOKUP(B19,'Plantilla publicacion'!$A$3:$M$504,10,0)</f>
        <v>Númerica</v>
      </c>
      <c r="K19" s="7" t="str">
        <f>VLOOKUP(B19,'Plantilla publicacion'!$A$3:$M$504,11,0)</f>
        <v>2025-02-01</v>
      </c>
      <c r="L19" s="7" t="str">
        <f>VLOOKUP(B19,'Plantilla publicacion'!$A$3:$M$504,12,0)</f>
        <v>2025-09-15</v>
      </c>
      <c r="M19" s="58"/>
      <c r="N19" s="39" t="str">
        <f>VLOOKUP(B19,'Plantilla publicacion'!$A$3:$M$504,13,0)</f>
        <v>37-GRUPO DE TRABAJO DE ESTUDIOS ECONÓMICOS</v>
      </c>
      <c r="O19" s="198">
        <f>VLOOKUP($B19,'Plantilla publicacion'!$T$3:$Z$504,6,0)</f>
        <v>0</v>
      </c>
      <c r="P19" s="187">
        <f>VLOOKUP($B19,'Plantilla publicacion'!$T$3:$Z$504,7,0)</f>
        <v>0</v>
      </c>
      <c r="Q19" s="213">
        <f>VLOOKUP($B19,'Plantilla publicacion'!$T$3:$AA$504,8,0)</f>
        <v>0</v>
      </c>
    </row>
    <row r="20" spans="1:17" ht="42.75" customHeight="1" x14ac:dyDescent="0.25">
      <c r="A20" s="13" t="str">
        <f>VLOOKUP(B20,'Plantilla publicacion'!$A$3:$B$504,2,0)</f>
        <v>Actividad propia</v>
      </c>
      <c r="B20" s="120" t="s">
        <v>870</v>
      </c>
      <c r="C20" s="349"/>
      <c r="D20" s="349">
        <f>VLOOKUP(B20,'Plantilla publicacion'!$A$3:$M$502,6,0)</f>
        <v>0</v>
      </c>
      <c r="E20" s="349"/>
      <c r="F20" s="349"/>
      <c r="G20" s="349">
        <f>VLOOKUP(B20,'Plantilla publicacion'!$A$3:$M$502,7,0)</f>
        <v>0</v>
      </c>
      <c r="H20" s="6" t="str">
        <f>VLOOKUP(B20,'Plantilla publicacion'!$A$3:$M$504,8,0)</f>
        <v>Desarrollar análisis estadístico y económico (Dcumento de análisis estadístico y económico)</v>
      </c>
      <c r="I20" s="6">
        <f>VLOOKUP(B20,'Plantilla publicacion'!$A$3:$M$504,9,0)</f>
        <v>1</v>
      </c>
      <c r="J20" s="6" t="str">
        <f>VLOOKUP(B20,'Plantilla publicacion'!$A$3:$M$504,10,0)</f>
        <v>Númerica</v>
      </c>
      <c r="K20" s="7" t="str">
        <f>VLOOKUP(B20,'Plantilla publicacion'!$A$3:$M$504,11,0)</f>
        <v>2025-03-01</v>
      </c>
      <c r="L20" s="7" t="str">
        <f>VLOOKUP(B20,'Plantilla publicacion'!$A$3:$M$504,12,0)</f>
        <v>2025-11-15</v>
      </c>
      <c r="M20" s="58"/>
      <c r="N20" s="39" t="str">
        <f>VLOOKUP(B20,'Plantilla publicacion'!$A$3:$M$504,13,0)</f>
        <v>37-GRUPO DE TRABAJO DE ESTUDIOS ECONÓMICOS</v>
      </c>
      <c r="O20" s="198">
        <f>VLOOKUP($B20,'Plantilla publicacion'!$T$3:$Z$504,6,0)</f>
        <v>0</v>
      </c>
      <c r="P20" s="187">
        <f>VLOOKUP($B20,'Plantilla publicacion'!$T$3:$Z$504,7,0)</f>
        <v>0</v>
      </c>
      <c r="Q20" s="213">
        <f>VLOOKUP($B20,'Plantilla publicacion'!$T$3:$AA$504,8,0)</f>
        <v>0</v>
      </c>
    </row>
    <row r="21" spans="1:17" ht="42.75" customHeight="1" thickBot="1" x14ac:dyDescent="0.3">
      <c r="A21" s="13" t="str">
        <f>VLOOKUP(B21,'Plantilla publicacion'!$A$3:$B$504,2,0)</f>
        <v>Actividad propia</v>
      </c>
      <c r="B21" s="105" t="s">
        <v>872</v>
      </c>
      <c r="C21" s="351"/>
      <c r="D21" s="351">
        <f>VLOOKUP(B21,'Plantilla publicacion'!$A$3:$M$502,6,0)</f>
        <v>0</v>
      </c>
      <c r="E21" s="351"/>
      <c r="F21" s="351"/>
      <c r="G21" s="351">
        <f>VLOOKUP(B21,'Plantilla publicacion'!$A$3:$M$502,7,0)</f>
        <v>0</v>
      </c>
      <c r="H21" s="107" t="str">
        <f>VLOOKUP(B21,'Plantilla publicacion'!$A$3:$M$504,8,0)</f>
        <v>Elaborar estudio y entregar al área solicitante (Memorando/correo de entrega de documento)</v>
      </c>
      <c r="I21" s="107">
        <f>VLOOKUP(B21,'Plantilla publicacion'!$A$3:$M$504,9,0)</f>
        <v>1</v>
      </c>
      <c r="J21" s="107" t="str">
        <f>VLOOKUP(B21,'Plantilla publicacion'!$A$3:$M$504,10,0)</f>
        <v>Númerica</v>
      </c>
      <c r="K21" s="108" t="str">
        <f>VLOOKUP(B21,'Plantilla publicacion'!$A$3:$M$504,11,0)</f>
        <v>2025-04-01</v>
      </c>
      <c r="L21" s="108" t="str">
        <f>VLOOKUP(B21,'Plantilla publicacion'!$A$3:$M$504,12,0)</f>
        <v>2025-12-15</v>
      </c>
      <c r="M21" s="109"/>
      <c r="N21" s="192" t="str">
        <f>VLOOKUP(B21,'Plantilla publicacion'!$A$3:$M$504,13,0)</f>
        <v>37-GRUPO DE TRABAJO DE ESTUDIOS ECONÓMICOS</v>
      </c>
      <c r="O21" s="200">
        <f>VLOOKUP($B21,'Plantilla publicacion'!$T$3:$Z$504,6,0)</f>
        <v>0</v>
      </c>
      <c r="P21" s="188">
        <f>VLOOKUP($B21,'Plantilla publicacion'!$T$3:$Z$504,7,0)</f>
        <v>0</v>
      </c>
      <c r="Q21" s="215">
        <f>VLOOKUP($B21,'Plantilla publicacion'!$T$3:$AA$504,8,0)</f>
        <v>0</v>
      </c>
    </row>
    <row r="22" spans="1:17" s="12" customFormat="1" ht="25.5" x14ac:dyDescent="0.25">
      <c r="A22" s="5" t="str">
        <f>VLOOKUP(B22,'Plantilla publicacion'!$A$3:$B$504,2,0)</f>
        <v>Producto</v>
      </c>
      <c r="B22" s="99" t="s">
        <v>874</v>
      </c>
      <c r="C22" s="350" t="str">
        <f>VLOOKUP(B22,'Plantilla publicacion'!$A$3:$R$504,17,0)</f>
        <v>PND - 5-31-5-b- Convergencia regional - Entidades públicas territoriales y nacionales fortalecidas / PES - Transformación Institucional</v>
      </c>
      <c r="D22" s="350" t="str">
        <f>VLOOKUP(B22,'Plantilla publicacion'!$A$3:$M$504,6,0)</f>
        <v>56-Fortalecer la gestión de la información, el conocimiento y la innovación para optimizar la capacidad institucional</v>
      </c>
      <c r="E22" s="350" t="str">
        <f>VLOOKUP(B22,'Plantilla publicacion'!$A$3:$O$504,14,0)</f>
        <v>102-Cumplimiento de productos del PAI asociados a Fortalecer la gestión de la información, el conocimiento y la innovación para optimizar la capacidad institucional</v>
      </c>
      <c r="F22" s="350" t="str">
        <f>VLOOKUP(B22,'Plantilla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350" t="str">
        <f>VLOOKUP(B22,'Plantilla publicacion'!$A$3:$M$504,7,0)</f>
        <v>C-3599-0200-0008-53105b</v>
      </c>
      <c r="H22" s="101" t="str">
        <f>VLOOKUP(B22,'Plantilla publicacion'!$A$3:$M$504,8,0)</f>
        <v>Boletines de Noticias Económicas, elaborados y divulgados (Boletines de Noticias Económicas)</v>
      </c>
      <c r="I22" s="101">
        <f>VLOOKUP(B22,'Plantilla publicacion'!$A$3:$M$504,9,0)</f>
        <v>11</v>
      </c>
      <c r="J22" s="101" t="str">
        <f>VLOOKUP(B22,'Plantilla publicacion'!$A$3:$M$504,10,0)</f>
        <v>Númerica</v>
      </c>
      <c r="K22" s="159" t="str">
        <f>VLOOKUP(B22,'Plantilla publicacion'!$A$3:$M$504,11,0)</f>
        <v>2025-01-15</v>
      </c>
      <c r="L22" s="159" t="str">
        <f>VLOOKUP(B22,'Plantilla publicacion'!$A$3:$M$504,12,0)</f>
        <v>2025-12-15</v>
      </c>
      <c r="M22" s="15">
        <f>IF(ISERROR(VLOOKUP(B22,'Plantilla publicacion'!$A$3:$P$501,16,0)),"NA",VLOOKUP(B22,'Plantilla publicacion'!$A$3:$P$501,16,0))</f>
        <v>0</v>
      </c>
      <c r="N22" s="191" t="str">
        <f>VLOOKUP(B22,'Plantilla publicacion'!$A$3:$M$504,13,0)</f>
        <v>37-GRUPO DE TRABAJO DE ESTUDIOS ECONÓMICOS</v>
      </c>
      <c r="O22" s="202">
        <f>VLOOKUP($B22,'Plantilla publicacion'!$T$3:$Z$504,6,0)</f>
        <v>0</v>
      </c>
      <c r="P22" s="186">
        <f>VLOOKUP($B22,'Plantilla publicacion'!$T$3:$Z$504,7,0)</f>
        <v>0</v>
      </c>
      <c r="Q22" s="141">
        <f>VLOOKUP($B22,'Plantilla publicacion'!$T$3:$AA$504,8,0)</f>
        <v>0</v>
      </c>
    </row>
    <row r="23" spans="1:17" ht="42.75" customHeight="1" x14ac:dyDescent="0.25">
      <c r="A23" s="13" t="str">
        <f>VLOOKUP(B23,'Plantilla publicacion'!$A$3:$B$504,2,0)</f>
        <v>Actividad propia</v>
      </c>
      <c r="B23" s="120" t="s">
        <v>876</v>
      </c>
      <c r="C23" s="349"/>
      <c r="D23" s="349">
        <f>VLOOKUP(B23,'Plantilla publicacion'!$A$3:$M$502,6,0)</f>
        <v>0</v>
      </c>
      <c r="E23" s="349"/>
      <c r="F23" s="349"/>
      <c r="G23" s="349">
        <f>VLOOKUP(B23,'Plantilla publicacion'!$A$3:$M$502,7,0)</f>
        <v>0</v>
      </c>
      <c r="H23" s="6" t="str">
        <f>VLOOKUP(B23,'Plantilla publicacion'!$A$3:$M$504,8,0)</f>
        <v>Elaborar mensualmente los boletines (Boletínes / correos electrónicos de envió)</v>
      </c>
      <c r="I23" s="6">
        <f>VLOOKUP(B23,'Plantilla publicacion'!$A$3:$M$504,9,0)</f>
        <v>11</v>
      </c>
      <c r="J23" s="6" t="str">
        <f>VLOOKUP(B23,'Plantilla publicacion'!$A$3:$M$504,10,0)</f>
        <v>Númerica</v>
      </c>
      <c r="K23" s="7" t="str">
        <f>VLOOKUP(B23,'Plantilla publicacion'!$A$3:$M$504,11,0)</f>
        <v>2025-01-15</v>
      </c>
      <c r="L23" s="7" t="str">
        <f>VLOOKUP(B23,'Plantilla publicacion'!$A$3:$M$504,12,0)</f>
        <v>2025-12-15</v>
      </c>
      <c r="M23" s="58"/>
      <c r="N23" s="39" t="str">
        <f>VLOOKUP(B23,'Plantilla publicacion'!$A$3:$M$504,13,0)</f>
        <v>37-GRUPO DE TRABAJO DE ESTUDIOS ECONÓMICOS</v>
      </c>
      <c r="O23" s="198">
        <f>VLOOKUP($B23,'Plantilla publicacion'!$T$3:$Z$504,6,0)</f>
        <v>36.36</v>
      </c>
      <c r="P23" s="187">
        <f>VLOOKUP($B23,'Plantilla publicacion'!$T$3:$Z$504,7,0)</f>
        <v>2.6443636363636364E-2</v>
      </c>
      <c r="Q23" s="213" t="str">
        <f>VLOOKUP($B23,'Plantilla publicacion'!$T$3:$AA$504,8,0)</f>
        <v>Se elabora el boletín de mayo, que corresponde al número 4 de 11 (4/11) para un total de 36,36%.</v>
      </c>
    </row>
    <row r="24" spans="1:17" ht="42.75" customHeight="1" thickBot="1" x14ac:dyDescent="0.3">
      <c r="A24" s="13" t="str">
        <f>VLOOKUP(B24,'Plantilla publicacion'!$A$3:$B$504,2,0)</f>
        <v>Actividad propia</v>
      </c>
      <c r="B24" s="105" t="s">
        <v>878</v>
      </c>
      <c r="C24" s="351"/>
      <c r="D24" s="351">
        <f>VLOOKUP(B24,'Plantilla publicacion'!$A$3:$M$502,6,0)</f>
        <v>0</v>
      </c>
      <c r="E24" s="351"/>
      <c r="F24" s="351"/>
      <c r="G24" s="351">
        <f>VLOOKUP(B24,'Plantilla publicacion'!$A$3:$M$502,7,0)</f>
        <v>0</v>
      </c>
      <c r="H24" s="107" t="str">
        <f>VLOOKUP(B24,'Plantilla publicacion'!$A$3:$M$504,8,0)</f>
        <v>Divulgar los boletines (boletines diseñados)</v>
      </c>
      <c r="I24" s="107">
        <f>VLOOKUP(B24,'Plantilla publicacion'!$A$3:$M$504,9,0)</f>
        <v>11</v>
      </c>
      <c r="J24" s="107" t="str">
        <f>VLOOKUP(B24,'Plantilla publicacion'!$A$3:$M$504,10,0)</f>
        <v>Númerica</v>
      </c>
      <c r="K24" s="108" t="str">
        <f>VLOOKUP(B24,'Plantilla publicacion'!$A$3:$M$504,11,0)</f>
        <v>2025-01-15</v>
      </c>
      <c r="L24" s="108" t="str">
        <f>VLOOKUP(B24,'Plantilla publicacion'!$A$3:$M$504,12,0)</f>
        <v>2025-12-15</v>
      </c>
      <c r="M24" s="109"/>
      <c r="N24" s="192" t="str">
        <f>VLOOKUP(B24,'Plantilla publicacion'!$A$3:$M$504,13,0)</f>
        <v>37-GRUPO DE TRABAJO DE ESTUDIOS ECONÓMICOS</v>
      </c>
      <c r="O24" s="200">
        <f>VLOOKUP($B24,'Plantilla publicacion'!$T$3:$Z$504,6,0)</f>
        <v>36.36</v>
      </c>
      <c r="P24" s="188">
        <f>VLOOKUP($B24,'Plantilla publicacion'!$T$3:$Z$504,7,0)</f>
        <v>6.6109090909090909E-3</v>
      </c>
      <c r="Q24" s="215" t="str">
        <f>VLOOKUP($B24,'Plantilla publicacion'!$T$3:$AA$504,8,0)</f>
        <v>Se divulga el BNE de mayo, correspondiente al número 4 de 11 (4/11) para un 36,36%.</v>
      </c>
    </row>
    <row r="25" spans="1:17" s="12" customFormat="1" ht="25.5" x14ac:dyDescent="0.25">
      <c r="A25" s="5" t="str">
        <f>VLOOKUP(B25,'Plantilla publicacion'!$A$3:$B$504,2,0)</f>
        <v>Producto</v>
      </c>
      <c r="B25" s="15" t="s">
        <v>880</v>
      </c>
      <c r="C25" s="350" t="str">
        <f>VLOOKUP(B25,'Plantilla publicacion'!$A$3:$R$504,17,0)</f>
        <v>PND - 5-31-5-b- Convergencia regional - Entidades públicas territoriales y nacionales fortalecidas / PES - Transformación Institucional</v>
      </c>
      <c r="D25" s="350" t="str">
        <f>VLOOKUP(B25,'Plantilla publicacion'!$A$3:$M$504,6,0)</f>
        <v>56-Fortalecer la gestión de la información, el conocimiento y la innovación para optimizar la capacidad institucional</v>
      </c>
      <c r="E25" s="350" t="str">
        <f>VLOOKUP(B25,'Plantilla publicacion'!$A$3:$O$504,14,0)</f>
        <v>102-Cumplimiento de productos del PAI asociados a Fortalecer la gestión de la información, el conocimiento y la innovación para optimizar la capacidad institucional</v>
      </c>
      <c r="F25" s="350" t="str">
        <f>VLOOKUP(B25,'Plantilla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350" t="str">
        <f>VLOOKUP(B25,'Plantilla publicacion'!$A$3:$M$504,7,0)</f>
        <v>C-3599-0200-0008-53105b</v>
      </c>
      <c r="H25" s="15" t="str">
        <f>VLOOKUP(B25,'Plantilla publicacion'!$A$3:$M$504,8,0)</f>
        <v>Estudio Económico Académico, elaborado y entregado  (Estudio Económico )</v>
      </c>
      <c r="I25" s="15">
        <f>VLOOKUP(B25,'Plantilla publicacion'!$A$3:$M$504,9,0)</f>
        <v>1</v>
      </c>
      <c r="J25" s="15" t="str">
        <f>VLOOKUP(B25,'Plantilla publicacion'!$A$3:$M$504,10,0)</f>
        <v>Númerica</v>
      </c>
      <c r="K25" s="158" t="str">
        <f>VLOOKUP(B25,'Plantilla publicacion'!$A$3:$M$504,11,0)</f>
        <v>2025-02-17</v>
      </c>
      <c r="L25" s="158" t="str">
        <f>VLOOKUP(B25,'Plantilla publicacion'!$A$3:$M$504,12,0)</f>
        <v>2025-12-15</v>
      </c>
      <c r="M25" s="15">
        <f>IF(ISERROR(VLOOKUP(B25,'Plantilla publicacion'!$A$3:$P$501,16,0)),"NA",VLOOKUP(B25,'Plantilla publicacion'!$A$3:$P$501,16,0))</f>
        <v>0</v>
      </c>
      <c r="N25" s="189" t="str">
        <f>VLOOKUP(B25,'Plantilla publicacion'!$A$3:$M$504,13,0)</f>
        <v>37-GRUPO DE TRABAJO DE ESTUDIOS ECONÓMICOS</v>
      </c>
      <c r="O25" s="202">
        <f>VLOOKUP($B25,'Plantilla publicacion'!$T$3:$Z$504,6,0)</f>
        <v>0</v>
      </c>
      <c r="P25" s="186">
        <f>VLOOKUP($B25,'Plantilla publicacion'!$T$3:$Z$504,7,0)</f>
        <v>0</v>
      </c>
      <c r="Q25" s="141">
        <f>VLOOKUP($B25,'Plantilla publicacion'!$T$3:$AA$504,8,0)</f>
        <v>0</v>
      </c>
    </row>
    <row r="26" spans="1:17" ht="25.5" x14ac:dyDescent="0.25">
      <c r="A26" s="13" t="str">
        <f>VLOOKUP(B26,'Plantilla publicacion'!$A$3:$B$504,2,0)</f>
        <v>Actividad propia</v>
      </c>
      <c r="B26" s="6" t="s">
        <v>882</v>
      </c>
      <c r="C26" s="349"/>
      <c r="D26" s="349">
        <f>VLOOKUP(B26,'Plantilla publicacion'!$A$3:$M$502,6,0)</f>
        <v>0</v>
      </c>
      <c r="E26" s="349"/>
      <c r="F26" s="349"/>
      <c r="G26" s="349">
        <f>VLOOKUP(B26,'Plantilla publicacion'!$A$3:$M$502,7,0)</f>
        <v>0</v>
      </c>
      <c r="H26" s="6" t="str">
        <f>VLOOKUP(B26,'Plantilla publicacion'!$A$3:$M$504,8,0)</f>
        <v>Elaborar ficha técnica  (Ficha técnica)</v>
      </c>
      <c r="I26" s="6">
        <f>VLOOKUP(B26,'Plantilla publicacion'!$A$3:$M$504,9,0)</f>
        <v>1</v>
      </c>
      <c r="J26" s="6" t="str">
        <f>VLOOKUP(B26,'Plantilla publicacion'!$A$3:$M$504,10,0)</f>
        <v>Númerica</v>
      </c>
      <c r="K26" s="7" t="str">
        <f>VLOOKUP(B26,'Plantilla publicacion'!$A$3:$M$504,11,0)</f>
        <v>2025-02-17</v>
      </c>
      <c r="L26" s="7" t="str">
        <f>VLOOKUP(B26,'Plantilla publicacion'!$A$3:$M$504,12,0)</f>
        <v>2025-12-15</v>
      </c>
      <c r="M26" s="58"/>
      <c r="N26" s="39" t="str">
        <f>VLOOKUP(B26,'Plantilla publicacion'!$A$3:$M$504,13,0)</f>
        <v>37-GRUPO DE TRABAJO DE ESTUDIOS ECONÓMICOS</v>
      </c>
      <c r="O26" s="198">
        <f>VLOOKUP($B26,'Plantilla publicacion'!$T$3:$Z$504,6,0)</f>
        <v>100</v>
      </c>
      <c r="P26" s="187">
        <f>VLOOKUP($B26,'Plantilla publicacion'!$T$3:$Z$504,7,0)</f>
        <v>9.0909090909090905E-3</v>
      </c>
      <c r="Q26" s="213" t="str">
        <f>VLOOKUP($B26,'Plantilla publicacion'!$T$3:$AA$504,8,0)</f>
        <v>Se carga documento que contiene la ficha técnica del estudio del mercado de licores en Colombia 2025</v>
      </c>
    </row>
    <row r="27" spans="1:17" x14ac:dyDescent="0.25">
      <c r="A27" s="13" t="str">
        <f>VLOOKUP(B27,'Plantilla publicacion'!$A$3:$B$504,2,0)</f>
        <v>Actividad propia</v>
      </c>
      <c r="B27" s="6" t="s">
        <v>883</v>
      </c>
      <c r="C27" s="349"/>
      <c r="D27" s="349">
        <f>VLOOKUP(B27,'Plantilla publicacion'!$A$3:$M$502,6,0)</f>
        <v>0</v>
      </c>
      <c r="E27" s="349"/>
      <c r="F27" s="349"/>
      <c r="G27" s="349">
        <f>VLOOKUP(B27,'Plantilla publicacion'!$A$3:$M$502,7,0)</f>
        <v>0</v>
      </c>
      <c r="H27" s="6" t="str">
        <f>VLOOKUP(B27,'Plantilla publicacion'!$A$3:$M$504,8,0)</f>
        <v>Recopilar datos y construir base de datos (Archivo con Base de datos)</v>
      </c>
      <c r="I27" s="6">
        <f>VLOOKUP(B27,'Plantilla publicacion'!$A$3:$M$504,9,0)</f>
        <v>1</v>
      </c>
      <c r="J27" s="6" t="str">
        <f>VLOOKUP(B27,'Plantilla publicacion'!$A$3:$M$504,10,0)</f>
        <v>Númerica</v>
      </c>
      <c r="K27" s="7" t="str">
        <f>VLOOKUP(B27,'Plantilla publicacion'!$A$3:$M$504,11,0)</f>
        <v>2025-02-24</v>
      </c>
      <c r="L27" s="7" t="str">
        <f>VLOOKUP(B27,'Plantilla publicacion'!$A$3:$M$504,12,0)</f>
        <v>2025-08-18</v>
      </c>
      <c r="M27" s="58"/>
      <c r="N27" s="39" t="str">
        <f>VLOOKUP(B27,'Plantilla publicacion'!$A$3:$M$504,13,0)</f>
        <v>37-GRUPO DE TRABAJO DE ESTUDIOS ECONÓMICOS</v>
      </c>
      <c r="O27" s="198">
        <f>VLOOKUP($B27,'Plantilla publicacion'!$T$3:$Z$504,6,0)</f>
        <v>0</v>
      </c>
      <c r="P27" s="187">
        <f>VLOOKUP($B27,'Plantilla publicacion'!$T$3:$Z$504,7,0)</f>
        <v>0</v>
      </c>
      <c r="Q27" s="213">
        <f>VLOOKUP($B27,'Plantilla publicacion'!$T$3:$AA$504,8,0)</f>
        <v>0</v>
      </c>
    </row>
    <row r="28" spans="1:17" x14ac:dyDescent="0.25">
      <c r="A28" s="13" t="str">
        <f>VLOOKUP(B28,'Plantilla publicacion'!$A$3:$B$504,2,0)</f>
        <v>Actividad propia</v>
      </c>
      <c r="B28" s="6" t="s">
        <v>884</v>
      </c>
      <c r="C28" s="349"/>
      <c r="D28" s="349">
        <f>VLOOKUP(B28,'Plantilla publicacion'!$A$3:$M$502,6,0)</f>
        <v>0</v>
      </c>
      <c r="E28" s="349"/>
      <c r="F28" s="349"/>
      <c r="G28" s="349">
        <f>VLOOKUP(B28,'Plantilla publicacion'!$A$3:$M$502,7,0)</f>
        <v>0</v>
      </c>
      <c r="H28" s="6" t="str">
        <f>VLOOKUP(B28,'Plantilla publicacion'!$A$3:$M$504,8,0)</f>
        <v>Construir marco teórico (Informe/documento con marco teórico)</v>
      </c>
      <c r="I28" s="6">
        <f>VLOOKUP(B28,'Plantilla publicacion'!$A$3:$M$504,9,0)</f>
        <v>1</v>
      </c>
      <c r="J28" s="6" t="str">
        <f>VLOOKUP(B28,'Plantilla publicacion'!$A$3:$M$504,10,0)</f>
        <v>Númerica</v>
      </c>
      <c r="K28" s="7" t="str">
        <f>VLOOKUP(B28,'Plantilla publicacion'!$A$3:$M$504,11,0)</f>
        <v>2025-02-24</v>
      </c>
      <c r="L28" s="7" t="str">
        <f>VLOOKUP(B28,'Plantilla publicacion'!$A$3:$M$504,12,0)</f>
        <v>2025-09-15</v>
      </c>
      <c r="M28" s="58"/>
      <c r="N28" s="39" t="str">
        <f>VLOOKUP(B28,'Plantilla publicacion'!$A$3:$M$504,13,0)</f>
        <v>37-GRUPO DE TRABAJO DE ESTUDIOS ECONÓMICOS</v>
      </c>
      <c r="O28" s="198">
        <f>VLOOKUP($B28,'Plantilla publicacion'!$T$3:$Z$504,6,0)</f>
        <v>0</v>
      </c>
      <c r="P28" s="187">
        <f>VLOOKUP($B28,'Plantilla publicacion'!$T$3:$Z$504,7,0)</f>
        <v>0</v>
      </c>
      <c r="Q28" s="213">
        <f>VLOOKUP($B28,'Plantilla publicacion'!$T$3:$AA$504,8,0)</f>
        <v>0</v>
      </c>
    </row>
    <row r="29" spans="1:17" ht="25.5" x14ac:dyDescent="0.25">
      <c r="A29" s="13" t="str">
        <f>VLOOKUP(B29,'Plantilla publicacion'!$A$3:$B$504,2,0)</f>
        <v>Actividad propia</v>
      </c>
      <c r="B29" s="6" t="s">
        <v>885</v>
      </c>
      <c r="C29" s="349"/>
      <c r="D29" s="349">
        <f>VLOOKUP(B29,'Plantilla publicacion'!$A$3:$M$502,6,0)</f>
        <v>0</v>
      </c>
      <c r="E29" s="349"/>
      <c r="F29" s="349"/>
      <c r="G29" s="349">
        <f>VLOOKUP(B29,'Plantilla publicacion'!$A$3:$M$502,7,0)</f>
        <v>0</v>
      </c>
      <c r="H29" s="6" t="str">
        <f>VLOOKUP(B29,'Plantilla publicacion'!$A$3:$M$504,8,0)</f>
        <v>Desarrollar análisis estadístico y económico (Documento de análisis estadístico y económico)</v>
      </c>
      <c r="I29" s="6">
        <f>VLOOKUP(B29,'Plantilla publicacion'!$A$3:$M$504,9,0)</f>
        <v>1</v>
      </c>
      <c r="J29" s="6" t="str">
        <f>VLOOKUP(B29,'Plantilla publicacion'!$A$3:$M$504,10,0)</f>
        <v>Númerica</v>
      </c>
      <c r="K29" s="7" t="str">
        <f>VLOOKUP(B29,'Plantilla publicacion'!$A$3:$M$504,11,0)</f>
        <v>2025-03-01</v>
      </c>
      <c r="L29" s="7" t="str">
        <f>VLOOKUP(B29,'Plantilla publicacion'!$A$3:$M$504,12,0)</f>
        <v>2025-11-14</v>
      </c>
      <c r="M29" s="58"/>
      <c r="N29" s="39" t="str">
        <f>VLOOKUP(B29,'Plantilla publicacion'!$A$3:$M$504,13,0)</f>
        <v>37-GRUPO DE TRABAJO DE ESTUDIOS ECONÓMICOS</v>
      </c>
      <c r="O29" s="198">
        <f>VLOOKUP($B29,'Plantilla publicacion'!$T$3:$Z$504,6,0)</f>
        <v>0</v>
      </c>
      <c r="P29" s="187">
        <f>VLOOKUP($B29,'Plantilla publicacion'!$T$3:$Z$504,7,0)</f>
        <v>0</v>
      </c>
      <c r="Q29" s="213">
        <f>VLOOKUP($B29,'Plantilla publicacion'!$T$3:$AA$504,8,0)</f>
        <v>0</v>
      </c>
    </row>
    <row r="30" spans="1:17" ht="15.75" thickBot="1" x14ac:dyDescent="0.3">
      <c r="A30" s="13" t="str">
        <f>VLOOKUP(B30,'Plantilla publicacion'!$A$3:$B$504,2,0)</f>
        <v>Actividad propia</v>
      </c>
      <c r="B30" s="11" t="s">
        <v>886</v>
      </c>
      <c r="C30" s="351"/>
      <c r="D30" s="351">
        <f>VLOOKUP(B30,'Plantilla publicacion'!$A$3:$M$502,6,0)</f>
        <v>0</v>
      </c>
      <c r="E30" s="351"/>
      <c r="F30" s="351"/>
      <c r="G30" s="351">
        <f>VLOOKUP(B30,'Plantilla publicacion'!$A$3:$M$502,7,0)</f>
        <v>0</v>
      </c>
      <c r="H30" s="11" t="str">
        <f>VLOOKUP(B30,'Plantilla publicacion'!$A$3:$M$504,8,0)</f>
        <v>Entregar del documento (Memorando/correo de entrega de documento)</v>
      </c>
      <c r="I30" s="11">
        <f>VLOOKUP(B30,'Plantilla publicacion'!$A$3:$M$504,9,0)</f>
        <v>1</v>
      </c>
      <c r="J30" s="11" t="str">
        <f>VLOOKUP(B30,'Plantilla publicacion'!$A$3:$M$504,10,0)</f>
        <v>Númerica</v>
      </c>
      <c r="K30" s="111" t="str">
        <f>VLOOKUP(B30,'Plantilla publicacion'!$A$3:$M$504,11,0)</f>
        <v>2025-04-01</v>
      </c>
      <c r="L30" s="111" t="str">
        <f>VLOOKUP(B30,'Plantilla publicacion'!$A$3:$M$504,12,0)</f>
        <v>2025-12-15</v>
      </c>
      <c r="M30" s="109"/>
      <c r="N30" s="190" t="str">
        <f>VLOOKUP(B30,'Plantilla publicacion'!$A$3:$M$504,13,0)</f>
        <v>37-GRUPO DE TRABAJO DE ESTUDIOS ECONÓMICOS</v>
      </c>
      <c r="O30" s="200">
        <f>VLOOKUP($B30,'Plantilla publicacion'!$T$3:$Z$504,6,0)</f>
        <v>0</v>
      </c>
      <c r="P30" s="188">
        <f>VLOOKUP($B30,'Plantilla publicacion'!$T$3:$Z$504,7,0)</f>
        <v>0</v>
      </c>
      <c r="Q30" s="215">
        <f>VLOOKUP($B30,'Plantilla publicacion'!$T$3:$AA$504,8,0)</f>
        <v>0</v>
      </c>
    </row>
    <row r="31" spans="1:17" s="12" customFormat="1" ht="25.5" x14ac:dyDescent="0.25">
      <c r="A31" s="5" t="str">
        <f>VLOOKUP(B31,'Plantilla publicacion'!$A$3:$B$504,2,0)</f>
        <v>Producto</v>
      </c>
      <c r="B31" s="99" t="s">
        <v>887</v>
      </c>
      <c r="C31" s="350" t="str">
        <f>VLOOKUP(B31,'Plantilla publicacion'!$A$3:$R$504,17,0)</f>
        <v>PND - 5-31-5-b- Convergencia regional - Entidades públicas territoriales y nacionales fortalecidas / PES - Transformación Institucional</v>
      </c>
      <c r="D31" s="350" t="str">
        <f>VLOOKUP(B31,'Plantilla publicacion'!$A$3:$M$504,6,0)</f>
        <v>56-Fortalecer la gestión de la información, el conocimiento y la innovación para optimizar la capacidad institucional</v>
      </c>
      <c r="E31" s="350" t="str">
        <f>VLOOKUP(B31,'Plantilla publicacion'!$A$3:$O$504,14,0)</f>
        <v>102-Cumplimiento de productos del PAI asociados a Fortalecer la gestión de la información, el conocimiento y la innovación para optimizar la capacidad institucional</v>
      </c>
      <c r="F31" s="350" t="str">
        <f>VLOOKUP(B31,'Plantilla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350" t="str">
        <f>VLOOKUP(B31,'Plantilla publicacion'!$A$3:$M$504,7,0)</f>
        <v>C-3599-0200-0008-53105b</v>
      </c>
      <c r="H31" s="101" t="str">
        <f>VLOOKUP(B31,'Plantilla publicacion'!$A$3:$M$504,8,0)</f>
        <v>Estudio Económico 2024/2025 – Licencia obligatoria, elaborado y entregado  (Estudio Económico 2024/2025 – Licencia obligatoria)</v>
      </c>
      <c r="I31" s="101">
        <f>VLOOKUP(B31,'Plantilla publicacion'!$A$3:$M$504,9,0)</f>
        <v>1</v>
      </c>
      <c r="J31" s="101" t="str">
        <f>VLOOKUP(B31,'Plantilla publicacion'!$A$3:$M$504,10,0)</f>
        <v>Númerica</v>
      </c>
      <c r="K31" s="159" t="str">
        <f>VLOOKUP(B31,'Plantilla publicacion'!$A$3:$M$504,11,0)</f>
        <v>2025-02-17</v>
      </c>
      <c r="L31" s="159" t="str">
        <f>VLOOKUP(B31,'Plantilla publicacion'!$A$3:$M$504,12,0)</f>
        <v>2025-12-15</v>
      </c>
      <c r="M31" s="15">
        <f>IF(ISERROR(VLOOKUP(B31,'Plantilla publicacion'!$A$3:$P$501,16,0)),"NA",VLOOKUP(B31,'Plantilla publicacion'!$A$3:$P$501,16,0))</f>
        <v>0</v>
      </c>
      <c r="N31" s="191" t="str">
        <f>VLOOKUP(B31,'Plantilla publicacion'!$A$3:$M$504,13,0)</f>
        <v>37-GRUPO DE TRABAJO DE ESTUDIOS ECONÓMICOS</v>
      </c>
      <c r="O31" s="202">
        <f>VLOOKUP($B31,'Plantilla publicacion'!$T$3:$Z$504,6,0)</f>
        <v>0</v>
      </c>
      <c r="P31" s="186">
        <f>VLOOKUP($B31,'Plantilla publicacion'!$T$3:$Z$504,7,0)</f>
        <v>0</v>
      </c>
      <c r="Q31" s="141">
        <f>VLOOKUP($B31,'Plantilla publicacion'!$T$3:$AA$504,8,0)</f>
        <v>0</v>
      </c>
    </row>
    <row r="32" spans="1:17" ht="25.5" x14ac:dyDescent="0.25">
      <c r="A32" s="13" t="str">
        <f>VLOOKUP(B32,'Plantilla publicacion'!$A$3:$B$504,2,0)</f>
        <v>Actividad propia</v>
      </c>
      <c r="B32" s="103" t="s">
        <v>889</v>
      </c>
      <c r="C32" s="349"/>
      <c r="D32" s="349">
        <f>VLOOKUP(B32,'Plantilla publicacion'!$A$3:$M$502,6,0)</f>
        <v>0</v>
      </c>
      <c r="E32" s="349"/>
      <c r="F32" s="349"/>
      <c r="G32" s="349">
        <f>VLOOKUP(B32,'Plantilla publicacion'!$A$3:$M$502,7,0)</f>
        <v>0</v>
      </c>
      <c r="H32" s="6" t="str">
        <f>VLOOKUP(B32,'Plantilla publicacion'!$A$3:$M$504,8,0)</f>
        <v>Elaborar ficha técnica (Ficha técnica)</v>
      </c>
      <c r="I32" s="6">
        <f>VLOOKUP(B32,'Plantilla publicacion'!$A$3:$M$504,9,0)</f>
        <v>1</v>
      </c>
      <c r="J32" s="6" t="str">
        <f>VLOOKUP(B32,'Plantilla publicacion'!$A$3:$M$504,10,0)</f>
        <v>Númerica</v>
      </c>
      <c r="K32" s="7" t="str">
        <f>VLOOKUP(B32,'Plantilla publicacion'!$A$3:$M$504,11,0)</f>
        <v>2025-02-17</v>
      </c>
      <c r="L32" s="7" t="str">
        <f>VLOOKUP(B32,'Plantilla publicacion'!$A$3:$M$504,12,0)</f>
        <v>2025-12-15</v>
      </c>
      <c r="M32" s="58"/>
      <c r="N32" s="39" t="str">
        <f>VLOOKUP(B32,'Plantilla publicacion'!$A$3:$M$504,13,0)</f>
        <v>37-GRUPO DE TRABAJO DE ESTUDIOS ECONÓMICOS</v>
      </c>
      <c r="O32" s="198">
        <f>VLOOKUP($B32,'Plantilla publicacion'!$T$3:$Z$504,6,0)</f>
        <v>100</v>
      </c>
      <c r="P32" s="187">
        <f>VLOOKUP($B32,'Plantilla publicacion'!$T$3:$Z$504,7,0)</f>
        <v>9.0909090909090905E-3</v>
      </c>
      <c r="Q32" s="213" t="str">
        <f>VLOOKUP($B32,'Plantilla publicacion'!$T$3:$AA$504,8,0)</f>
        <v>Se realiza la ficha técnica del Estudio Económico 2024/2025-Licencia obligatoria.</v>
      </c>
    </row>
    <row r="33" spans="1:17" x14ac:dyDescent="0.25">
      <c r="A33" s="13" t="str">
        <f>VLOOKUP(B33,'Plantilla publicacion'!$A$3:$B$504,2,0)</f>
        <v>Actividad propia</v>
      </c>
      <c r="B33" s="103" t="s">
        <v>890</v>
      </c>
      <c r="C33" s="349"/>
      <c r="D33" s="349">
        <f>VLOOKUP(B33,'Plantilla publicacion'!$A$3:$M$502,6,0)</f>
        <v>0</v>
      </c>
      <c r="E33" s="349"/>
      <c r="F33" s="349"/>
      <c r="G33" s="349">
        <f>VLOOKUP(B33,'Plantilla publicacion'!$A$3:$M$502,7,0)</f>
        <v>0</v>
      </c>
      <c r="H33" s="6" t="str">
        <f>VLOOKUP(B33,'Plantilla publicacion'!$A$3:$M$504,8,0)</f>
        <v>Construir marco teórico (Documento Marco teórico)</v>
      </c>
      <c r="I33" s="6">
        <f>VLOOKUP(B33,'Plantilla publicacion'!$A$3:$M$504,9,0)</f>
        <v>1</v>
      </c>
      <c r="J33" s="6" t="str">
        <f>VLOOKUP(B33,'Plantilla publicacion'!$A$3:$M$504,10,0)</f>
        <v>Númerica</v>
      </c>
      <c r="K33" s="7" t="str">
        <f>VLOOKUP(B33,'Plantilla publicacion'!$A$3:$M$504,11,0)</f>
        <v>2025-02-24</v>
      </c>
      <c r="L33" s="7" t="str">
        <f>VLOOKUP(B33,'Plantilla publicacion'!$A$3:$M$504,12,0)</f>
        <v>2025-06-15</v>
      </c>
      <c r="M33" s="58"/>
      <c r="N33" s="39" t="str">
        <f>VLOOKUP(B33,'Plantilla publicacion'!$A$3:$M$504,13,0)</f>
        <v>37-GRUPO DE TRABAJO DE ESTUDIOS ECONÓMICOS</v>
      </c>
      <c r="O33" s="198">
        <f>VLOOKUP($B33,'Plantilla publicacion'!$T$3:$Z$504,6,0)</f>
        <v>0</v>
      </c>
      <c r="P33" s="187">
        <f>VLOOKUP($B33,'Plantilla publicacion'!$T$3:$Z$504,7,0)</f>
        <v>0</v>
      </c>
      <c r="Q33" s="213">
        <f>VLOOKUP($B33,'Plantilla publicacion'!$T$3:$AA$504,8,0)</f>
        <v>0</v>
      </c>
    </row>
    <row r="34" spans="1:17" ht="25.5" x14ac:dyDescent="0.25">
      <c r="A34" s="13" t="str">
        <f>VLOOKUP(B34,'Plantilla publicacion'!$A$3:$B$504,2,0)</f>
        <v>Actividad propia</v>
      </c>
      <c r="B34" s="103" t="s">
        <v>891</v>
      </c>
      <c r="C34" s="349"/>
      <c r="D34" s="349">
        <f>VLOOKUP(B34,'Plantilla publicacion'!$A$3:$M$502,6,0)</f>
        <v>0</v>
      </c>
      <c r="E34" s="349"/>
      <c r="F34" s="349"/>
      <c r="G34" s="349">
        <f>VLOOKUP(B34,'Plantilla publicacion'!$A$3:$M$502,7,0)</f>
        <v>0</v>
      </c>
      <c r="H34" s="6" t="str">
        <f>VLOOKUP(B34,'Plantilla publicacion'!$A$3:$M$504,8,0)</f>
        <v>Desarrollar análisis económico parcial (Documento de análisis económico parcia)</v>
      </c>
      <c r="I34" s="6">
        <f>VLOOKUP(B34,'Plantilla publicacion'!$A$3:$M$504,9,0)</f>
        <v>1</v>
      </c>
      <c r="J34" s="6" t="str">
        <f>VLOOKUP(B34,'Plantilla publicacion'!$A$3:$M$504,10,0)</f>
        <v>Númerica</v>
      </c>
      <c r="K34" s="7" t="str">
        <f>VLOOKUP(B34,'Plantilla publicacion'!$A$3:$M$504,11,0)</f>
        <v>2025-02-24</v>
      </c>
      <c r="L34" s="7" t="str">
        <f>VLOOKUP(B34,'Plantilla publicacion'!$A$3:$M$504,12,0)</f>
        <v>2025-08-15</v>
      </c>
      <c r="M34" s="58"/>
      <c r="N34" s="39" t="str">
        <f>VLOOKUP(B34,'Plantilla publicacion'!$A$3:$M$504,13,0)</f>
        <v>37-GRUPO DE TRABAJO DE ESTUDIOS ECONÓMICOS</v>
      </c>
      <c r="O34" s="198">
        <f>VLOOKUP($B34,'Plantilla publicacion'!$T$3:$Z$504,6,0)</f>
        <v>0</v>
      </c>
      <c r="P34" s="187">
        <f>VLOOKUP($B34,'Plantilla publicacion'!$T$3:$Z$504,7,0)</f>
        <v>0</v>
      </c>
      <c r="Q34" s="213">
        <f>VLOOKUP($B34,'Plantilla publicacion'!$T$3:$AA$504,8,0)</f>
        <v>0</v>
      </c>
    </row>
    <row r="35" spans="1:17" x14ac:dyDescent="0.25">
      <c r="A35" s="13" t="str">
        <f>VLOOKUP(B35,'Plantilla publicacion'!$A$3:$B$504,2,0)</f>
        <v>Actividad propia</v>
      </c>
      <c r="B35" s="103" t="s">
        <v>893</v>
      </c>
      <c r="C35" s="349"/>
      <c r="D35" s="349">
        <f>VLOOKUP(B35,'Plantilla publicacion'!$A$3:$M$502,6,0)</f>
        <v>0</v>
      </c>
      <c r="E35" s="349"/>
      <c r="F35" s="349"/>
      <c r="G35" s="349">
        <f>VLOOKUP(B35,'Plantilla publicacion'!$A$3:$M$502,7,0)</f>
        <v>0</v>
      </c>
      <c r="H35" s="6" t="str">
        <f>VLOOKUP(B35,'Plantilla publicacion'!$A$3:$M$504,8,0)</f>
        <v>Recopilar datos y construir base de datos  (Base de datos)</v>
      </c>
      <c r="I35" s="6">
        <f>VLOOKUP(B35,'Plantilla publicacion'!$A$3:$M$504,9,0)</f>
        <v>1</v>
      </c>
      <c r="J35" s="6" t="str">
        <f>VLOOKUP(B35,'Plantilla publicacion'!$A$3:$M$504,10,0)</f>
        <v>Númerica</v>
      </c>
      <c r="K35" s="7" t="str">
        <f>VLOOKUP(B35,'Plantilla publicacion'!$A$3:$M$504,11,0)</f>
        <v>2025-03-01</v>
      </c>
      <c r="L35" s="7" t="str">
        <f>VLOOKUP(B35,'Plantilla publicacion'!$A$3:$M$504,12,0)</f>
        <v>2025-10-15</v>
      </c>
      <c r="M35" s="58"/>
      <c r="N35" s="39" t="str">
        <f>VLOOKUP(B35,'Plantilla publicacion'!$A$3:$M$504,13,0)</f>
        <v>37-GRUPO DE TRABAJO DE ESTUDIOS ECONÓMICOS</v>
      </c>
      <c r="O35" s="198">
        <f>VLOOKUP($B35,'Plantilla publicacion'!$T$3:$Z$504,6,0)</f>
        <v>0</v>
      </c>
      <c r="P35" s="187">
        <f>VLOOKUP($B35,'Plantilla publicacion'!$T$3:$Z$504,7,0)</f>
        <v>0</v>
      </c>
      <c r="Q35" s="213">
        <f>VLOOKUP($B35,'Plantilla publicacion'!$T$3:$AA$504,8,0)</f>
        <v>0</v>
      </c>
    </row>
    <row r="36" spans="1:17" ht="25.5" x14ac:dyDescent="0.25">
      <c r="A36" s="13" t="str">
        <f>VLOOKUP(B36,'Plantilla publicacion'!$A$3:$B$504,2,0)</f>
        <v>Actividad propia</v>
      </c>
      <c r="B36" s="103" t="s">
        <v>894</v>
      </c>
      <c r="C36" s="349"/>
      <c r="D36" s="349">
        <f>VLOOKUP(B36,'Plantilla publicacion'!$A$3:$M$502,6,0)</f>
        <v>0</v>
      </c>
      <c r="E36" s="349"/>
      <c r="F36" s="349"/>
      <c r="G36" s="349">
        <f>VLOOKUP(B36,'Plantilla publicacion'!$A$3:$M$502,7,0)</f>
        <v>0</v>
      </c>
      <c r="H36" s="6" t="str">
        <f>VLOOKUP(B36,'Plantilla publicacion'!$A$3:$M$504,8,0)</f>
        <v>Desarrollar análisis económico final (Documento de análisis económico final)</v>
      </c>
      <c r="I36" s="6">
        <f>VLOOKUP(B36,'Plantilla publicacion'!$A$3:$M$504,9,0)</f>
        <v>1</v>
      </c>
      <c r="J36" s="6" t="str">
        <f>VLOOKUP(B36,'Plantilla publicacion'!$A$3:$M$504,10,0)</f>
        <v>Númerica</v>
      </c>
      <c r="K36" s="7" t="str">
        <f>VLOOKUP(B36,'Plantilla publicacion'!$A$3:$M$504,11,0)</f>
        <v>2025-04-01</v>
      </c>
      <c r="L36" s="7" t="str">
        <f>VLOOKUP(B36,'Plantilla publicacion'!$A$3:$M$504,12,0)</f>
        <v>2025-11-15</v>
      </c>
      <c r="M36" s="58"/>
      <c r="N36" s="39" t="str">
        <f>VLOOKUP(B36,'Plantilla publicacion'!$A$3:$M$504,13,0)</f>
        <v>37-GRUPO DE TRABAJO DE ESTUDIOS ECONÓMICOS</v>
      </c>
      <c r="O36" s="198">
        <f>VLOOKUP($B36,'Plantilla publicacion'!$T$3:$Z$504,6,0)</f>
        <v>0</v>
      </c>
      <c r="P36" s="187">
        <f>VLOOKUP($B36,'Plantilla publicacion'!$T$3:$Z$504,7,0)</f>
        <v>0</v>
      </c>
      <c r="Q36" s="213">
        <f>VLOOKUP($B36,'Plantilla publicacion'!$T$3:$AA$504,8,0)</f>
        <v>0</v>
      </c>
    </row>
    <row r="37" spans="1:17" ht="15.75" thickBot="1" x14ac:dyDescent="0.3">
      <c r="A37" s="13" t="str">
        <f>VLOOKUP(B37,'Plantilla publicacion'!$A$3:$B$504,2,0)</f>
        <v>Actividad propia</v>
      </c>
      <c r="B37" s="105" t="s">
        <v>896</v>
      </c>
      <c r="C37" s="351"/>
      <c r="D37" s="351">
        <f>VLOOKUP(B37,'Plantilla publicacion'!$A$3:$M$502,6,0)</f>
        <v>0</v>
      </c>
      <c r="E37" s="351"/>
      <c r="F37" s="351"/>
      <c r="G37" s="351">
        <f>VLOOKUP(B37,'Plantilla publicacion'!$A$3:$M$502,7,0)</f>
        <v>0</v>
      </c>
      <c r="H37" s="107" t="str">
        <f>VLOOKUP(B37,'Plantilla publicacion'!$A$3:$M$504,8,0)</f>
        <v>Entregar producto (Memorando/correo)</v>
      </c>
      <c r="I37" s="107">
        <f>VLOOKUP(B37,'Plantilla publicacion'!$A$3:$M$504,9,0)</f>
        <v>1</v>
      </c>
      <c r="J37" s="107" t="str">
        <f>VLOOKUP(B37,'Plantilla publicacion'!$A$3:$M$504,10,0)</f>
        <v>Númerica</v>
      </c>
      <c r="K37" s="108" t="str">
        <f>VLOOKUP(B37,'Plantilla publicacion'!$A$3:$M$504,11,0)</f>
        <v>2025-05-01</v>
      </c>
      <c r="L37" s="108" t="str">
        <f>VLOOKUP(B37,'Plantilla publicacion'!$A$3:$M$504,12,0)</f>
        <v>2025-12-15</v>
      </c>
      <c r="M37" s="109"/>
      <c r="N37" s="192" t="str">
        <f>VLOOKUP(B37,'Plantilla publicacion'!$A$3:$M$504,13,0)</f>
        <v>37-GRUPO DE TRABAJO DE ESTUDIOS ECONÓMICOS</v>
      </c>
      <c r="O37" s="200">
        <f>VLOOKUP($B37,'Plantilla publicacion'!$T$3:$Z$504,6,0)</f>
        <v>0</v>
      </c>
      <c r="P37" s="188">
        <f>VLOOKUP($B37,'Plantilla publicacion'!$T$3:$Z$504,7,0)</f>
        <v>0</v>
      </c>
      <c r="Q37" s="215">
        <f>VLOOKUP($B37,'Plantilla publicacion'!$T$3:$AA$504,8,0)</f>
        <v>0</v>
      </c>
    </row>
    <row r="38" spans="1:17" s="12" customFormat="1" ht="25.5" x14ac:dyDescent="0.25">
      <c r="A38" s="5" t="str">
        <f>VLOOKUP(B38,'Plantilla publicacion'!$A$3:$B$504,2,0)</f>
        <v>Producto</v>
      </c>
      <c r="B38" s="15" t="s">
        <v>897</v>
      </c>
      <c r="C38" s="350" t="str">
        <f>VLOOKUP(B38,'Plantilla publicacion'!$A$3:$R$504,17,0)</f>
        <v>PND - 5-31-5-b- Convergencia regional - Entidades públicas territoriales y nacionales fortalecidas / PES - Transformación Institucional</v>
      </c>
      <c r="D38" s="350" t="str">
        <f>VLOOKUP(B38,'Plantilla publicacion'!$A$3:$M$504,6,0)</f>
        <v>56-Fortalecer la gestión de la información, el conocimiento y la innovación para optimizar la capacidad institucional</v>
      </c>
      <c r="E38" s="350" t="str">
        <f>VLOOKUP(B38,'Plantilla publicacion'!$A$3:$O$504,14,0)</f>
        <v>102-Cumplimiento de productos del PAI asociados a Fortalecer la gestión de la información, el conocimiento y la innovación para optimizar la capacidad institucional</v>
      </c>
      <c r="F38" s="350" t="str">
        <f>VLOOKUP(B38,'Plantilla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350" t="str">
        <f>VLOOKUP(B38,'Plantilla publicacion'!$A$3:$M$504,7,0)</f>
        <v>C-3599-0200-0008-53105b</v>
      </c>
      <c r="H38" s="15" t="str">
        <f>VLOOKUP(B38,'Plantilla publicacion'!$A$3:$M$504,8,0)</f>
        <v>Estudios Económicos Coyunturales, elaborados y entregados (Estudios Económicos Coyunturales)</v>
      </c>
      <c r="I38" s="15">
        <f>VLOOKUP(B38,'Plantilla publicacion'!$A$3:$M$504,9,0)</f>
        <v>50</v>
      </c>
      <c r="J38" s="15" t="str">
        <f>VLOOKUP(B38,'Plantilla publicacion'!$A$3:$M$504,10,0)</f>
        <v>Númerica</v>
      </c>
      <c r="K38" s="158" t="str">
        <f>VLOOKUP(B38,'Plantilla publicacion'!$A$3:$M$504,11,0)</f>
        <v>2025-01-02</v>
      </c>
      <c r="L38" s="158" t="str">
        <f>VLOOKUP(B38,'Plantilla publicacion'!$A$3:$M$504,12,0)</f>
        <v>2025-12-19</v>
      </c>
      <c r="M38" s="15">
        <f>IF(ISERROR(VLOOKUP(B38,'Plantilla publicacion'!$A$3:$P$501,16,0)),"NA",VLOOKUP(B38,'Plantilla publicacion'!$A$3:$P$501,16,0))</f>
        <v>0</v>
      </c>
      <c r="N38" s="189" t="str">
        <f>VLOOKUP(B38,'Plantilla publicacion'!$A$3:$M$504,13,0)</f>
        <v>37-GRUPO DE TRABAJO DE ESTUDIOS ECONÓMICOS</v>
      </c>
      <c r="O38" s="202">
        <f>VLOOKUP($B38,'Plantilla publicacion'!$T$3:$Z$504,6,0)</f>
        <v>0</v>
      </c>
      <c r="P38" s="186">
        <f>VLOOKUP($B38,'Plantilla publicacion'!$T$3:$Z$504,7,0)</f>
        <v>0</v>
      </c>
      <c r="Q38" s="141">
        <f>VLOOKUP($B38,'Plantilla publicacion'!$T$3:$AA$504,8,0)</f>
        <v>0</v>
      </c>
    </row>
    <row r="39" spans="1:17" ht="191.25" x14ac:dyDescent="0.25">
      <c r="A39" s="13" t="str">
        <f>VLOOKUP(B39,'Plantilla publicacion'!$A$3:$B$504,2,0)</f>
        <v>Actividad propia</v>
      </c>
      <c r="B39" s="6" t="s">
        <v>899</v>
      </c>
      <c r="C39" s="349"/>
      <c r="D39" s="349">
        <f>VLOOKUP(B39,'Plantilla publicacion'!$A$3:$M$502,6,0)</f>
        <v>0</v>
      </c>
      <c r="E39" s="349"/>
      <c r="F39" s="349"/>
      <c r="G39" s="349">
        <f>VLOOKUP(B39,'Plantilla publicacion'!$A$3:$M$502,7,0)</f>
        <v>0</v>
      </c>
      <c r="H39" s="6" t="str">
        <f>VLOOKUP(B39,'Plantilla publicacion'!$A$3:$M$504,8,0)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publicacion'!$A$3:$M$504,9,0)</f>
        <v>1</v>
      </c>
      <c r="J39" s="6" t="str">
        <f>VLOOKUP(B39,'Plantilla publicacion'!$A$3:$M$504,10,0)</f>
        <v>Númerica</v>
      </c>
      <c r="K39" s="7" t="str">
        <f>VLOOKUP(B39,'Plantilla publicacion'!$A$3:$M$504,11,0)</f>
        <v>2025-01-02</v>
      </c>
      <c r="L39" s="7" t="str">
        <f>VLOOKUP(B39,'Plantilla publicacion'!$A$3:$M$504,12,0)</f>
        <v>2025-02-28</v>
      </c>
      <c r="M39" s="58"/>
      <c r="N39" s="39" t="str">
        <f>VLOOKUP(B39,'Plantilla publicacion'!$A$3:$M$504,13,0)</f>
        <v>37-GRUPO DE TRABAJO DE ESTUDIOS ECONÓMICOS</v>
      </c>
      <c r="O39" s="198">
        <f>VLOOKUP($B39,'Plantilla publicacion'!$T$3:$Z$504,6,0)</f>
        <v>100</v>
      </c>
      <c r="P39" s="187">
        <f>VLOOKUP($B39,'Plantilla publicacion'!$T$3:$Z$504,7,0)</f>
        <v>4.5454545454545452E-3</v>
      </c>
      <c r="Q39" s="213" t="str">
        <f>VLOOKUP($B39,'Plantilla publicacion'!$T$3:$AA$504,8,0)</f>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v>
      </c>
    </row>
    <row r="40" spans="1:17" ht="216.75" x14ac:dyDescent="0.25">
      <c r="A40" s="13" t="str">
        <f>VLOOKUP(B40,'Plantilla publicacion'!$A$3:$B$504,2,0)</f>
        <v>Actividad propia</v>
      </c>
      <c r="B40" s="6" t="s">
        <v>901</v>
      </c>
      <c r="C40" s="349"/>
      <c r="D40" s="349">
        <f>VLOOKUP(B40,'Plantilla publicacion'!$A$3:$M$502,6,0)</f>
        <v>0</v>
      </c>
      <c r="E40" s="349"/>
      <c r="F40" s="349"/>
      <c r="G40" s="349">
        <f>VLOOKUP(B40,'Plantilla publicacion'!$A$3:$M$502,7,0)</f>
        <v>0</v>
      </c>
      <c r="H40" s="6" t="str">
        <f>VLOOKUP(B40,'Plantilla publicacion'!$A$3:$M$504,8,0)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publicacion'!$A$3:$M$504,9,0)</f>
        <v>1</v>
      </c>
      <c r="J40" s="6" t="str">
        <f>VLOOKUP(B40,'Plantilla publicacion'!$A$3:$M$504,10,0)</f>
        <v>Númerica</v>
      </c>
      <c r="K40" s="7" t="str">
        <f>VLOOKUP(B40,'Plantilla publicacion'!$A$3:$M$504,11,0)</f>
        <v>2025-03-01</v>
      </c>
      <c r="L40" s="7" t="str">
        <f>VLOOKUP(B40,'Plantilla publicacion'!$A$3:$M$504,12,0)</f>
        <v>2025-03-15</v>
      </c>
      <c r="M40" s="58"/>
      <c r="N40" s="39" t="str">
        <f>VLOOKUP(B40,'Plantilla publicacion'!$A$3:$M$504,13,0)</f>
        <v>37-GRUPO DE TRABAJO DE ESTUDIOS ECONÓMICOS</v>
      </c>
      <c r="O40" s="198">
        <f>VLOOKUP($B40,'Plantilla publicacion'!$T$3:$Z$504,6,0)</f>
        <v>100</v>
      </c>
      <c r="P40" s="187">
        <f>VLOOKUP($B40,'Plantilla publicacion'!$T$3:$Z$504,7,0)</f>
        <v>9.0909090909090905E-3</v>
      </c>
      <c r="Q40" s="213" t="str">
        <f>VLOOKUP($B40,'Plantilla publicacion'!$T$3:$AA$504,8,0)</f>
        <v>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v>
      </c>
    </row>
    <row r="41" spans="1:17" ht="63.75" x14ac:dyDescent="0.25">
      <c r="A41" s="13" t="str">
        <f>VLOOKUP(B41,'Plantilla publicacion'!$A$3:$B$504,2,0)</f>
        <v>Actividad propia</v>
      </c>
      <c r="B41" s="6" t="s">
        <v>903</v>
      </c>
      <c r="C41" s="349"/>
      <c r="D41" s="349">
        <f>VLOOKUP(B41,'Plantilla publicacion'!$A$3:$M$502,6,0)</f>
        <v>0</v>
      </c>
      <c r="E41" s="349"/>
      <c r="F41" s="349"/>
      <c r="G41" s="349">
        <f>VLOOKUP(B41,'Plantilla publicacion'!$A$3:$M$502,7,0)</f>
        <v>0</v>
      </c>
      <c r="H41" s="6" t="str">
        <f>VLOOKUP(B41,'Plantilla publicacion'!$A$3:$M$504,8,0)</f>
        <v>Definir un plan de trabajo para la elaboración y entrega de los estudios seleccionados (plan de trabajo)</v>
      </c>
      <c r="I41" s="6">
        <f>VLOOKUP(B41,'Plantilla publicacion'!$A$3:$M$504,9,0)</f>
        <v>1</v>
      </c>
      <c r="J41" s="6" t="str">
        <f>VLOOKUP(B41,'Plantilla publicacion'!$A$3:$M$504,10,0)</f>
        <v>Númerica</v>
      </c>
      <c r="K41" s="7" t="str">
        <f>VLOOKUP(B41,'Plantilla publicacion'!$A$3:$M$504,11,0)</f>
        <v>2025-03-17</v>
      </c>
      <c r="L41" s="7" t="str">
        <f>VLOOKUP(B41,'Plantilla publicacion'!$A$3:$M$504,12,0)</f>
        <v>2025-04-05</v>
      </c>
      <c r="M41" s="58"/>
      <c r="N41" s="39" t="str">
        <f>VLOOKUP(B41,'Plantilla publicacion'!$A$3:$M$504,13,0)</f>
        <v>37-GRUPO DE TRABAJO DE ESTUDIOS ECONÓMICOS</v>
      </c>
      <c r="O41" s="198">
        <f>VLOOKUP($B41,'Plantilla publicacion'!$T$3:$Z$504,6,0)</f>
        <v>100</v>
      </c>
      <c r="P41" s="187">
        <f>VLOOKUP($B41,'Plantilla publicacion'!$T$3:$Z$504,7,0)</f>
        <v>9.0909090909090905E-3</v>
      </c>
      <c r="Q41" s="213" t="str">
        <f>VLOOKUP($B41,'Plantilla publicacion'!$T$3:$AA$504,8,0)</f>
        <v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v>
      </c>
    </row>
    <row r="42" spans="1:17" ht="26.25" thickBot="1" x14ac:dyDescent="0.3">
      <c r="A42" s="13" t="str">
        <f>VLOOKUP(B42,'Plantilla publicacion'!$A$3:$B$504,2,0)</f>
        <v>Actividad propia</v>
      </c>
      <c r="B42" s="11" t="s">
        <v>905</v>
      </c>
      <c r="C42" s="351"/>
      <c r="D42" s="351">
        <f>VLOOKUP(B42,'Plantilla publicacion'!$A$3:$M$502,6,0)</f>
        <v>0</v>
      </c>
      <c r="E42" s="351"/>
      <c r="F42" s="351"/>
      <c r="G42" s="351">
        <f>VLOOKUP(B42,'Plantilla publicacion'!$A$3:$M$502,7,0)</f>
        <v>0</v>
      </c>
      <c r="H42" s="11" t="str">
        <f>VLOOKUP(B42,'Plantilla publicacion'!$A$3:$M$504,8,0)</f>
        <v>Ejecutar el plan de trabajo (Informe de seguimiento y/o ejecución del programa)</v>
      </c>
      <c r="I42" s="11">
        <f>VLOOKUP(B42,'Plantilla publicacion'!$A$3:$M$504,9,0)</f>
        <v>100</v>
      </c>
      <c r="J42" s="11" t="str">
        <f>VLOOKUP(B42,'Plantilla publicacion'!$A$3:$M$504,10,0)</f>
        <v>Porcentual</v>
      </c>
      <c r="K42" s="111" t="str">
        <f>VLOOKUP(B42,'Plantilla publicacion'!$A$3:$M$504,11,0)</f>
        <v>2025-04-07</v>
      </c>
      <c r="L42" s="111" t="str">
        <f>VLOOKUP(B42,'Plantilla publicacion'!$A$3:$M$504,12,0)</f>
        <v>2025-12-19</v>
      </c>
      <c r="M42" s="109"/>
      <c r="N42" s="190" t="str">
        <f>VLOOKUP(B42,'Plantilla publicacion'!$A$3:$M$504,13,0)</f>
        <v>37-GRUPO DE TRABAJO DE ESTUDIOS ECONÓMICOS</v>
      </c>
      <c r="O42" s="200">
        <f>VLOOKUP($B42,'Plantilla publicacion'!$T$3:$Z$504,6,0)</f>
        <v>0</v>
      </c>
      <c r="P42" s="188">
        <f>VLOOKUP($B42,'Plantilla publicacion'!$T$3:$Z$504,7,0)</f>
        <v>0</v>
      </c>
      <c r="Q42" s="215">
        <f>VLOOKUP($B42,'Plantilla publicacion'!$T$3:$AA$504,8,0)</f>
        <v>0</v>
      </c>
    </row>
    <row r="43" spans="1:17" s="12" customFormat="1" ht="51" x14ac:dyDescent="0.25">
      <c r="A43" s="5" t="str">
        <f>VLOOKUP(B43,'Plantilla publicacion'!$A$3:$B$504,2,0)</f>
        <v>Producto</v>
      </c>
      <c r="B43" s="99" t="s">
        <v>917</v>
      </c>
      <c r="C43" s="350" t="str">
        <f>VLOOKUP(B43,'Plantilla publicacion'!$A$3:$R$504,17,0)</f>
        <v>PND - 2-01-4-c- Seguridad humana y justicia social - Portabilidad de datos para el empoderamiento ciudadano / PES - Reindustrialización</v>
      </c>
      <c r="D43" s="350" t="str">
        <f>VLOOKUP(B43,'Plantilla publicacion'!$A$3:$M$504,6,0)</f>
        <v>58-Promover el enfoque preventivo, diferencial y territorial en el que hacer misional de la entidad</v>
      </c>
      <c r="E43" s="350" t="str">
        <f>VLOOKUP(B43,'Plantilla publicacion'!$A$3:$O$504,14,0)</f>
        <v>103-Cumplimiento de productos del PAI asociados a Promover el enfoque preventivo, diferencial y territorial en el que hacer misional de la entidad</v>
      </c>
      <c r="F43" s="350" t="str">
        <f>VLOOKUP(B43,'Plantilla publicacion'!$A$3:$P$504,15,0)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350" t="str">
        <f>VLOOKUP(B43,'Plantilla publicacion'!$A$3:$M$504,7,0)</f>
        <v>C-3503-0200-0012-20104c</v>
      </c>
      <c r="H43" s="101" t="str">
        <f>VLOOKUP(B43,'Plantilla publicacion'!$A$3:$M$504,8,0)</f>
        <v>Lineamientos para generar conciencia sobre el debido tratamiento de datos personales en los procesos de transferencia de tecnología para salvaguardar el derecho en dichos procesos,  divulgado.  (informe de conclusiones/único entregable)</v>
      </c>
      <c r="I43" s="101">
        <f>VLOOKUP(B43,'Plantilla publicacion'!$A$3:$M$504,9,0)</f>
        <v>1</v>
      </c>
      <c r="J43" s="101" t="str">
        <f>VLOOKUP(B43,'Plantilla publicacion'!$A$3:$M$504,10,0)</f>
        <v>Númerica</v>
      </c>
      <c r="K43" s="159" t="str">
        <f>VLOOKUP(B43,'Plantilla publicacion'!$A$3:$M$504,11,0)</f>
        <v>2025-03-04</v>
      </c>
      <c r="L43" s="159" t="str">
        <f>VLOOKUP(B43,'Plantilla publicacion'!$A$3:$M$504,12,0)</f>
        <v>2025-09-26</v>
      </c>
      <c r="M43" s="15" t="str">
        <f>IF(ISERROR(VLOOKUP(B43,'Plantilla publicacion'!$A$3:$P$501,16,0)),"NA",VLOOKUP(B43,'Plantilla publicacion'!$A$3:$P$501,16,0))</f>
        <v>PES_20230193 / PEI_23</v>
      </c>
      <c r="N43" s="191" t="str">
        <f>VLOOKUP(B43,'Plantilla publicacion'!$A$3:$M$504,13,0)</f>
        <v>7000-DESPACHO DEL SUPERINTENDENTE DELEGADO PARA LA PROTECCIÓN DE DATOS PERSONALES</v>
      </c>
      <c r="O43" s="202">
        <f>VLOOKUP($B43,'Plantilla publicacion'!$T$3:$Z$504,6,0)</f>
        <v>0</v>
      </c>
      <c r="P43" s="186">
        <f>VLOOKUP($B43,'Plantilla publicacion'!$T$3:$Z$504,7,0)</f>
        <v>0</v>
      </c>
      <c r="Q43" s="141">
        <f>VLOOKUP($B43,'Plantilla publicacion'!$T$3:$AA$504,8,0)</f>
        <v>0</v>
      </c>
    </row>
    <row r="44" spans="1:17" ht="89.25" x14ac:dyDescent="0.25">
      <c r="A44" s="13" t="str">
        <f>VLOOKUP(B44,'Plantilla publicacion'!$A$3:$B$504,2,0)</f>
        <v>Actividad propia</v>
      </c>
      <c r="B44" s="103" t="s">
        <v>920</v>
      </c>
      <c r="C44" s="349"/>
      <c r="D44" s="349">
        <f>VLOOKUP(B44,'Plantilla publicacion'!$A$3:$M$502,6,0)</f>
        <v>0</v>
      </c>
      <c r="E44" s="349"/>
      <c r="F44" s="349"/>
      <c r="G44" s="349">
        <f>VLOOKUP(B44,'Plantilla publicacion'!$A$3:$M$502,7,0)</f>
        <v>0</v>
      </c>
      <c r="H44" s="6" t="str">
        <f>VLOOKUP(B44,'Plantilla publicacion'!$A$3:$M$504,8,0)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publicacion'!$A$3:$M$504,9,0)</f>
        <v>1</v>
      </c>
      <c r="J44" s="6" t="str">
        <f>VLOOKUP(B44,'Plantilla publicacion'!$A$3:$M$504,10,0)</f>
        <v>Númerica</v>
      </c>
      <c r="K44" s="7" t="str">
        <f>VLOOKUP(B44,'Plantilla publicacion'!$A$3:$M$504,11,0)</f>
        <v>2025-03-04</v>
      </c>
      <c r="L44" s="7" t="str">
        <f>VLOOKUP(B44,'Plantilla publicacion'!$A$3:$M$504,12,0)</f>
        <v>2025-08-29</v>
      </c>
      <c r="M44" s="58"/>
      <c r="N44" s="39" t="str">
        <f>VLOOKUP(B44,'Plantilla publicacion'!$A$3:$M$504,13,0)</f>
        <v>7000-DESPACHO DEL SUPERINTENDENTE DELEGADO PARA LA PROTECCIÓN DE DATOS PERSONALES</v>
      </c>
      <c r="O44" s="198">
        <f>VLOOKUP($B44,'Plantilla publicacion'!$T$3:$Z$504,6,0)</f>
        <v>0</v>
      </c>
      <c r="P44" s="187">
        <f>VLOOKUP($B44,'Plantilla publicacion'!$T$3:$Z$504,7,0)</f>
        <v>0</v>
      </c>
      <c r="Q44" s="213" t="str">
        <f>VLOOKUP($B44,'Plantilla publicacion'!$T$3:$AA$504,8,0)</f>
        <v xml:space="preserve">Durante el mes de mayo se avanzó en la investigación y definición de lineamientos sobre el tratamiento de datos personales en los procesos de transferencia tecnológica. Lo anterior, con el fin de establecer con precisión los lineamientos sobre los que se realizará la sensibilización. </v>
      </c>
    </row>
    <row r="45" spans="1:17" ht="39" thickBot="1" x14ac:dyDescent="0.3">
      <c r="A45" s="13" t="str">
        <f>VLOOKUP(B45,'Plantilla publicacion'!$A$3:$B$504,2,0)</f>
        <v>Actividad propia</v>
      </c>
      <c r="B45" s="105" t="s">
        <v>921</v>
      </c>
      <c r="C45" s="351"/>
      <c r="D45" s="351">
        <f>VLOOKUP(B45,'Plantilla publicacion'!$A$3:$M$502,6,0)</f>
        <v>0</v>
      </c>
      <c r="E45" s="351"/>
      <c r="F45" s="351"/>
      <c r="G45" s="351">
        <f>VLOOKUP(B45,'Plantilla publicacion'!$A$3:$M$502,7,0)</f>
        <v>0</v>
      </c>
      <c r="H45" s="107" t="str">
        <f>VLOOKUP(B45,'Plantilla publicacion'!$A$3:$M$504,8,0)</f>
        <v>Realizar un informe con las conclusiones y reflexiones sobre la sinergias entre las propiedad industrial y el debido de tratamiento datos personales. (Informe elaborado)</v>
      </c>
      <c r="I45" s="107">
        <f>VLOOKUP(B45,'Plantilla publicacion'!$A$3:$M$504,9,0)</f>
        <v>1</v>
      </c>
      <c r="J45" s="107" t="str">
        <f>VLOOKUP(B45,'Plantilla publicacion'!$A$3:$M$504,10,0)</f>
        <v>Númerica</v>
      </c>
      <c r="K45" s="108" t="str">
        <f>VLOOKUP(B45,'Plantilla publicacion'!$A$3:$M$504,11,0)</f>
        <v>2025-07-01</v>
      </c>
      <c r="L45" s="108" t="str">
        <f>VLOOKUP(B45,'Plantilla publicacion'!$A$3:$M$504,12,0)</f>
        <v>2025-09-26</v>
      </c>
      <c r="M45" s="109"/>
      <c r="N45" s="192" t="str">
        <f>VLOOKUP(B45,'Plantilla publicacion'!$A$3:$M$504,13,0)</f>
        <v>7000-DESPACHO DEL SUPERINTENDENTE DELEGADO PARA LA PROTECCIÓN DE DATOS PERSONALES</v>
      </c>
      <c r="O45" s="200">
        <f>VLOOKUP($B45,'Plantilla publicacion'!$T$3:$Z$504,6,0)</f>
        <v>0</v>
      </c>
      <c r="P45" s="188">
        <f>VLOOKUP($B45,'Plantilla publicacion'!$T$3:$Z$504,7,0)</f>
        <v>0</v>
      </c>
      <c r="Q45" s="215">
        <f>VLOOKUP($B45,'Plantilla publicacion'!$T$3:$AA$504,8,0)</f>
        <v>0</v>
      </c>
    </row>
    <row r="46" spans="1:17" s="12" customFormat="1" ht="63.75" x14ac:dyDescent="0.25">
      <c r="A46" s="5" t="str">
        <f>VLOOKUP(B46,'Plantilla publicacion'!$A$3:$B$504,2,0)</f>
        <v>Producto</v>
      </c>
      <c r="B46" s="99" t="s">
        <v>1203</v>
      </c>
      <c r="C46" s="350" t="str">
        <f>VLOOKUP(B46,'Plantilla publicacion'!$A$3:$R$504,17,0)</f>
        <v>PND - 5-31-5-b- Convergencia regional - Entidades públicas territoriales y nacionales fortalecidas / PES - Transformación Institucional</v>
      </c>
      <c r="D46" s="350" t="str">
        <f>VLOOKUP(B46,'Plantilla publicacion'!$A$3:$M$504,6,0)</f>
        <v>56-Fortalecer la gestión de la información, el conocimiento y la innovación para optimizar la capacidad institucional</v>
      </c>
      <c r="E46" s="350" t="str">
        <f>VLOOKUP(B46,'Plantilla publicacion'!$A$3:$O$504,14,0)</f>
        <v>102-Cumplimiento de productos del PAI asociados a Fortalecer la gestión de la información, el conocimiento y la innovación para optimizar la capacidad institucional</v>
      </c>
      <c r="F46" s="350" t="str">
        <f>VLOOKUP(B46,'Plantilla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350" t="str">
        <f>VLOOKUP(B46,'Plantilla publicacion'!$A$3:$M$504,7,0)</f>
        <v>N/A</v>
      </c>
      <c r="H46" s="101" t="str">
        <f>VLOOKUP(B46,'Plantilla publicacion'!$A$3:$M$504,8,0)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1">
        <f>VLOOKUP(B46,'Plantilla publicacion'!$A$3:$M$504,9,0)</f>
        <v>4</v>
      </c>
      <c r="J46" s="101" t="str">
        <f>VLOOKUP(B46,'Plantilla publicacion'!$A$3:$M$504,10,0)</f>
        <v>Númerica</v>
      </c>
      <c r="K46" s="159" t="str">
        <f>VLOOKUP(B46,'Plantilla publicacion'!$A$3:$M$504,11,0)</f>
        <v>2025-02-03</v>
      </c>
      <c r="L46" s="159" t="str">
        <f>VLOOKUP(B46,'Plantilla publicacion'!$A$3:$M$504,12,0)</f>
        <v>2025-11-28</v>
      </c>
      <c r="M46" s="15" t="str">
        <f>IF(ISERROR(VLOOKUP(B46,'Plantilla publicacion'!$A$3:$P$501,16,0)),"NA",VLOOKUP(B46,'Plantilla publicacion'!$A$3:$P$501,16,0))</f>
        <v>PND_7_Fortalecer las capacidades y conocimiento sobre derechos y deberes de las relaciones de consumo (programas de cumplimiento en competencia) / PND 9_Ampliar los instrumentos de prevención</v>
      </c>
      <c r="N46" s="191" t="str">
        <f>VLOOKUP(B46,'Plantilla publicacion'!$A$3:$M$504,13,0)</f>
        <v>10-OFICINA  ASESORA JURÍDICA;
1000-DESPACHO DEL SUPERINTENDENTE DELEGADO PARA LA PROTECCIÓN DE LA COMPETENCIA;
73-GRUPO DE TRABAJO DE COMUNICACION</v>
      </c>
      <c r="O46" s="202">
        <f>VLOOKUP($B46,'Plantilla publicacion'!$T$3:$Z$504,6,0)</f>
        <v>50</v>
      </c>
      <c r="P46" s="186">
        <f>VLOOKUP($B46,'Plantilla publicacion'!$T$3:$Z$504,7,0)</f>
        <v>5.2631578947368425E-2</v>
      </c>
      <c r="Q46" s="141" t="str">
        <f>VLOOKUP($B46,'Plantilla publicacion'!$T$3:$AA$504,8,0)</f>
        <v>El 26 de mayo de 2025 se remitieron a la Oficina Asesora Jurídica remitir las Guías de Integraciones Empresariales y la Guía sobre la prohibición general en compras públicas, en el marco del producto establecido en el Plan de Acción. Presenta un avance del 50%, debido a que se remitieron 2 guías de las 4 establecidas.</v>
      </c>
    </row>
    <row r="47" spans="1:17" ht="38.25" x14ac:dyDescent="0.25">
      <c r="A47" s="13" t="str">
        <f>VLOOKUP(B47,'Plantilla publicacion'!$A$3:$B$504,2,0)</f>
        <v>Actividad propia</v>
      </c>
      <c r="B47" s="103" t="s">
        <v>1207</v>
      </c>
      <c r="C47" s="349"/>
      <c r="D47" s="349">
        <f>VLOOKUP(B47,'Plantilla publicacion'!$A$3:$M$502,6,0)</f>
        <v>0</v>
      </c>
      <c r="E47" s="349"/>
      <c r="F47" s="349"/>
      <c r="G47" s="349">
        <f>VLOOKUP(B47,'Plantilla publicacion'!$A$3:$M$502,7,0)</f>
        <v>0</v>
      </c>
      <c r="H47" s="6" t="str">
        <f>VLOOKUP(B47,'Plantilla publicacion'!$A$3:$M$504,8,0)</f>
        <v>Elaborar y enviar los documentos a la Oficina Asesora Jurídica  (Documento en Word de la guía o manual remitido a la Oficina Asesora Jurídica)</v>
      </c>
      <c r="I47" s="6">
        <f>VLOOKUP(B47,'Plantilla publicacion'!$A$3:$M$504,9,0)</f>
        <v>4</v>
      </c>
      <c r="J47" s="6" t="str">
        <f>VLOOKUP(B47,'Plantilla publicacion'!$A$3:$M$504,10,0)</f>
        <v>Númerica</v>
      </c>
      <c r="K47" s="7" t="str">
        <f>VLOOKUP(B47,'Plantilla publicacion'!$A$3:$M$504,11,0)</f>
        <v>2025-02-03</v>
      </c>
      <c r="L47" s="7" t="str">
        <f>VLOOKUP(B47,'Plantilla publicacion'!$A$3:$M$504,12,0)</f>
        <v>2025-07-31</v>
      </c>
      <c r="M47" s="58"/>
      <c r="N47" s="39" t="str">
        <f>VLOOKUP(B47,'Plantilla publicacion'!$A$3:$M$504,13,0)</f>
        <v>1000-DESPACHO DEL SUPERINTENDENTE DELEGADO PARA LA PROTECCIÓN DE LA COMPETENCIA</v>
      </c>
      <c r="O47" s="198">
        <f>VLOOKUP($B47,'Plantilla publicacion'!$T$3:$Z$504,6,0)</f>
        <v>50</v>
      </c>
      <c r="P47" s="187">
        <f>VLOOKUP($B47,'Plantilla publicacion'!$T$3:$Z$504,7,0)</f>
        <v>2.2727272727272728E-2</v>
      </c>
      <c r="Q47" s="213" t="str">
        <f>VLOOKUP($B47,'Plantilla publicacion'!$T$3:$AA$504,8,0)</f>
        <v>El 26 de mayo de 2025 se remitieron a la Oficina Asesora Jurídica remitir las Guías de Integraciones Empresariales y la Guía sobre la prohibición general en compras públicas, en el marco del producto establecido en el Plan de Acción. Presenta un avance del 50%, debido a que se remitieron 2 guías de las 4 establecidas.</v>
      </c>
    </row>
    <row r="48" spans="1:17" ht="38.25" x14ac:dyDescent="0.25">
      <c r="A48" s="13" t="str">
        <f>VLOOKUP(B48,'Plantilla publicacion'!$A$3:$B$504,2,0)</f>
        <v>Actividad sin participación</v>
      </c>
      <c r="B48" s="103" t="s">
        <v>1209</v>
      </c>
      <c r="C48" s="349"/>
      <c r="D48" s="349">
        <f>VLOOKUP(B48,'Plantilla publicacion'!$A$3:$M$502,6,0)</f>
        <v>0</v>
      </c>
      <c r="E48" s="349"/>
      <c r="F48" s="349"/>
      <c r="G48" s="349">
        <f>VLOOKUP(B48,'Plantilla publicacion'!$A$3:$M$502,7,0)</f>
        <v>0</v>
      </c>
      <c r="H48" s="6" t="str">
        <f>VLOOKUP(B48,'Plantilla publicacion'!$A$3:$M$504,8,0)</f>
        <v>Revisar y/o aprobar los documentos y enviarlos al área solicitante mediante correo electrónico. (Correo electrónico con revisión y/o aprobación de los documentos)</v>
      </c>
      <c r="I48" s="6">
        <f>VLOOKUP(B48,'Plantilla publicacion'!$A$3:$M$504,9,0)</f>
        <v>4</v>
      </c>
      <c r="J48" s="6" t="str">
        <f>VLOOKUP(B48,'Plantilla publicacion'!$A$3:$M$504,10,0)</f>
        <v>Númerica</v>
      </c>
      <c r="K48" s="7" t="str">
        <f>VLOOKUP(B48,'Plantilla publicacion'!$A$3:$M$504,11,0)</f>
        <v>2025-03-20</v>
      </c>
      <c r="L48" s="7" t="str">
        <f>VLOOKUP(B48,'Plantilla publicacion'!$A$3:$M$504,12,0)</f>
        <v>2025-07-31</v>
      </c>
      <c r="M48" s="58"/>
      <c r="N48" s="39" t="str">
        <f>VLOOKUP(B48,'Plantilla publicacion'!$A$3:$M$504,13,0)</f>
        <v>10-OFICINA  ASESORA JURÍDICA</v>
      </c>
      <c r="O48" s="198">
        <f>VLOOKUP($B48,'Plantilla publicacion'!$T$3:$Z$504,6,0)</f>
        <v>0</v>
      </c>
      <c r="P48" s="187">
        <f>VLOOKUP($B48,'Plantilla publicacion'!$T$3:$Z$504,7,0)</f>
        <v>0</v>
      </c>
      <c r="Q48" s="213">
        <f>VLOOKUP($B48,'Plantilla publicacion'!$T$3:$AA$504,8,0)</f>
        <v>0</v>
      </c>
    </row>
    <row r="49" spans="1:17" ht="63.75" x14ac:dyDescent="0.25">
      <c r="A49" s="13" t="str">
        <f>VLOOKUP(B49,'Plantilla publicacion'!$A$3:$B$504,2,0)</f>
        <v>Actividad propia</v>
      </c>
      <c r="B49" s="103" t="s">
        <v>1212</v>
      </c>
      <c r="C49" s="349"/>
      <c r="D49" s="349">
        <f>VLOOKUP(B49,'Plantilla publicacion'!$A$3:$M$502,6,0)</f>
        <v>0</v>
      </c>
      <c r="E49" s="349"/>
      <c r="F49" s="349"/>
      <c r="G49" s="349">
        <f>VLOOKUP(B49,'Plantilla publicacion'!$A$3:$M$502,7,0)</f>
        <v>0</v>
      </c>
      <c r="H49" s="6" t="str">
        <f>VLOOKUP(B49,'Plantilla publicacion'!$A$3:$M$504,8,0)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publicacion'!$A$3:$M$504,9,0)</f>
        <v>4</v>
      </c>
      <c r="J49" s="6" t="str">
        <f>VLOOKUP(B49,'Plantilla publicacion'!$A$3:$M$504,10,0)</f>
        <v>Númerica</v>
      </c>
      <c r="K49" s="7" t="str">
        <f>VLOOKUP(B49,'Plantilla publicacion'!$A$3:$M$504,11,0)</f>
        <v>2025-08-01</v>
      </c>
      <c r="L49" s="7" t="str">
        <f>VLOOKUP(B49,'Plantilla publicacion'!$A$3:$M$504,12,0)</f>
        <v>2025-08-29</v>
      </c>
      <c r="M49" s="58"/>
      <c r="N49" s="39" t="str">
        <f>VLOOKUP(B49,'Plantilla publicacion'!$A$3:$M$504,13,0)</f>
        <v>1000-DESPACHO DEL SUPERINTENDENTE DELEGADO PARA LA PROTECCIÓN DE LA COMPETENCIA</v>
      </c>
      <c r="O49" s="198">
        <f>VLOOKUP($B49,'Plantilla publicacion'!$T$3:$Z$504,6,0)</f>
        <v>0</v>
      </c>
      <c r="P49" s="187">
        <f>VLOOKUP($B49,'Plantilla publicacion'!$T$3:$Z$504,7,0)</f>
        <v>0</v>
      </c>
      <c r="Q49" s="213">
        <f>VLOOKUP($B49,'Plantilla publicacion'!$T$3:$AA$504,8,0)</f>
        <v>0</v>
      </c>
    </row>
    <row r="50" spans="1:17" ht="25.5" x14ac:dyDescent="0.25">
      <c r="A50" s="13" t="str">
        <f>VLOOKUP(B50,'Plantilla publicacion'!$A$3:$B$504,2,0)</f>
        <v>Actividad sin participación</v>
      </c>
      <c r="B50" s="103" t="s">
        <v>1214</v>
      </c>
      <c r="C50" s="349"/>
      <c r="D50" s="349">
        <f>VLOOKUP(B50,'Plantilla publicacion'!$A$3:$M$502,6,0)</f>
        <v>0</v>
      </c>
      <c r="E50" s="349"/>
      <c r="F50" s="349"/>
      <c r="G50" s="349">
        <f>VLOOKUP(B50,'Plantilla publicacion'!$A$3:$M$502,7,0)</f>
        <v>0</v>
      </c>
      <c r="H50" s="6" t="str">
        <f>VLOOKUP(B50,'Plantilla publicacion'!$A$3:$M$504,8,0)</f>
        <v>Elaborar y enviar al área solicitante, los  documentos con ajustes de corrección de estilo y diagramado.  (Documento Final)</v>
      </c>
      <c r="I50" s="6">
        <f>VLOOKUP(B50,'Plantilla publicacion'!$A$3:$M$504,9,0)</f>
        <v>4</v>
      </c>
      <c r="J50" s="6" t="str">
        <f>VLOOKUP(B50,'Plantilla publicacion'!$A$3:$M$504,10,0)</f>
        <v>Númerica</v>
      </c>
      <c r="K50" s="7" t="str">
        <f>VLOOKUP(B50,'Plantilla publicacion'!$A$3:$M$504,11,0)</f>
        <v>2025-09-01</v>
      </c>
      <c r="L50" s="7" t="str">
        <f>VLOOKUP(B50,'Plantilla publicacion'!$A$3:$M$504,12,0)</f>
        <v>2025-10-31</v>
      </c>
      <c r="M50" s="58"/>
      <c r="N50" s="39" t="str">
        <f>VLOOKUP(B50,'Plantilla publicacion'!$A$3:$M$504,13,0)</f>
        <v>73-GRUPO DE TRABAJO DE COMUNICACION</v>
      </c>
      <c r="O50" s="198">
        <f>VLOOKUP($B50,'Plantilla publicacion'!$T$3:$Z$504,6,0)</f>
        <v>0</v>
      </c>
      <c r="P50" s="187">
        <f>VLOOKUP($B50,'Plantilla publicacion'!$T$3:$Z$504,7,0)</f>
        <v>0</v>
      </c>
      <c r="Q50" s="213">
        <f>VLOOKUP($B50,'Plantilla publicacion'!$T$3:$AA$504,8,0)</f>
        <v>0</v>
      </c>
    </row>
    <row r="51" spans="1:17" ht="26.25" thickBot="1" x14ac:dyDescent="0.3">
      <c r="A51" s="13" t="str">
        <f>VLOOKUP(B51,'Plantilla publicacion'!$A$3:$B$504,2,0)</f>
        <v>Actividad propia</v>
      </c>
      <c r="B51" s="105" t="s">
        <v>1216</v>
      </c>
      <c r="C51" s="351"/>
      <c r="D51" s="351">
        <f>VLOOKUP(B51,'Plantilla publicacion'!$A$3:$M$502,6,0)</f>
        <v>0</v>
      </c>
      <c r="E51" s="351"/>
      <c r="F51" s="351"/>
      <c r="G51" s="351">
        <f>VLOOKUP(B51,'Plantilla publicacion'!$A$3:$M$502,7,0)</f>
        <v>0</v>
      </c>
      <c r="H51" s="107" t="str">
        <f>VLOOKUP(B51,'Plantilla publicacion'!$A$3:$M$504,8,0)</f>
        <v>Solicitar la Publicación de los documentos en la página web. (Correo electrónico y Documento de la guía o manual a publicar)</v>
      </c>
      <c r="I51" s="107">
        <f>VLOOKUP(B51,'Plantilla publicacion'!$A$3:$M$504,9,0)</f>
        <v>4</v>
      </c>
      <c r="J51" s="107" t="str">
        <f>VLOOKUP(B51,'Plantilla publicacion'!$A$3:$M$504,10,0)</f>
        <v>Númerica</v>
      </c>
      <c r="K51" s="108" t="str">
        <f>VLOOKUP(B51,'Plantilla publicacion'!$A$3:$M$504,11,0)</f>
        <v>2025-11-04</v>
      </c>
      <c r="L51" s="108" t="str">
        <f>VLOOKUP(B51,'Plantilla publicacion'!$A$3:$M$504,12,0)</f>
        <v>2025-11-28</v>
      </c>
      <c r="M51" s="109"/>
      <c r="N51" s="192" t="str">
        <f>VLOOKUP(B51,'Plantilla publicacion'!$A$3:$M$504,13,0)</f>
        <v>1000-DESPACHO DEL SUPERINTENDENTE DELEGADO PARA LA PROTECCIÓN DE LA COMPETENCIA</v>
      </c>
      <c r="O51" s="200">
        <f>VLOOKUP($B51,'Plantilla publicacion'!$T$3:$Z$504,6,0)</f>
        <v>0</v>
      </c>
      <c r="P51" s="188">
        <f>VLOOKUP($B51,'Plantilla publicacion'!$T$3:$Z$504,7,0)</f>
        <v>0</v>
      </c>
      <c r="Q51" s="215">
        <f>VLOOKUP($B51,'Plantilla publicacion'!$T$3:$AA$504,8,0)</f>
        <v>0</v>
      </c>
    </row>
    <row r="52" spans="1:17" s="12" customFormat="1" ht="89.25" x14ac:dyDescent="0.25">
      <c r="A52" s="5" t="str">
        <f>VLOOKUP(B52,'Plantilla publicacion'!$A$3:$B$504,2,0)</f>
        <v>Producto</v>
      </c>
      <c r="B52" s="15" t="s">
        <v>1218</v>
      </c>
      <c r="C52" s="349" t="str">
        <f>VLOOKUP(B52,'Plantilla publicacion'!$A$3:$R$504,17,0)</f>
        <v>PND - 5-31-5-b- Convergencia regional - Entidades públicas territoriales y nacionales fortalecidas / PES - Transformación Institucional</v>
      </c>
      <c r="D52" s="349" t="str">
        <f>VLOOKUP(B52,'Plantilla publicacion'!$A$3:$M$504,6,0)</f>
        <v>56-Fortalecer la gestión de la información, el conocimiento y la innovación para optimizar la capacidad institucional</v>
      </c>
      <c r="E52" s="349" t="str">
        <f>VLOOKUP(B52,'Plantilla publicacion'!$A$3:$O$504,14,0)</f>
        <v>102-Cumplimiento de productos del PAI asociados a Fortalecer la gestión de la información, el conocimiento y la innovación para optimizar la capacidad institucional</v>
      </c>
      <c r="F52" s="349" t="str">
        <f>VLOOKUP(B52,'Plantilla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349" t="str">
        <f>VLOOKUP(B52,'Plantilla publicacion'!$A$3:$M$504,7,0)</f>
        <v>N/A</v>
      </c>
      <c r="H52" s="15" t="str">
        <f>VLOOKUP(B52,'Plantilla publicacion'!$A$3:$M$504,8,0)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publicacion'!$A$3:$M$504,9,0)</f>
        <v>5</v>
      </c>
      <c r="J52" s="15" t="str">
        <f>VLOOKUP(B52,'Plantilla publicacion'!$A$3:$M$504,10,0)</f>
        <v>Númerica</v>
      </c>
      <c r="K52" s="158" t="str">
        <f>VLOOKUP(B52,'Plantilla publicacion'!$A$3:$M$504,11,0)</f>
        <v>2025-02-03</v>
      </c>
      <c r="L52" s="158" t="str">
        <f>VLOOKUP(B52,'Plantilla publicacion'!$A$3:$M$504,12,0)</f>
        <v>2025-12-12</v>
      </c>
      <c r="M52" s="15" t="str">
        <f>IF(ISERROR(VLOOKUP(B52,'Plantilla publicacion'!$A$3:$P$501,16,0)),"NA",VLOOKUP(B52,'Plantilla publicacion'!$A$3:$P$501,16,0))</f>
        <v>PND 9_Ampliar los instrumentos de prevención / PND 10_Fortalecer las actividades de inspección, vigilancia y control / PES_20230189 / PES_20230192 / PEI_4 / PEI_5</v>
      </c>
      <c r="N52" s="189" t="str">
        <f>VLOOKUP(B52,'Plantilla publicacion'!$A$3:$M$504,13,0)</f>
        <v>1000-DESPACHO DEL SUPERINTENDENTE DELEGADO PARA LA PROTECCIÓN DE LA COMPETENCIA</v>
      </c>
      <c r="O52" s="202">
        <f>VLOOKUP($B52,'Plantilla publicacion'!$T$3:$Z$504,6,0)</f>
        <v>0</v>
      </c>
      <c r="P52" s="186">
        <f>VLOOKUP($B52,'Plantilla publicacion'!$T$3:$Z$504,7,0)</f>
        <v>0</v>
      </c>
      <c r="Q52" s="141" t="str">
        <f>VLOOKUP($B52,'Plantilla publicacion'!$T$3:$AA$504,8,0)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entregará un primer avance consolidado con información de los estudios el 30 de mayo de 2025.</v>
      </c>
    </row>
    <row r="53" spans="1:17" ht="51" x14ac:dyDescent="0.25">
      <c r="A53" s="13" t="str">
        <f>VLOOKUP(B53,'Plantilla publicacion'!$A$3:$B$504,2,0)</f>
        <v>Actividad propia</v>
      </c>
      <c r="B53" s="6" t="s">
        <v>1220</v>
      </c>
      <c r="C53" s="349"/>
      <c r="D53" s="349">
        <f>VLOOKUP(B53,'Plantilla publicacion'!$A$3:$M$502,6,0)</f>
        <v>0</v>
      </c>
      <c r="E53" s="349"/>
      <c r="F53" s="349"/>
      <c r="G53" s="349">
        <f>VLOOKUP(B53,'Plantilla publicacion'!$A$3:$M$502,7,0)</f>
        <v>0</v>
      </c>
      <c r="H53" s="6" t="str">
        <f>VLOOKUP(B53,'Plantilla publicacion'!$A$3:$M$504,8,0)</f>
        <v>Definir el alcance requerido, para los estudios o informes.  (Acta con el alcance definido)</v>
      </c>
      <c r="I53" s="6">
        <f>VLOOKUP(B53,'Plantilla publicacion'!$A$3:$M$504,9,0)</f>
        <v>5</v>
      </c>
      <c r="J53" s="6" t="str">
        <f>VLOOKUP(B53,'Plantilla publicacion'!$A$3:$M$504,10,0)</f>
        <v>Númerica</v>
      </c>
      <c r="K53" s="7" t="str">
        <f>VLOOKUP(B53,'Plantilla publicacion'!$A$3:$M$504,11,0)</f>
        <v>2025-02-03</v>
      </c>
      <c r="L53" s="7" t="str">
        <f>VLOOKUP(B53,'Plantilla publicacion'!$A$3:$M$504,12,0)</f>
        <v>2025-02-28</v>
      </c>
      <c r="M53" s="58"/>
      <c r="N53" s="39" t="str">
        <f>VLOOKUP(B53,'Plantilla publicacion'!$A$3:$M$504,13,0)</f>
        <v>1000-DESPACHO DEL SUPERINTENDENTE DELEGADO PARA LA PROTECCIÓN DE LA COMPETENCIA</v>
      </c>
      <c r="O53" s="198">
        <f>VLOOKUP($B53,'Plantilla publicacion'!$T$3:$Z$504,6,0)</f>
        <v>100</v>
      </c>
      <c r="P53" s="187">
        <f>VLOOKUP($B53,'Plantilla publicacion'!$T$3:$Z$504,7,0)</f>
        <v>1.8181818181818181E-2</v>
      </c>
      <c r="Q53" s="213" t="str">
        <f>VLOOKUP($B53,'Plantilla publicacion'!$T$3:$AA$504,8,0)</f>
        <v xml:space="preserve">Se definió el alcance requerido, para cada uno de los cinco (5) estudios que se desarrollarán en la Delegatura para la Protección de la Competencia durante la vigencia 2025, mediante acta. </v>
      </c>
    </row>
    <row r="54" spans="1:17" ht="153.75" thickBot="1" x14ac:dyDescent="0.3">
      <c r="A54" s="13" t="str">
        <f>VLOOKUP(B54,'Plantilla publicacion'!$A$3:$B$504,2,0)</f>
        <v>Actividad propia</v>
      </c>
      <c r="B54" s="11" t="s">
        <v>1222</v>
      </c>
      <c r="C54" s="349"/>
      <c r="D54" s="349">
        <f>VLOOKUP(B54,'Plantilla publicacion'!$A$3:$M$502,6,0)</f>
        <v>0</v>
      </c>
      <c r="E54" s="349"/>
      <c r="F54" s="349"/>
      <c r="G54" s="349">
        <f>VLOOKUP(B54,'Plantilla publicacion'!$A$3:$M$502,7,0)</f>
        <v>0</v>
      </c>
      <c r="H54" s="11" t="str">
        <f>VLOOKUP(B54,'Plantilla publicacion'!$A$3:$M$504,8,0)</f>
        <v>Realizar y entregar los estudios o informes   (Estudio presentado a la Delegada para la Protección de la Competencia)</v>
      </c>
      <c r="I54" s="11">
        <f>VLOOKUP(B54,'Plantilla publicacion'!$A$3:$M$504,9,0)</f>
        <v>5</v>
      </c>
      <c r="J54" s="11" t="str">
        <f>VLOOKUP(B54,'Plantilla publicacion'!$A$3:$M$504,10,0)</f>
        <v>Númerica</v>
      </c>
      <c r="K54" s="111" t="str">
        <f>VLOOKUP(B54,'Plantilla publicacion'!$A$3:$M$504,11,0)</f>
        <v>2025-03-03</v>
      </c>
      <c r="L54" s="111" t="str">
        <f>VLOOKUP(B54,'Plantilla publicacion'!$A$3:$M$504,12,0)</f>
        <v>2025-12-12</v>
      </c>
      <c r="M54" s="109"/>
      <c r="N54" s="190" t="str">
        <f>VLOOKUP(B54,'Plantilla publicacion'!$A$3:$M$504,13,0)</f>
        <v>1000-DESPACHO DEL SUPERINTENDENTE DELEGADO PARA LA PROTECCIÓN DE LA COMPETENCIA</v>
      </c>
      <c r="O54" s="200">
        <f>VLOOKUP($B54,'Plantilla publicacion'!$T$3:$Z$504,6,0)</f>
        <v>0</v>
      </c>
      <c r="P54" s="188">
        <f>VLOOKUP($B54,'Plantilla publicacion'!$T$3:$Z$504,7,0)</f>
        <v>0</v>
      </c>
      <c r="Q54" s="215" t="str">
        <f>VLOOKUP($B54,'Plantilla publicacion'!$T$3:$AA$504,8,0)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entregará un primer avance consolidado con información de los estudios el 30 de mayo de 2025.
Los estudios definidos en el Plan Estratégico Sectorial son:
1.	Estudio sobre el mercado de medicamentos oftalmológicos.
2.	Estudio sobre el mercado de vehículos eléctricos en Colombia (2022–2024)</v>
      </c>
    </row>
    <row r="55" spans="1:17" s="12" customFormat="1" ht="51" x14ac:dyDescent="0.25">
      <c r="A55" s="5" t="str">
        <f>VLOOKUP(B55,'Plantilla publicacion'!$A$3:$B$504,2,0)</f>
        <v>Producto</v>
      </c>
      <c r="B55" s="99" t="s">
        <v>1384</v>
      </c>
      <c r="C55" s="350" t="str">
        <f>VLOOKUP(B55,'Plantilla publicacion'!$A$3:$R$504,17,0)</f>
        <v>PND - 5-31-5-b- Convergencia regional - Entidades públicas territoriales y nacionales fortalecidas / PES - Cierre de brechas territoriales</v>
      </c>
      <c r="D55" s="350" t="str">
        <f>VLOOKUP(B55,'Plantilla publicacion'!$A$3:$M$504,6,0)</f>
        <v>58-Promover el enfoque preventivo, diferencial y territorial en el que hacer misional de la entidad</v>
      </c>
      <c r="E55" s="350" t="str">
        <f>VLOOKUP(B55,'Plantilla publicacion'!$A$3:$O$504,14,0)</f>
        <v>103-Cumplimiento de productos del PAI asociados a Promover el enfoque preventivo, diferencial y territorial en el que hacer misional de la entidad</v>
      </c>
      <c r="F55" s="350" t="str">
        <f>VLOOKUP(B55,'Plantilla publicacion'!$A$3:$P$504,15,0)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350" t="str">
        <f>VLOOKUP(B55,'Plantilla publicacion'!$A$3:$M$504,7,0)</f>
        <v>C-3503-0200-0009-40401c</v>
      </c>
      <c r="H55" s="101" t="str">
        <f>VLOOKUP(B55,'Plantilla publicacion'!$A$3:$M$504,8,0)</f>
        <v>Guía de Aprendizaje en Derecho de Consumo traducida a lenguaje de minorías étnicas, elaborada y socializada  (Guía en formato digital)</v>
      </c>
      <c r="I55" s="101">
        <f>VLOOKUP(B55,'Plantilla publicacion'!$A$3:$M$504,9,0)</f>
        <v>1</v>
      </c>
      <c r="J55" s="101" t="str">
        <f>VLOOKUP(B55,'Plantilla publicacion'!$A$3:$M$504,10,0)</f>
        <v>Númerica</v>
      </c>
      <c r="K55" s="159" t="str">
        <f>VLOOKUP(B55,'Plantilla publicacion'!$A$3:$M$504,11,0)</f>
        <v>2025-02-03</v>
      </c>
      <c r="L55" s="159" t="str">
        <f>VLOOKUP(B55,'Plantilla publicacion'!$A$3:$M$504,12,0)</f>
        <v>2025-12-15</v>
      </c>
      <c r="M55" s="15" t="str">
        <f>IF(ISERROR(VLOOKUP(B55,'Plantilla publicacion'!$A$3:$P$501,16,0)),"NA",VLOOKUP(B55,'Plantilla publicacion'!$A$3:$P$501,16,0))</f>
        <v>PND_8_Fortalecer las capacidades y conocimiento sobre derechos y deberes de las relaciones de consumo / PES_20230197 / PEI_17</v>
      </c>
      <c r="N55" s="191" t="str">
        <f>VLOOKUP(B55,'Plantilla publicacion'!$A$3:$M$504,13,0)</f>
        <v>3003-GRUPO DE TRABAJO DE APOYO A LA RED NACIONAL DE PROTECCIÓN  AL CONSUMIDOR;
71-GRUPO DE TRABAJO DE FORMACION;
73-GRUPO DE TRABAJO DE COMUNICACION</v>
      </c>
      <c r="O55" s="202">
        <f>VLOOKUP($B55,'Plantilla publicacion'!$T$3:$Z$504,6,0)</f>
        <v>0</v>
      </c>
      <c r="P55" s="186">
        <f>VLOOKUP($B55,'Plantilla publicacion'!$T$3:$Z$504,7,0)</f>
        <v>0</v>
      </c>
      <c r="Q55" s="141">
        <f>VLOOKUP($B55,'Plantilla publicacion'!$T$3:$AA$504,8,0)</f>
        <v>0</v>
      </c>
    </row>
    <row r="56" spans="1:17" ht="114.75" x14ac:dyDescent="0.25">
      <c r="A56" s="13" t="str">
        <f>VLOOKUP(B56,'Plantilla publicacion'!$A$3:$B$504,2,0)</f>
        <v>Actividad propia</v>
      </c>
      <c r="B56" s="103" t="s">
        <v>1387</v>
      </c>
      <c r="C56" s="349"/>
      <c r="D56" s="349">
        <f>VLOOKUP(B56,'Plantilla publicacion'!$A$3:$M$502,6,0)</f>
        <v>0</v>
      </c>
      <c r="E56" s="349"/>
      <c r="F56" s="349"/>
      <c r="G56" s="349">
        <f>VLOOKUP(B56,'Plantilla publicacion'!$A$3:$M$502,7,0)</f>
        <v>0</v>
      </c>
      <c r="H56" s="6" t="str">
        <f>VLOOKUP(B56,'Plantilla publicacion'!$A$3:$M$504,8,0)</f>
        <v>Definir el grupo étnico para la traducción de la Guía de Aprendizaje en Derecho de Consumo  (Acta de acuerdo de grupo étnico definido)</v>
      </c>
      <c r="I56" s="6">
        <f>VLOOKUP(B56,'Plantilla publicacion'!$A$3:$M$504,9,0)</f>
        <v>1</v>
      </c>
      <c r="J56" s="6" t="str">
        <f>VLOOKUP(B56,'Plantilla publicacion'!$A$3:$M$504,10,0)</f>
        <v>Númerica</v>
      </c>
      <c r="K56" s="7" t="str">
        <f>VLOOKUP(B56,'Plantilla publicacion'!$A$3:$M$504,11,0)</f>
        <v>2025-02-03</v>
      </c>
      <c r="L56" s="7" t="str">
        <f>VLOOKUP(B56,'Plantilla publicacion'!$A$3:$M$504,12,0)</f>
        <v>2025-03-31</v>
      </c>
      <c r="M56" s="58"/>
      <c r="N56" s="39" t="str">
        <f>VLOOKUP(B56,'Plantilla publicacion'!$A$3:$M$504,13,0)</f>
        <v>3003-GRUPO DE TRABAJO DE APOYO A LA RED NACIONAL DE PROTECCIÓN  AL CONSUMIDOR;
71-GRUPO DE TRABAJO DE FORMACION</v>
      </c>
      <c r="O56" s="198">
        <f>VLOOKUP($B56,'Plantilla publicacion'!$T$3:$Z$504,6,0)</f>
        <v>100</v>
      </c>
      <c r="P56" s="187">
        <f>VLOOKUP($B56,'Plantilla publicacion'!$T$3:$Z$504,7,0)</f>
        <v>9.0909090909090905E-3</v>
      </c>
      <c r="Q56" s="213" t="str">
        <f>VLOOKUP($B56,'Plantilla publicacion'!$T$3:$AA$504,8,0)</f>
        <v>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v>
      </c>
    </row>
    <row r="57" spans="1:17" ht="38.25" x14ac:dyDescent="0.25">
      <c r="A57" s="13" t="str">
        <f>VLOOKUP(B57,'Plantilla publicacion'!$A$3:$B$504,2,0)</f>
        <v>Actividad propia</v>
      </c>
      <c r="B57" s="103" t="s">
        <v>1390</v>
      </c>
      <c r="C57" s="349"/>
      <c r="D57" s="349">
        <f>VLOOKUP(B57,'Plantilla publicacion'!$A$3:$M$502,6,0)</f>
        <v>0</v>
      </c>
      <c r="E57" s="349"/>
      <c r="F57" s="349"/>
      <c r="G57" s="349">
        <f>VLOOKUP(B57,'Plantilla publicacion'!$A$3:$M$502,7,0)</f>
        <v>0</v>
      </c>
      <c r="H57" s="6" t="str">
        <f>VLOOKUP(B57,'Plantilla publicacion'!$A$3:$M$504,8,0)</f>
        <v>Consolidar y traducir la Guía de Aprendizaje en Derecho de Consumo en lenguaje étnico aprobada (Guía de Aprendizaje en Derecho de Consumo en lenguaje étnico aprobada y traducida)</v>
      </c>
      <c r="I57" s="6">
        <f>VLOOKUP(B57,'Plantilla publicacion'!$A$3:$M$504,9,0)</f>
        <v>1</v>
      </c>
      <c r="J57" s="6" t="str">
        <f>VLOOKUP(B57,'Plantilla publicacion'!$A$3:$M$504,10,0)</f>
        <v>Númerica</v>
      </c>
      <c r="K57" s="7" t="str">
        <f>VLOOKUP(B57,'Plantilla publicacion'!$A$3:$M$504,11,0)</f>
        <v>2025-04-01</v>
      </c>
      <c r="L57" s="7" t="str">
        <f>VLOOKUP(B57,'Plantilla publicacion'!$A$3:$M$504,12,0)</f>
        <v>2025-07-01</v>
      </c>
      <c r="M57" s="58"/>
      <c r="N57" s="39" t="str">
        <f>VLOOKUP(B57,'Plantilla publicacion'!$A$3:$M$504,13,0)</f>
        <v>3003-GRUPO DE TRABAJO DE APOYO A LA RED NACIONAL DE PROTECCIÓN  AL CONSUMIDOR</v>
      </c>
      <c r="O57" s="198">
        <f>VLOOKUP($B57,'Plantilla publicacion'!$T$3:$Z$504,6,0)</f>
        <v>0</v>
      </c>
      <c r="P57" s="187">
        <f>VLOOKUP($B57,'Plantilla publicacion'!$T$3:$Z$504,7,0)</f>
        <v>0</v>
      </c>
      <c r="Q57" s="213" t="str">
        <f>VLOOKUP($B57,'Plantilla publicacion'!$T$3:$AA$504,8,0)</f>
        <v xml:space="preserve">Durante el mes de mayo, se logró un avance significativo en el componente de traducción étnica de la Guía NNA. En particular, se consolidó la propuesta de diagramación para la versión en lengua Wayuunaiki, la cual fue aprobada por la Coordinación de la Red Nacional de Protección al Consumidor. Asimismo, se avanzó en la gestión del evento de socialización de la Guía NNA traducida, diligenciando la solicitud en el formato requerido por OSCAE. Como resultado de este proceso, se coordinó la realización del evento entre el 16 y el 18 de septiembre en el corregimiento de Nazareth, Alta Guajira, una zona priorizada por su alta concentración de población Wayuu; tiene como objetivo impactar a 100 personas, entre niñas, niños, adolescentes (NNA) y sus cuidadores. </v>
      </c>
    </row>
    <row r="58" spans="1:17" ht="51" x14ac:dyDescent="0.25">
      <c r="A58" s="13" t="str">
        <f>VLOOKUP(B58,'Plantilla publicacion'!$A$3:$B$504,2,0)</f>
        <v>Actividad propia</v>
      </c>
      <c r="B58" s="103" t="s">
        <v>1392</v>
      </c>
      <c r="C58" s="349"/>
      <c r="D58" s="349">
        <f>VLOOKUP(B58,'Plantilla publicacion'!$A$3:$M$502,6,0)</f>
        <v>0</v>
      </c>
      <c r="E58" s="349"/>
      <c r="F58" s="349"/>
      <c r="G58" s="349">
        <f>VLOOKUP(B58,'Plantilla publicacion'!$A$3:$M$502,7,0)</f>
        <v>0</v>
      </c>
      <c r="H58" s="6" t="str">
        <f>VLOOKUP(B58,'Plantilla publicacion'!$A$3:$M$504,8,0)</f>
        <v>Definir la Estrategia de sensibilización de la Guía de Aprendizaje en Derecho de Consumo con las entidades publicas interesadas (Documento Estrategia de sensibilización de la Guía de Aprendizaje en Derecho de Consumo)</v>
      </c>
      <c r="I58" s="6">
        <f>VLOOKUP(B58,'Plantilla publicacion'!$A$3:$M$504,9,0)</f>
        <v>1</v>
      </c>
      <c r="J58" s="6" t="str">
        <f>VLOOKUP(B58,'Plantilla publicacion'!$A$3:$M$504,10,0)</f>
        <v>Númerica</v>
      </c>
      <c r="K58" s="7" t="str">
        <f>VLOOKUP(B58,'Plantilla publicacion'!$A$3:$M$504,11,0)</f>
        <v>2025-06-03</v>
      </c>
      <c r="L58" s="7" t="str">
        <f>VLOOKUP(B58,'Plantilla publicacion'!$A$3:$M$504,12,0)</f>
        <v>2025-07-01</v>
      </c>
      <c r="M58" s="58"/>
      <c r="N58" s="39" t="str">
        <f>VLOOKUP(B58,'Plantilla publicacion'!$A$3:$M$504,13,0)</f>
        <v>3003-GRUPO DE TRABAJO DE APOYO A LA RED NACIONAL DE PROTECCIÓN  AL CONSUMIDOR;
73-GRUPO DE TRABAJO DE COMUNICACION</v>
      </c>
      <c r="O58" s="198">
        <f>VLOOKUP($B58,'Plantilla publicacion'!$T$3:$Z$504,6,0)</f>
        <v>0</v>
      </c>
      <c r="P58" s="187">
        <f>VLOOKUP($B58,'Plantilla publicacion'!$T$3:$Z$504,7,0)</f>
        <v>0</v>
      </c>
      <c r="Q58" s="213">
        <f>VLOOKUP($B58,'Plantilla publicacion'!$T$3:$AA$504,8,0)</f>
        <v>0</v>
      </c>
    </row>
    <row r="59" spans="1:17" ht="26.25" thickBot="1" x14ac:dyDescent="0.3">
      <c r="A59" s="13" t="str">
        <f>VLOOKUP(B59,'Plantilla publicacion'!$A$3:$B$504,2,0)</f>
        <v>Actividad propia</v>
      </c>
      <c r="B59" s="105" t="s">
        <v>1394</v>
      </c>
      <c r="C59" s="351"/>
      <c r="D59" s="351">
        <f>VLOOKUP(B59,'Plantilla publicacion'!$A$3:$M$502,6,0)</f>
        <v>0</v>
      </c>
      <c r="E59" s="351"/>
      <c r="F59" s="351"/>
      <c r="G59" s="351">
        <f>VLOOKUP(B59,'Plantilla publicacion'!$A$3:$M$502,7,0)</f>
        <v>0</v>
      </c>
      <c r="H59" s="107" t="str">
        <f>VLOOKUP(B59,'Plantilla publicacion'!$A$3:$M$504,8,0)</f>
        <v>Aplicar la estrategia de sensibilización definida (Informe de aplicación de la estrategia)</v>
      </c>
      <c r="I59" s="107">
        <f>VLOOKUP(B59,'Plantilla publicacion'!$A$3:$M$504,9,0)</f>
        <v>1</v>
      </c>
      <c r="J59" s="107" t="str">
        <f>VLOOKUP(B59,'Plantilla publicacion'!$A$3:$M$504,10,0)</f>
        <v>Númerica</v>
      </c>
      <c r="K59" s="108" t="str">
        <f>VLOOKUP(B59,'Plantilla publicacion'!$A$3:$M$504,11,0)</f>
        <v>2025-07-01</v>
      </c>
      <c r="L59" s="108" t="str">
        <f>VLOOKUP(B59,'Plantilla publicacion'!$A$3:$M$504,12,0)</f>
        <v>2025-12-15</v>
      </c>
      <c r="M59" s="109"/>
      <c r="N59" s="192" t="str">
        <f>VLOOKUP(B59,'Plantilla publicacion'!$A$3:$M$504,13,0)</f>
        <v>3003-GRUPO DE TRABAJO DE APOYO A LA RED NACIONAL DE PROTECCIÓN  AL CONSUMIDOR</v>
      </c>
      <c r="O59" s="200">
        <f>VLOOKUP($B59,'Plantilla publicacion'!$T$3:$Z$504,6,0)</f>
        <v>0</v>
      </c>
      <c r="P59" s="188">
        <f>VLOOKUP($B59,'Plantilla publicacion'!$T$3:$Z$504,7,0)</f>
        <v>0</v>
      </c>
      <c r="Q59" s="215">
        <f>VLOOKUP($B59,'Plantilla publicacion'!$T$3:$AA$504,8,0)</f>
        <v>0</v>
      </c>
    </row>
    <row r="60" spans="1:17" s="12" customFormat="1" ht="63.75" x14ac:dyDescent="0.25">
      <c r="A60" s="5" t="str">
        <f>VLOOKUP(B60,'Plantilla publicacion'!$A$3:$B$504,2,0)</f>
        <v>Producto</v>
      </c>
      <c r="B60" s="15" t="s">
        <v>1451</v>
      </c>
      <c r="C60" s="349" t="str">
        <f>VLOOKUP(B60,'Plantilla publicacion'!$A$3:$R$504,17,0)</f>
        <v>PND - 5-31-5-b- Convergencia regional - Entidades públicas territoriales y nacionales fortalecidas / PES - Transformación Institucional</v>
      </c>
      <c r="D60" s="349" t="str">
        <f>VLOOKUP(B60,'Plantilla publicacion'!$A$3:$M$504,6,0)</f>
        <v>56-Fortalecer la gestión de la información, el conocimiento y la innovación para optimizar la capacidad institucional</v>
      </c>
      <c r="E60" s="349" t="str">
        <f>VLOOKUP(B60,'Plantilla publicacion'!$A$3:$O$504,14,0)</f>
        <v>102-Cumplimiento de productos del PAI asociados a Fortalecer la gestión de la información, el conocimiento y la innovación para optimizar la capacidad institucional</v>
      </c>
      <c r="F60" s="349" t="str">
        <f>VLOOKUP(B60,'Plantilla publicacion'!$A$3:$P$504,15,0)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349" t="str">
        <f>VLOOKUP(B60,'Plantilla publicacion'!$A$3:$M$504,7,0)</f>
        <v>N/A</v>
      </c>
      <c r="H60" s="15" t="str">
        <f>VLOOKUP(B60,'Plantilla publicacion'!$A$3:$M$504,8,0)</f>
        <v>Capacitaciones internas al personal que atiende y oriente a los usuarios en las Casas del Consumidor, realizadas - Imágenes (fotografía o captura de pantalla) de la difusión realizada</v>
      </c>
      <c r="I60" s="15">
        <f>VLOOKUP(B60,'Plantilla publicacion'!$A$3:$M$504,9,0)</f>
        <v>8</v>
      </c>
      <c r="J60" s="15" t="str">
        <f>VLOOKUP(B60,'Plantilla publicacion'!$A$3:$M$504,10,0)</f>
        <v>Númerica</v>
      </c>
      <c r="K60" s="158" t="str">
        <f>VLOOKUP(B60,'Plantilla publicacion'!$A$3:$M$504,11,0)</f>
        <v>2025-01-15</v>
      </c>
      <c r="L60" s="158" t="str">
        <f>VLOOKUP(B60,'Plantilla publicacion'!$A$3:$M$504,12,0)</f>
        <v>2025-12-30</v>
      </c>
      <c r="M60" s="15">
        <f>IF(ISERROR(VLOOKUP(B60,'Plantilla publicacion'!$A$3:$P$501,16,0)),"NA",VLOOKUP(B60,'Plantilla publicacion'!$A$3:$P$501,16,0))</f>
        <v>0</v>
      </c>
      <c r="N60" s="189" t="str">
        <f>VLOOKUP(B60,'Plantilla publicacion'!$A$3:$M$504,13,0)</f>
        <v>3000-DESPACHO DEL SUPERINTENDENTE DELEGADO PARA LA PROTECCIÓN DEL CONSUMIDOR;
3100-DIRECCION DE INVESTIGACIONES DE PROTECCION AL CONSUMIDOR;
3200-DIRECCIÓN DE INVESTIGACIONES DE PROTECCIÓN DE USUARIOS DE SERVICIOS DE COMUNICACIONES</v>
      </c>
      <c r="O60" s="202">
        <f>VLOOKUP($B60,'Plantilla publicacion'!$T$3:$Z$504,6,0)</f>
        <v>0</v>
      </c>
      <c r="P60" s="186">
        <f>VLOOKUP($B60,'Plantilla publicacion'!$T$3:$Z$504,7,0)</f>
        <v>0</v>
      </c>
      <c r="Q60" s="141">
        <f>VLOOKUP($B60,'Plantilla publicacion'!$T$3:$AA$504,8,0)</f>
        <v>0</v>
      </c>
    </row>
    <row r="61" spans="1:17" ht="63.75" x14ac:dyDescent="0.25">
      <c r="A61" s="13" t="str">
        <f>VLOOKUP(B61,'Plantilla publicacion'!$A$3:$B$504,2,0)</f>
        <v>Actividad propia</v>
      </c>
      <c r="B61" s="6" t="s">
        <v>1452</v>
      </c>
      <c r="C61" s="349"/>
      <c r="D61" s="349">
        <f>VLOOKUP(B61,'Plantilla publicacion'!$A$3:$M$502,6,0)</f>
        <v>0</v>
      </c>
      <c r="E61" s="349"/>
      <c r="F61" s="349"/>
      <c r="G61" s="349">
        <f>VLOOKUP(B61,'Plantilla publicacion'!$A$3:$M$502,7,0)</f>
        <v>0</v>
      </c>
      <c r="H61" s="6" t="str">
        <f>VLOOKUP(B61,'Plantilla publicacion'!$A$3:$M$504,8,0)</f>
        <v>Definir el plan de trabajo de las jornadas a realizar ( Listado de asistencia a reunión)</v>
      </c>
      <c r="I61" s="6">
        <f>VLOOKUP(B61,'Plantilla publicacion'!$A$3:$M$504,9,0)</f>
        <v>1</v>
      </c>
      <c r="J61" s="6" t="str">
        <f>VLOOKUP(B61,'Plantilla publicacion'!$A$3:$M$504,10,0)</f>
        <v>Númerica</v>
      </c>
      <c r="K61" s="7" t="str">
        <f>VLOOKUP(B61,'Plantilla publicacion'!$A$3:$M$504,11,0)</f>
        <v>2025-01-15</v>
      </c>
      <c r="L61" s="7" t="str">
        <f>VLOOKUP(B61,'Plantilla publicacion'!$A$3:$M$504,12,0)</f>
        <v>2025-02-28</v>
      </c>
      <c r="M61" s="58"/>
      <c r="N61" s="39" t="str">
        <f>VLOOKUP(B61,'Plantilla publicacion'!$A$3:$M$504,13,0)</f>
        <v>3000-DESPACHO DEL SUPERINTENDENTE DELEGADO PARA LA PROTECCIÓN DEL CONSUMIDOR;
3100-DIRECCION DE INVESTIGACIONES DE PROTECCION AL CONSUMIDOR;
3200-DIRECCIÓN DE INVESTIGACIONES DE PROTECCIÓN DE USUARIOS DE SERVICIOS DE COMUNICACIONES</v>
      </c>
      <c r="O61" s="198">
        <f>VLOOKUP($B61,'Plantilla publicacion'!$T$3:$Z$504,6,0)</f>
        <v>100</v>
      </c>
      <c r="P61" s="187">
        <f>VLOOKUP($B61,'Plantilla publicacion'!$T$3:$Z$504,7,0)</f>
        <v>1.8181818181818181E-2</v>
      </c>
      <c r="Q61" s="213" t="str">
        <f>VLOOKUP($B61,'Plantilla publicacion'!$T$3:$AA$504,8,0)</f>
        <v>Se remite las evidencias donde se definió el plan de trabajo para realizar las capacitaciones internas correspondientes a la actividad 3000.5.1</v>
      </c>
    </row>
    <row r="62" spans="1:17" ht="64.5" thickBot="1" x14ac:dyDescent="0.3">
      <c r="A62" s="13" t="str">
        <f>VLOOKUP(B62,'Plantilla publicacion'!$A$3:$B$504,2,0)</f>
        <v>Actividad propia</v>
      </c>
      <c r="B62" s="6" t="s">
        <v>1453</v>
      </c>
      <c r="C62" s="369"/>
      <c r="D62" s="369">
        <f>VLOOKUP(B62,'Plantilla publicacion'!$A$3:$M$502,6,0)</f>
        <v>0</v>
      </c>
      <c r="E62" s="369"/>
      <c r="F62" s="369"/>
      <c r="G62" s="369">
        <f>VLOOKUP(B62,'Plantilla publicacion'!$A$3:$M$502,7,0)</f>
        <v>0</v>
      </c>
      <c r="H62" s="6" t="str">
        <f>VLOOKUP(B62,'Plantilla publicacion'!$A$3:$M$504,8,0)</f>
        <v>Desarrollar las jornadas de capacitación - Imágenes (fotografía o captura de pantalla) de la difusión realizada.</v>
      </c>
      <c r="I62" s="6">
        <f>VLOOKUP(B62,'Plantilla publicacion'!$A$3:$M$504,9,0)</f>
        <v>8</v>
      </c>
      <c r="J62" s="6" t="str">
        <f>VLOOKUP(B62,'Plantilla publicacion'!$A$3:$M$504,10,0)</f>
        <v>Númerica</v>
      </c>
      <c r="K62" s="7" t="str">
        <f>VLOOKUP(B62,'Plantilla publicacion'!$A$3:$M$504,11,0)</f>
        <v>2025-03-03</v>
      </c>
      <c r="L62" s="7" t="str">
        <f>VLOOKUP(B62,'Plantilla publicacion'!$A$3:$M$504,12,0)</f>
        <v>2025-12-30</v>
      </c>
      <c r="M62" s="58"/>
      <c r="N62" s="39" t="str">
        <f>VLOOKUP(B62,'Plantilla publicacion'!$A$3:$M$504,13,0)</f>
        <v>3000-DESPACHO DEL SUPERINTENDENTE DELEGADO PARA LA PROTECCIÓN DEL CONSUMIDOR;
3100-DIRECCION DE INVESTIGACIONES DE PROTECCION AL CONSUMIDOR;
3200-DIRECCIÓN DE INVESTIGACIONES DE PROTECCIÓN DE USUARIOS DE SERVICIOS DE COMUNICACIONES</v>
      </c>
      <c r="O62" s="200">
        <f>VLOOKUP($B62,'Plantilla publicacion'!$T$3:$Z$504,6,0)</f>
        <v>87.5</v>
      </c>
      <c r="P62" s="188">
        <f>VLOOKUP($B62,'Plantilla publicacion'!$T$3:$Z$504,7,0)</f>
        <v>6.3636363636363644E-2</v>
      </c>
      <c r="Q62" s="215" t="str">
        <f>VLOOKUP($B62,'Plantilla publicacion'!$T$3:$AA$504,8,0)</f>
        <v>Se remite actas de capacitaciones realizadas en las ciudades de Pereira, Leticia, Bucaramanga, Popayán, Cali y Pasto, realizadas en las casas del consumidor de estas ciudades. Adicionalmente, se adjuntan fotografías y listados de asistencia.
Así se calculo los porcentajes de cada una de las capacitaciones:
       1 capacitación * 100%
X=  ----------------------------
            8 capacitaciones 
1 capacitación (Medellín) = 12.5% - ya fue reportada
2 capacitaciones (Pereira) = 25%
3 capacitaciones (Leticia) = 37.5%
4 capacitaciones (Bucaramanga) = 50%
5 capacitaciones (Popayán) = 62.5%
6 capacitaciones (Cali) = 75%
7 capacitaciones (Pasto) = 87.5%
8 capacitaciones (ciudad faltante) = 100%</v>
      </c>
    </row>
  </sheetData>
  <autoFilter ref="A9:N62" xr:uid="{B0919974-6D97-4421-A06A-70059AE1A889}"/>
  <mergeCells count="65">
    <mergeCell ref="C25:C30"/>
    <mergeCell ref="D25:D30"/>
    <mergeCell ref="E25:E30"/>
    <mergeCell ref="F25:F30"/>
    <mergeCell ref="G25:G30"/>
    <mergeCell ref="C31:C37"/>
    <mergeCell ref="D31:D37"/>
    <mergeCell ref="E31:E37"/>
    <mergeCell ref="F31:F37"/>
    <mergeCell ref="G31:G37"/>
    <mergeCell ref="C38:C42"/>
    <mergeCell ref="D38:D42"/>
    <mergeCell ref="E38:E42"/>
    <mergeCell ref="F38:F42"/>
    <mergeCell ref="G38:G42"/>
    <mergeCell ref="C43:C45"/>
    <mergeCell ref="D43:D45"/>
    <mergeCell ref="F43:F45"/>
    <mergeCell ref="G43:G45"/>
    <mergeCell ref="E43:E45"/>
    <mergeCell ref="C46:C51"/>
    <mergeCell ref="G46:G51"/>
    <mergeCell ref="F46:F51"/>
    <mergeCell ref="E46:E51"/>
    <mergeCell ref="D46:D51"/>
    <mergeCell ref="C10:C15"/>
    <mergeCell ref="D10:D15"/>
    <mergeCell ref="E10:E15"/>
    <mergeCell ref="F10:F15"/>
    <mergeCell ref="G10:G15"/>
    <mergeCell ref="C16:C21"/>
    <mergeCell ref="D16:D21"/>
    <mergeCell ref="E16:E21"/>
    <mergeCell ref="F16:F21"/>
    <mergeCell ref="G16:G21"/>
    <mergeCell ref="C55:C59"/>
    <mergeCell ref="D55:D59"/>
    <mergeCell ref="E55:E59"/>
    <mergeCell ref="F55:F59"/>
    <mergeCell ref="G55:G59"/>
    <mergeCell ref="G60:G62"/>
    <mergeCell ref="F60:F62"/>
    <mergeCell ref="E60:E62"/>
    <mergeCell ref="D60:D62"/>
    <mergeCell ref="C60:C62"/>
    <mergeCell ref="C52:C54"/>
    <mergeCell ref="G52:G54"/>
    <mergeCell ref="F52:F54"/>
    <mergeCell ref="E52:E54"/>
    <mergeCell ref="D52:D54"/>
    <mergeCell ref="C22:C24"/>
    <mergeCell ref="G22:G24"/>
    <mergeCell ref="F22:F24"/>
    <mergeCell ref="E22:E24"/>
    <mergeCell ref="D22:D24"/>
    <mergeCell ref="O4:Q4"/>
    <mergeCell ref="O5:P5"/>
    <mergeCell ref="O6:P6"/>
    <mergeCell ref="O7:P7"/>
    <mergeCell ref="B8:D8"/>
    <mergeCell ref="G8:N8"/>
    <mergeCell ref="B4:N4"/>
    <mergeCell ref="B6:N6"/>
    <mergeCell ref="B7:N7"/>
    <mergeCell ref="B5:L5"/>
  </mergeCells>
  <conditionalFormatting sqref="A63:N1048576 A7:N8 A5:A6 N5 B44:B45 B47:B51 B53:B54 B56:B59 B61:B62 B11:B15 B17:B21 B23:B24 B26:B30 B32:B37 B39:B42 H61:N62 H56:N59 H47:N51 H44:N45 A1:G1 I1:N1 A2:N4 H53:N54 H39:N42 H17:N21 H23:N24 H11:N15 H32:N37 H26:N30 R26:XFD30 R32:XFD37 R11:XFD15 R23:XFD24 R17:XFD21 R39:XFD42 R53:XFD54 R44:XFD45 R47:XFD51 R56:XFD59 R1:XFD8 R61:XFD1048576">
    <cfRule type="cellIs" dxfId="113" priority="140" operator="equal">
      <formula>0</formula>
    </cfRule>
  </conditionalFormatting>
  <conditionalFormatting sqref="A44:A45 A47:A51 A53:A54 A56:A59 A61:A62 A11:A15 A17:A21 A23:A24 A26:A30 A32:A37 A39:A42">
    <cfRule type="cellIs" dxfId="112" priority="139" operator="equal">
      <formula>0</formula>
    </cfRule>
  </conditionalFormatting>
  <conditionalFormatting sqref="B6:N6">
    <cfRule type="cellIs" dxfId="111" priority="138" operator="equal">
      <formula>0</formula>
    </cfRule>
  </conditionalFormatting>
  <conditionalFormatting sqref="A10:B10 N10 H10:L10 R10:XFD10">
    <cfRule type="cellIs" dxfId="110" priority="137" operator="equal">
      <formula>0</formula>
    </cfRule>
  </conditionalFormatting>
  <conditionalFormatting sqref="A16:B16 H16:L16 N16 R16:XFD16">
    <cfRule type="cellIs" dxfId="109" priority="136" operator="equal">
      <formula>0</formula>
    </cfRule>
  </conditionalFormatting>
  <conditionalFormatting sqref="A22:B22 H22:L22 N22 R22:XFD22">
    <cfRule type="cellIs" dxfId="108" priority="135" operator="equal">
      <formula>0</formula>
    </cfRule>
  </conditionalFormatting>
  <conditionalFormatting sqref="A25:B25 H25:L25 N25 R25:XFD25">
    <cfRule type="cellIs" dxfId="107" priority="134" operator="equal">
      <formula>0</formula>
    </cfRule>
  </conditionalFormatting>
  <conditionalFormatting sqref="A31:B31 H31:L31 N31 R31:XFD31">
    <cfRule type="cellIs" dxfId="106" priority="133" operator="equal">
      <formula>0</formula>
    </cfRule>
  </conditionalFormatting>
  <conditionalFormatting sqref="A38:B38 H38:L38 N38 R38:XFD38">
    <cfRule type="cellIs" dxfId="105" priority="132" operator="equal">
      <formula>0</formula>
    </cfRule>
  </conditionalFormatting>
  <conditionalFormatting sqref="A43:B43 H43:L43 N43 R43:XFD43">
    <cfRule type="cellIs" dxfId="104" priority="131" operator="equal">
      <formula>0</formula>
    </cfRule>
  </conditionalFormatting>
  <conditionalFormatting sqref="A46:B46 H46:L46 N46 R46:XFD46">
    <cfRule type="cellIs" dxfId="103" priority="130" operator="equal">
      <formula>0</formula>
    </cfRule>
  </conditionalFormatting>
  <conditionalFormatting sqref="A52:B52 H52:L52 N52 R52:XFD52">
    <cfRule type="cellIs" dxfId="102" priority="129" operator="equal">
      <formula>0</formula>
    </cfRule>
  </conditionalFormatting>
  <conditionalFormatting sqref="A55:B55 H55:L55 N55 R55:XFD55">
    <cfRule type="cellIs" dxfId="101" priority="128" operator="equal">
      <formula>0</formula>
    </cfRule>
  </conditionalFormatting>
  <conditionalFormatting sqref="A60:B60 H60:L60 N60 R60:XFD60">
    <cfRule type="cellIs" dxfId="100" priority="127" operator="equal">
      <formula>0</formula>
    </cfRule>
  </conditionalFormatting>
  <conditionalFormatting sqref="A9:N9 R9:XFD9">
    <cfRule type="cellIs" dxfId="99" priority="103" operator="equal">
      <formula>0</formula>
    </cfRule>
  </conditionalFormatting>
  <conditionalFormatting sqref="C55:G55">
    <cfRule type="cellIs" dxfId="98" priority="101" operator="equal">
      <formula>0</formula>
    </cfRule>
  </conditionalFormatting>
  <conditionalFormatting sqref="C46:D46">
    <cfRule type="cellIs" dxfId="97" priority="99" operator="equal">
      <formula>0</formula>
    </cfRule>
  </conditionalFormatting>
  <conditionalFormatting sqref="C43:E43">
    <cfRule type="cellIs" dxfId="96" priority="98" operator="equal">
      <formula>0</formula>
    </cfRule>
  </conditionalFormatting>
  <conditionalFormatting sqref="C38:G38">
    <cfRule type="cellIs" dxfId="95" priority="97" operator="equal">
      <formula>0</formula>
    </cfRule>
  </conditionalFormatting>
  <conditionalFormatting sqref="C31:G31">
    <cfRule type="cellIs" dxfId="94" priority="96" operator="equal">
      <formula>0</formula>
    </cfRule>
  </conditionalFormatting>
  <conditionalFormatting sqref="C25:G25">
    <cfRule type="cellIs" dxfId="93" priority="95" operator="equal">
      <formula>0</formula>
    </cfRule>
  </conditionalFormatting>
  <conditionalFormatting sqref="C16:G16">
    <cfRule type="cellIs" dxfId="92" priority="93" operator="equal">
      <formula>0</formula>
    </cfRule>
  </conditionalFormatting>
  <conditionalFormatting sqref="C10:G10">
    <cfRule type="cellIs" dxfId="91" priority="92" operator="equal">
      <formula>0</formula>
    </cfRule>
  </conditionalFormatting>
  <conditionalFormatting sqref="C22">
    <cfRule type="cellIs" dxfId="90" priority="91" operator="equal">
      <formula>0</formula>
    </cfRule>
  </conditionalFormatting>
  <conditionalFormatting sqref="G22">
    <cfRule type="cellIs" dxfId="89" priority="90" operator="equal">
      <formula>0</formula>
    </cfRule>
  </conditionalFormatting>
  <conditionalFormatting sqref="F22">
    <cfRule type="cellIs" dxfId="88" priority="89" operator="equal">
      <formula>0</formula>
    </cfRule>
  </conditionalFormatting>
  <conditionalFormatting sqref="E22">
    <cfRule type="cellIs" dxfId="87" priority="88" operator="equal">
      <formula>0</formula>
    </cfRule>
  </conditionalFormatting>
  <conditionalFormatting sqref="D22">
    <cfRule type="cellIs" dxfId="86" priority="87" operator="equal">
      <formula>0</formula>
    </cfRule>
  </conditionalFormatting>
  <conditionalFormatting sqref="C52">
    <cfRule type="cellIs" dxfId="85" priority="86" operator="equal">
      <formula>0</formula>
    </cfRule>
  </conditionalFormatting>
  <conditionalFormatting sqref="G52">
    <cfRule type="cellIs" dxfId="84" priority="85" operator="equal">
      <formula>0</formula>
    </cfRule>
  </conditionalFormatting>
  <conditionalFormatting sqref="F52">
    <cfRule type="cellIs" dxfId="83" priority="84" operator="equal">
      <formula>0</formula>
    </cfRule>
  </conditionalFormatting>
  <conditionalFormatting sqref="E52">
    <cfRule type="cellIs" dxfId="82" priority="83" operator="equal">
      <formula>0</formula>
    </cfRule>
  </conditionalFormatting>
  <conditionalFormatting sqref="D52">
    <cfRule type="cellIs" dxfId="81" priority="82" operator="equal">
      <formula>0</formula>
    </cfRule>
  </conditionalFormatting>
  <conditionalFormatting sqref="G60">
    <cfRule type="cellIs" dxfId="80" priority="81" operator="equal">
      <formula>0</formula>
    </cfRule>
  </conditionalFormatting>
  <conditionalFormatting sqref="F60">
    <cfRule type="cellIs" dxfId="79" priority="80" operator="equal">
      <formula>0</formula>
    </cfRule>
  </conditionalFormatting>
  <conditionalFormatting sqref="E60">
    <cfRule type="cellIs" dxfId="78" priority="79" operator="equal">
      <formula>0</formula>
    </cfRule>
  </conditionalFormatting>
  <conditionalFormatting sqref="D60">
    <cfRule type="cellIs" dxfId="77" priority="78" operator="equal">
      <formula>0</formula>
    </cfRule>
  </conditionalFormatting>
  <conditionalFormatting sqref="C60">
    <cfRule type="cellIs" dxfId="76" priority="77" operator="equal">
      <formula>0</formula>
    </cfRule>
  </conditionalFormatting>
  <conditionalFormatting sqref="G46">
    <cfRule type="cellIs" dxfId="75" priority="76" operator="equal">
      <formula>0</formula>
    </cfRule>
  </conditionalFormatting>
  <conditionalFormatting sqref="F46">
    <cfRule type="cellIs" dxfId="74" priority="75" operator="equal">
      <formula>0</formula>
    </cfRule>
  </conditionalFormatting>
  <conditionalFormatting sqref="E46">
    <cfRule type="cellIs" dxfId="73" priority="74" operator="equal">
      <formula>0</formula>
    </cfRule>
  </conditionalFormatting>
  <conditionalFormatting sqref="F43">
    <cfRule type="cellIs" dxfId="72" priority="73" operator="equal">
      <formula>0</formula>
    </cfRule>
  </conditionalFormatting>
  <conditionalFormatting sqref="G43">
    <cfRule type="cellIs" dxfId="71" priority="72" operator="equal">
      <formula>0</formula>
    </cfRule>
  </conditionalFormatting>
  <conditionalFormatting sqref="M10">
    <cfRule type="cellIs" dxfId="70" priority="71" operator="equal">
      <formula>0</formula>
    </cfRule>
  </conditionalFormatting>
  <conditionalFormatting sqref="M46">
    <cfRule type="cellIs" dxfId="69" priority="64" operator="equal">
      <formula>0</formula>
    </cfRule>
  </conditionalFormatting>
  <conditionalFormatting sqref="M52">
    <cfRule type="cellIs" dxfId="68" priority="63" operator="equal">
      <formula>0</formula>
    </cfRule>
  </conditionalFormatting>
  <conditionalFormatting sqref="M60">
    <cfRule type="cellIs" dxfId="67" priority="61" operator="equal">
      <formula>0</formula>
    </cfRule>
  </conditionalFormatting>
  <conditionalFormatting sqref="M55">
    <cfRule type="cellIs" dxfId="66" priority="59" operator="equal">
      <formula>0</formula>
    </cfRule>
  </conditionalFormatting>
  <conditionalFormatting sqref="M43">
    <cfRule type="cellIs" dxfId="65" priority="58" operator="equal">
      <formula>0</formula>
    </cfRule>
  </conditionalFormatting>
  <conditionalFormatting sqref="M25">
    <cfRule type="cellIs" dxfId="64" priority="54" operator="equal">
      <formula>0</formula>
    </cfRule>
  </conditionalFormatting>
  <conditionalFormatting sqref="M38">
    <cfRule type="cellIs" dxfId="63" priority="52" operator="equal">
      <formula>0</formula>
    </cfRule>
  </conditionalFormatting>
  <conditionalFormatting sqref="M31">
    <cfRule type="cellIs" dxfId="62" priority="51" operator="equal">
      <formula>0</formula>
    </cfRule>
  </conditionalFormatting>
  <conditionalFormatting sqref="M16">
    <cfRule type="cellIs" dxfId="61" priority="50" operator="equal">
      <formula>0</formula>
    </cfRule>
  </conditionalFormatting>
  <conditionalFormatting sqref="M22">
    <cfRule type="cellIs" dxfId="60" priority="49" operator="equal">
      <formula>0</formula>
    </cfRule>
  </conditionalFormatting>
  <conditionalFormatting sqref="O1:Q3 O63:Q1048576">
    <cfRule type="cellIs" dxfId="59" priority="48" operator="equal">
      <formula>0</formula>
    </cfRule>
  </conditionalFormatting>
  <conditionalFormatting sqref="O61:O62 O56:O59 O47:O51 O44:O45 O53:O54 O39:O42 O17:O21 O23:O24 O11:O15 O32:O37 O26:O30">
    <cfRule type="cellIs" dxfId="58" priority="36" operator="equal">
      <formula>0</formula>
    </cfRule>
  </conditionalFormatting>
  <conditionalFormatting sqref="O10">
    <cfRule type="cellIs" dxfId="57" priority="35" operator="equal">
      <formula>0</formula>
    </cfRule>
  </conditionalFormatting>
  <conditionalFormatting sqref="O46">
    <cfRule type="cellIs" dxfId="56" priority="34" operator="equal">
      <formula>0</formula>
    </cfRule>
  </conditionalFormatting>
  <conditionalFormatting sqref="O52">
    <cfRule type="cellIs" dxfId="55" priority="33" operator="equal">
      <formula>0</formula>
    </cfRule>
  </conditionalFormatting>
  <conditionalFormatting sqref="O60">
    <cfRule type="cellIs" dxfId="54" priority="32" operator="equal">
      <formula>0</formula>
    </cfRule>
  </conditionalFormatting>
  <conditionalFormatting sqref="O55">
    <cfRule type="cellIs" dxfId="53" priority="31" operator="equal">
      <formula>0</formula>
    </cfRule>
  </conditionalFormatting>
  <conditionalFormatting sqref="O43">
    <cfRule type="cellIs" dxfId="52" priority="30" operator="equal">
      <formula>0</formula>
    </cfRule>
  </conditionalFormatting>
  <conditionalFormatting sqref="O25">
    <cfRule type="cellIs" dxfId="51" priority="29" operator="equal">
      <formula>0</formula>
    </cfRule>
  </conditionalFormatting>
  <conditionalFormatting sqref="O38">
    <cfRule type="cellIs" dxfId="50" priority="28" operator="equal">
      <formula>0</formula>
    </cfRule>
  </conditionalFormatting>
  <conditionalFormatting sqref="O31">
    <cfRule type="cellIs" dxfId="49" priority="27" operator="equal">
      <formula>0</formula>
    </cfRule>
  </conditionalFormatting>
  <conditionalFormatting sqref="O16">
    <cfRule type="cellIs" dxfId="48" priority="26" operator="equal">
      <formula>0</formula>
    </cfRule>
  </conditionalFormatting>
  <conditionalFormatting sqref="O22">
    <cfRule type="cellIs" dxfId="47" priority="25" operator="equal">
      <formula>0</formula>
    </cfRule>
  </conditionalFormatting>
  <conditionalFormatting sqref="P61:P62 P56:P59 P47:P51 P44:P45 P53:P54 P39:P42 P17:P21 P23:P24 P11:P15 P32:P37 P26:P30">
    <cfRule type="cellIs" dxfId="46" priority="24" operator="equal">
      <formula>0</formula>
    </cfRule>
  </conditionalFormatting>
  <conditionalFormatting sqref="P10">
    <cfRule type="cellIs" dxfId="45" priority="23" operator="equal">
      <formula>0</formula>
    </cfRule>
  </conditionalFormatting>
  <conditionalFormatting sqref="P46">
    <cfRule type="cellIs" dxfId="44" priority="22" operator="equal">
      <formula>0</formula>
    </cfRule>
  </conditionalFormatting>
  <conditionalFormatting sqref="P52">
    <cfRule type="cellIs" dxfId="43" priority="21" operator="equal">
      <formula>0</formula>
    </cfRule>
  </conditionalFormatting>
  <conditionalFormatting sqref="P60">
    <cfRule type="cellIs" dxfId="42" priority="20" operator="equal">
      <formula>0</formula>
    </cfRule>
  </conditionalFormatting>
  <conditionalFormatting sqref="P55">
    <cfRule type="cellIs" dxfId="41" priority="19" operator="equal">
      <formula>0</formula>
    </cfRule>
  </conditionalFormatting>
  <conditionalFormatting sqref="P43">
    <cfRule type="cellIs" dxfId="40" priority="18" operator="equal">
      <formula>0</formula>
    </cfRule>
  </conditionalFormatting>
  <conditionalFormatting sqref="P25">
    <cfRule type="cellIs" dxfId="39" priority="17" operator="equal">
      <formula>0</formula>
    </cfRule>
  </conditionalFormatting>
  <conditionalFormatting sqref="P38">
    <cfRule type="cellIs" dxfId="38" priority="16" operator="equal">
      <formula>0</formula>
    </cfRule>
  </conditionalFormatting>
  <conditionalFormatting sqref="P31">
    <cfRule type="cellIs" dxfId="37" priority="15" operator="equal">
      <formula>0</formula>
    </cfRule>
  </conditionalFormatting>
  <conditionalFormatting sqref="P16">
    <cfRule type="cellIs" dxfId="36" priority="14" operator="equal">
      <formula>0</formula>
    </cfRule>
  </conditionalFormatting>
  <conditionalFormatting sqref="P22">
    <cfRule type="cellIs" dxfId="35" priority="13" operator="equal">
      <formula>0</formula>
    </cfRule>
  </conditionalFormatting>
  <conditionalFormatting sqref="Q61:Q62 Q56:Q59 Q47:Q51 Q44:Q45 Q53:Q54 Q39:Q42 Q17:Q21 Q23:Q24 Q11:Q15 Q32:Q37 Q26:Q30">
    <cfRule type="cellIs" dxfId="34" priority="12" operator="equal">
      <formula>0</formula>
    </cfRule>
  </conditionalFormatting>
  <conditionalFormatting sqref="Q10">
    <cfRule type="cellIs" dxfId="33" priority="11" operator="equal">
      <formula>0</formula>
    </cfRule>
  </conditionalFormatting>
  <conditionalFormatting sqref="Q46">
    <cfRule type="cellIs" dxfId="32" priority="10" operator="equal">
      <formula>0</formula>
    </cfRule>
  </conditionalFormatting>
  <conditionalFormatting sqref="Q52">
    <cfRule type="cellIs" dxfId="31" priority="9" operator="equal">
      <formula>0</formula>
    </cfRule>
  </conditionalFormatting>
  <conditionalFormatting sqref="Q60">
    <cfRule type="cellIs" dxfId="30" priority="8" operator="equal">
      <formula>0</formula>
    </cfRule>
  </conditionalFormatting>
  <conditionalFormatting sqref="Q55">
    <cfRule type="cellIs" dxfId="29" priority="7" operator="equal">
      <formula>0</formula>
    </cfRule>
  </conditionalFormatting>
  <conditionalFormatting sqref="Q43">
    <cfRule type="cellIs" dxfId="28" priority="6" operator="equal">
      <formula>0</formula>
    </cfRule>
  </conditionalFormatting>
  <conditionalFormatting sqref="Q25">
    <cfRule type="cellIs" dxfId="27" priority="5" operator="equal">
      <formula>0</formula>
    </cfRule>
  </conditionalFormatting>
  <conditionalFormatting sqref="Q38">
    <cfRule type="cellIs" dxfId="26" priority="4" operator="equal">
      <formula>0</formula>
    </cfRule>
  </conditionalFormatting>
  <conditionalFormatting sqref="Q31">
    <cfRule type="cellIs" dxfId="25" priority="3" operator="equal">
      <formula>0</formula>
    </cfRule>
  </conditionalFormatting>
  <conditionalFormatting sqref="Q16">
    <cfRule type="cellIs" dxfId="24" priority="2" operator="equal">
      <formula>0</formula>
    </cfRule>
  </conditionalFormatting>
  <conditionalFormatting sqref="Q22">
    <cfRule type="cellIs" dxfId="23" priority="1"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Q19"/>
  <sheetViews>
    <sheetView showGridLines="0" view="pageBreakPreview" topLeftCell="B3" zoomScale="71" zoomScaleNormal="110" zoomScaleSheetLayoutView="100" workbookViewId="0">
      <selection activeCell="B11" sqref="B11"/>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5" width="14.42578125" style="5" customWidth="1"/>
    <col min="16" max="16" width="11.42578125" style="168"/>
    <col min="17" max="17" width="85.42578125" style="5" customWidth="1"/>
    <col min="18" max="16384" width="11.42578125" style="5"/>
  </cols>
  <sheetData>
    <row r="1" spans="1:17" ht="43.5" customHeight="1" x14ac:dyDescent="0.25">
      <c r="H1" s="417" t="s">
        <v>14</v>
      </c>
      <c r="I1" s="418"/>
      <c r="J1" s="418"/>
      <c r="K1" s="418"/>
      <c r="L1" s="418"/>
      <c r="M1" s="418"/>
      <c r="N1" s="418"/>
    </row>
    <row r="2" spans="1:17" ht="25.5" customHeight="1" x14ac:dyDescent="0.25">
      <c r="H2" s="419"/>
      <c r="I2" s="420"/>
      <c r="J2" s="420"/>
      <c r="K2" s="420"/>
      <c r="L2" s="420"/>
      <c r="M2" s="420"/>
      <c r="N2" s="420"/>
    </row>
    <row r="3" spans="1:17" ht="32.25" customHeight="1" thickBot="1" x14ac:dyDescent="0.3">
      <c r="B3" s="38"/>
      <c r="C3" s="38"/>
      <c r="D3" s="38"/>
      <c r="E3" s="38"/>
      <c r="F3" s="204" t="s">
        <v>1645</v>
      </c>
      <c r="G3" s="38"/>
      <c r="H3" s="421"/>
      <c r="I3" s="422"/>
      <c r="J3" s="422"/>
      <c r="K3" s="422"/>
      <c r="L3" s="422"/>
      <c r="M3" s="422"/>
      <c r="N3" s="422"/>
    </row>
    <row r="4" spans="1:17" ht="30.75" customHeight="1" thickBot="1" x14ac:dyDescent="0.3">
      <c r="B4" s="335" t="s">
        <v>1576</v>
      </c>
      <c r="C4" s="335"/>
      <c r="D4" s="335"/>
      <c r="E4" s="335"/>
      <c r="F4" s="335"/>
      <c r="G4" s="335"/>
      <c r="H4" s="335"/>
      <c r="I4" s="335"/>
      <c r="J4" s="335"/>
      <c r="K4" s="335"/>
      <c r="L4" s="335"/>
      <c r="M4" s="335"/>
      <c r="N4" s="336"/>
      <c r="O4" s="317" t="str">
        <f>+CONCATENATE("Avance porcentual ponderada de la gestión  ",P7)</f>
        <v xml:space="preserve">Avance porcentual ponderada de la gestión  </v>
      </c>
      <c r="P4" s="318"/>
      <c r="Q4" s="319"/>
    </row>
    <row r="5" spans="1:17" ht="57.75" customHeight="1" x14ac:dyDescent="0.25">
      <c r="B5" s="426" t="s">
        <v>1577</v>
      </c>
      <c r="C5" s="426"/>
      <c r="D5" s="426"/>
      <c r="E5" s="426"/>
      <c r="F5" s="426"/>
      <c r="G5" s="426"/>
      <c r="H5" s="426"/>
      <c r="I5" s="426"/>
      <c r="J5" s="426"/>
      <c r="K5" s="426"/>
      <c r="L5" s="426"/>
      <c r="M5" s="52"/>
      <c r="N5" s="10"/>
      <c r="O5" s="355" t="s">
        <v>509</v>
      </c>
      <c r="P5" s="356"/>
      <c r="Q5" s="206">
        <f>VLOOKUP(F3,'Plantilla publicacion'!$AC$4:$AG$10,3,0)</f>
        <v>0</v>
      </c>
    </row>
    <row r="6" spans="1:17" ht="28.5" customHeight="1" thickBot="1" x14ac:dyDescent="0.3">
      <c r="B6" s="337" t="str">
        <f>CONCATENATE(COUNTIF(A10:A37,"producto")," PRODUCTOS")</f>
        <v>3 PRODUCTOS</v>
      </c>
      <c r="C6" s="337"/>
      <c r="D6" s="337"/>
      <c r="E6" s="337"/>
      <c r="F6" s="337"/>
      <c r="G6" s="337"/>
      <c r="H6" s="337"/>
      <c r="I6" s="337"/>
      <c r="J6" s="337"/>
      <c r="K6" s="337"/>
      <c r="L6" s="337"/>
      <c r="M6" s="337"/>
      <c r="N6" s="337"/>
      <c r="O6" s="322" t="s">
        <v>1884</v>
      </c>
      <c r="P6" s="323"/>
      <c r="Q6" s="207">
        <f>VLOOKUP(F3,'Plantilla publicacion'!$AC$4:$AG$10,2,0)</f>
        <v>6.4000000000000001E-2</v>
      </c>
    </row>
    <row r="7" spans="1:17" ht="32.25" customHeight="1" thickBot="1" x14ac:dyDescent="0.3">
      <c r="B7" s="423" t="s">
        <v>15</v>
      </c>
      <c r="C7" s="424"/>
      <c r="D7" s="424"/>
      <c r="E7" s="424"/>
      <c r="F7" s="424"/>
      <c r="G7" s="424"/>
      <c r="H7" s="424"/>
      <c r="I7" s="424"/>
      <c r="J7" s="424"/>
      <c r="K7" s="424"/>
      <c r="L7" s="424"/>
      <c r="M7" s="424"/>
      <c r="N7" s="425"/>
      <c r="O7" s="373" t="s">
        <v>1880</v>
      </c>
      <c r="P7" s="374"/>
      <c r="Q7" s="146" t="s">
        <v>1881</v>
      </c>
    </row>
    <row r="8" spans="1:17" ht="16.5" hidden="1" customHeight="1" thickBot="1" x14ac:dyDescent="0.3">
      <c r="B8" s="411" t="s">
        <v>8</v>
      </c>
      <c r="C8" s="412"/>
      <c r="D8" s="413"/>
      <c r="E8" s="69"/>
      <c r="F8" s="69"/>
      <c r="G8" s="414"/>
      <c r="H8" s="415"/>
      <c r="I8" s="415"/>
      <c r="J8" s="415"/>
      <c r="K8" s="415"/>
      <c r="L8" s="415"/>
      <c r="M8" s="415"/>
      <c r="N8" s="416"/>
    </row>
    <row r="9" spans="1:17" ht="48" customHeight="1" thickBot="1" x14ac:dyDescent="0.3">
      <c r="B9" s="75" t="s">
        <v>501</v>
      </c>
      <c r="C9" s="77" t="s">
        <v>1611</v>
      </c>
      <c r="D9" s="77" t="s">
        <v>0</v>
      </c>
      <c r="E9" s="77" t="s">
        <v>1558</v>
      </c>
      <c r="F9" s="77" t="s">
        <v>1614</v>
      </c>
      <c r="G9" s="77" t="s">
        <v>1</v>
      </c>
      <c r="H9" s="77" t="s">
        <v>2</v>
      </c>
      <c r="I9" s="77" t="s">
        <v>3</v>
      </c>
      <c r="J9" s="77" t="s">
        <v>4</v>
      </c>
      <c r="K9" s="78" t="s">
        <v>5</v>
      </c>
      <c r="L9" s="78" t="s">
        <v>6</v>
      </c>
      <c r="M9" s="80" t="s">
        <v>1612</v>
      </c>
      <c r="N9" s="79" t="s">
        <v>7</v>
      </c>
      <c r="O9" s="79" t="s">
        <v>1882</v>
      </c>
      <c r="P9" s="194" t="s">
        <v>1883</v>
      </c>
      <c r="Q9" s="79" t="s">
        <v>2178</v>
      </c>
    </row>
    <row r="10" spans="1:17" s="12" customFormat="1" ht="25.5" x14ac:dyDescent="0.25">
      <c r="A10" s="5" t="str">
        <f>VLOOKUP(B10,'Plantilla publicacion'!$A$3:$B$504,2,0)</f>
        <v>Producto</v>
      </c>
      <c r="B10" s="99" t="s">
        <v>543</v>
      </c>
      <c r="C10" s="350" t="str">
        <f>VLOOKUP(B10,'Plantilla publicacion'!$A$3:$R$504,17,0)</f>
        <v>PND - 5-31-5-b- Convergencia regional - Entidades públicas territoriales y nacionales fortalecidas / PES - Transformación Institucional</v>
      </c>
      <c r="D10" s="350" t="str">
        <f>VLOOKUP(B10,'Plantilla publicacion'!$A$3:$M$504,6,0)</f>
        <v>60-Fortalecer el Sistema Integral de Gestión Institucional en el marco del Modelo Integrado de Planeación y gestión para mejorar la prestación del servicio.</v>
      </c>
      <c r="E10" s="350" t="str">
        <f>VLOOKUP(B10,'Plantilla publicacion'!$A$3:$O$504,14,0)</f>
        <v>106-Cumplimiento de productos del PAI asociados a Fortalecer el Sistema Integral de Gestión Institucional para mejorar la prestación del servicio.</v>
      </c>
      <c r="F10" s="350" t="str">
        <f>VLOOKUP(B10,'Plantilla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350" t="str">
        <f>VLOOKUP(B10,'Plantilla publicacion'!$A$3:$M$504,7,0)</f>
        <v>N/A</v>
      </c>
      <c r="H10" s="101" t="str">
        <f>VLOOKUP(B10,'Plantilla publicacion'!$A$3:$M$504,8,0)</f>
        <v>Plan Anual de Auditorías ejecutado y presentado al CICCI (actas del CICCI firmadas semestralmente por Superintendente y jefe OCI)</v>
      </c>
      <c r="I10" s="101">
        <f>VLOOKUP(B10,'Plantilla publicacion'!$A$3:$M$504,9,0)</f>
        <v>100</v>
      </c>
      <c r="J10" s="101" t="str">
        <f>VLOOKUP(B10,'Plantilla publicacion'!$A$3:$M$504,10,0)</f>
        <v>Porcentual</v>
      </c>
      <c r="K10" s="159" t="str">
        <f>VLOOKUP(B10,'Plantilla publicacion'!$A$3:$M$504,11,0)</f>
        <v>2025-01-02</v>
      </c>
      <c r="L10" s="159" t="str">
        <f>VLOOKUP(B10,'Plantilla publicacion'!$A$3:$M$504,12,0)</f>
        <v>2025-12-31</v>
      </c>
      <c r="M10" s="101">
        <f>IF(ISERROR(VLOOKUP(B10,'Plantilla publicacion'!$A$3:$P$501,16,0)),"NA",VLOOKUP(B10,'Plantilla publicacion'!$A$3:$P$501,16,0))</f>
        <v>0</v>
      </c>
      <c r="N10" s="191" t="str">
        <f>VLOOKUP(B10,'Plantilla publicacion'!$A$3:$M$504,13,0)</f>
        <v>50-OFICINA DE CONTROL INTERNO</v>
      </c>
      <c r="O10" s="210">
        <f>VLOOKUP($B10,'Plantilla publicacion'!$T$3:$Z$504,6,0)</f>
        <v>0</v>
      </c>
      <c r="P10" s="218">
        <f>VLOOKUP($B10,'Plantilla publicacion'!$T$3:$Z$504,7,0)</f>
        <v>0</v>
      </c>
      <c r="Q10" s="211">
        <f>VLOOKUP($B10,'Plantilla publicacion'!$T$3:$AA$504,8,0)</f>
        <v>0</v>
      </c>
    </row>
    <row r="11" spans="1:17" ht="127.5" x14ac:dyDescent="0.25">
      <c r="A11" s="13" t="str">
        <f>VLOOKUP(B11,'Plantilla publicacion'!$A$3:$B$504,2,0)</f>
        <v>Actividad propia</v>
      </c>
      <c r="B11" s="103" t="s">
        <v>548</v>
      </c>
      <c r="C11" s="349"/>
      <c r="D11" s="349">
        <f>VLOOKUP(B11,'Plantilla publicacion'!$A$3:$M$502,6,0)</f>
        <v>0</v>
      </c>
      <c r="E11" s="349"/>
      <c r="F11" s="349"/>
      <c r="G11" s="349">
        <f>VLOOKUP(B11,'Plantilla publicacion'!$A$3:$M$502,7,0)</f>
        <v>0</v>
      </c>
      <c r="H11" s="6" t="str">
        <f>VLOOKUP(B11,'Plantilla publicacion'!$A$3:$M$504,8,0)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publicacion'!$A$3:$M$504,9,0)</f>
        <v>100</v>
      </c>
      <c r="J11" s="6" t="str">
        <f>VLOOKUP(B11,'Plantilla publicacion'!$A$3:$M$504,10,0)</f>
        <v>Porcentual</v>
      </c>
      <c r="K11" s="7" t="str">
        <f>VLOOKUP(B11,'Plantilla publicacion'!$A$3:$M$504,11,0)</f>
        <v>2025-01-02</v>
      </c>
      <c r="L11" s="7" t="str">
        <f>VLOOKUP(B11,'Plantilla publicacion'!$A$3:$M$504,12,0)</f>
        <v>2025-12-31</v>
      </c>
      <c r="M11" s="58"/>
      <c r="N11" s="39" t="str">
        <f>VLOOKUP(B11,'Plantilla publicacion'!$A$3:$M$504,13,0)</f>
        <v>50-OFICINA DE CONTROL INTERNO</v>
      </c>
      <c r="O11" s="198">
        <f>VLOOKUP($B11,'Plantilla publicacion'!$T$3:$Z$504,6,0)</f>
        <v>24</v>
      </c>
      <c r="P11" s="171">
        <f>VLOOKUP($B11,'Plantilla publicacion'!$T$3:$Z$504,7,0)</f>
        <v>6.4000000000000001E-2</v>
      </c>
      <c r="Q11" s="213" t="str">
        <f>VLOOKUP($B11,'Plantilla publicacion'!$T$3:$AA$504,8,0)</f>
        <v>De acuerdo con el plan anual de auditoría 2025 aprobado por el Comité de Coordinación de Control Interno, en cual se encuentran registradas 67  actividades a realizar por la Oficina de Control Interno, como son, los Informes de auditorías internas basadas en riesgos, informes de auditorías SIGI e informes de ley y seguimiento u otros. Para el primer trimestre de 2025 esta Oficina realizó 16 Informes de Ley y seguimiento mencionados a continuación: Informe de PQRSF, Seguimiento al SUIT, Informe Derechos de Autor, Seguimiento plan de mejoramiento CGR- SIRECI, Informe EKOGUI, Informe Austeridad en el Gato Público, PACC, Seguimiento plan de mejoramiento Institucional, Informe Evaluación al Estado del Sistema de Control Interno, Informe Evaluación por Dependencias, Informe SIGEP, Seguimiento plan de mejoramiento AGN, Reporte Congreso, Rendición de la cuenta Anual SIRECI, Reporte de Riesgo, Informe Evaluación Control Interno Contable. Razón por la cual su avance es del 24%.</v>
      </c>
    </row>
    <row r="12" spans="1:17" ht="51.75" thickBot="1" x14ac:dyDescent="0.3">
      <c r="A12" s="13" t="str">
        <f>VLOOKUP(B12,'Plantilla publicacion'!$A$3:$B$504,2,0)</f>
        <v>Actividad propia</v>
      </c>
      <c r="B12" s="105" t="s">
        <v>549</v>
      </c>
      <c r="C12" s="351"/>
      <c r="D12" s="351">
        <f>VLOOKUP(B12,'Plantilla publicacion'!$A$3:$M$502,6,0)</f>
        <v>0</v>
      </c>
      <c r="E12" s="351"/>
      <c r="F12" s="351"/>
      <c r="G12" s="351">
        <f>VLOOKUP(B12,'Plantilla publicacion'!$A$3:$M$502,7,0)</f>
        <v>0</v>
      </c>
      <c r="H12" s="107" t="str">
        <f>VLOOKUP(B12,'Plantilla publicacion'!$A$3:$M$504,8,0)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7">
        <f>VLOOKUP(B12,'Plantilla publicacion'!$A$3:$M$504,9,0)</f>
        <v>2</v>
      </c>
      <c r="J12" s="107" t="str">
        <f>VLOOKUP(B12,'Plantilla publicacion'!$A$3:$M$504,10,0)</f>
        <v>Númerica</v>
      </c>
      <c r="K12" s="108" t="str">
        <f>VLOOKUP(B12,'Plantilla publicacion'!$A$3:$M$504,11,0)</f>
        <v>2025-06-03</v>
      </c>
      <c r="L12" s="108" t="str">
        <f>VLOOKUP(B12,'Plantilla publicacion'!$A$3:$M$504,12,0)</f>
        <v>2025-12-31</v>
      </c>
      <c r="M12" s="109"/>
      <c r="N12" s="192" t="str">
        <f>VLOOKUP(B12,'Plantilla publicacion'!$A$3:$M$504,13,0)</f>
        <v>50-OFICINA DE CONTROL INTERNO</v>
      </c>
      <c r="O12" s="214">
        <f>VLOOKUP($B12,'Plantilla publicacion'!$T$3:$Z$504,6,0)</f>
        <v>0</v>
      </c>
      <c r="P12" s="172">
        <f>VLOOKUP($B12,'Plantilla publicacion'!$T$3:$Z$504,7,0)</f>
        <v>0</v>
      </c>
      <c r="Q12" s="215">
        <f>VLOOKUP($B12,'Plantilla publicacion'!$T$3:$AA$504,8,0)</f>
        <v>0</v>
      </c>
    </row>
    <row r="13" spans="1:17" s="12" customFormat="1" ht="51" x14ac:dyDescent="0.25">
      <c r="A13" s="5" t="str">
        <f>VLOOKUP(B13,'Plantilla publicacion'!$A$3:$B$504,2,0)</f>
        <v>Producto</v>
      </c>
      <c r="B13" s="15" t="s">
        <v>551</v>
      </c>
      <c r="C13" s="349" t="str">
        <f>VLOOKUP(B13,'Plantilla publicacion'!$A$3:$R$504,17,0)</f>
        <v>PND - 5-31-5-b- Convergencia regional - Entidades públicas territoriales y nacionales fortalecidas / PES - Transformación Institucional</v>
      </c>
      <c r="D13" s="349" t="str">
        <f>VLOOKUP(B13,'Plantilla publicacion'!$A$3:$M$504,6,0)</f>
        <v>60-Fortalecer el Sistema Integral de Gestión Institucional en el marco del Modelo Integrado de Planeación y gestión para mejorar la prestación del servicio.</v>
      </c>
      <c r="E13" s="349" t="str">
        <f>VLOOKUP(B13,'Plantilla publicacion'!$A$3:$O$504,14,0)</f>
        <v>106-Cumplimiento de productos del PAI asociados a Fortalecer el Sistema Integral de Gestión Institucional para mejorar la prestación del servicio.</v>
      </c>
      <c r="F13" s="349" t="str">
        <f>VLOOKUP(B13,'Plantilla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349" t="str">
        <f>VLOOKUP(B13,'Plantilla publicacion'!$A$3:$M$504,7,0)</f>
        <v>N/A</v>
      </c>
      <c r="H13" s="15" t="str">
        <f>VLOOKUP(B13,'Plantilla publicacion'!$A$3:$M$504,8,0)</f>
        <v>Seguimiento Planes de trabajo MIPG en el marco de la Política Control Interno, con seguimiento realizado y radicado ante la OAP  (Informe)
Entregable: (Informes de seguimiento  a la implementación y actas del comité)</v>
      </c>
      <c r="I13" s="15">
        <f>VLOOKUP(B13,'Plantilla publicacion'!$A$3:$M$504,9,0)</f>
        <v>3</v>
      </c>
      <c r="J13" s="15" t="str">
        <f>VLOOKUP(B13,'Plantilla publicacion'!$A$3:$M$504,10,0)</f>
        <v>Númerica</v>
      </c>
      <c r="K13" s="158" t="str">
        <f>VLOOKUP(B13,'Plantilla publicacion'!$A$3:$M$504,11,0)</f>
        <v>2025-04-01</v>
      </c>
      <c r="L13" s="158" t="str">
        <f>VLOOKUP(B13,'Plantilla publicacion'!$A$3:$M$504,12,0)</f>
        <v>2025-11-28</v>
      </c>
      <c r="M13" s="139">
        <f>IF(ISERROR(VLOOKUP(B13,'Plantilla publicacion'!$A$3:$P$501,16,0)),"NA",VLOOKUP(B13,'Plantilla publicacion'!$A$3:$P$501,16,0))</f>
        <v>0</v>
      </c>
      <c r="N13" s="189" t="str">
        <f>VLOOKUP(B13,'Plantilla publicacion'!$A$3:$M$504,13,0)</f>
        <v>50-OFICINA DE CONTROL INTERNO</v>
      </c>
      <c r="O13" s="216">
        <f>VLOOKUP($B13,'Plantilla publicacion'!$T$3:$Z$504,6,0)</f>
        <v>0</v>
      </c>
      <c r="P13" s="219">
        <f>VLOOKUP($B13,'Plantilla publicacion'!$T$3:$Z$504,7,0)</f>
        <v>0</v>
      </c>
      <c r="Q13" s="217">
        <f>VLOOKUP($B13,'Plantilla publicacion'!$T$3:$AA$504,8,0)</f>
        <v>0</v>
      </c>
    </row>
    <row r="14" spans="1:17" ht="38.25" x14ac:dyDescent="0.25">
      <c r="A14" s="13" t="str">
        <f>VLOOKUP(B14,'Plantilla publicacion'!$A$3:$B$504,2,0)</f>
        <v>Actividad propia</v>
      </c>
      <c r="B14" s="6" t="s">
        <v>555</v>
      </c>
      <c r="C14" s="349"/>
      <c r="D14" s="349">
        <f>VLOOKUP(B14,'Plantilla publicacion'!$A$3:$M$502,6,0)</f>
        <v>0</v>
      </c>
      <c r="E14" s="349"/>
      <c r="F14" s="349"/>
      <c r="G14" s="349">
        <f>VLOOKUP(B14,'Plantilla publicacion'!$A$3:$M$502,7,0)</f>
        <v>0</v>
      </c>
      <c r="H14" s="6" t="str">
        <f>VLOOKUP(B14,'Plantilla publicacion'!$A$3:$M$504,8,0)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publicacion'!$A$3:$M$504,9,0)</f>
        <v>3</v>
      </c>
      <c r="J14" s="6" t="str">
        <f>VLOOKUP(B14,'Plantilla publicacion'!$A$3:$M$504,10,0)</f>
        <v>Númerica</v>
      </c>
      <c r="K14" s="7" t="str">
        <f>VLOOKUP(B14,'Plantilla publicacion'!$A$3:$M$504,11,0)</f>
        <v>2025-04-01</v>
      </c>
      <c r="L14" s="7" t="str">
        <f>VLOOKUP(B14,'Plantilla publicacion'!$A$3:$M$504,12,0)</f>
        <v>2025-11-28</v>
      </c>
      <c r="M14" s="58"/>
      <c r="N14" s="39" t="str">
        <f>VLOOKUP(B14,'Plantilla publicacion'!$A$3:$M$504,13,0)</f>
        <v>50-OFICINA DE CONTROL INTERNO</v>
      </c>
      <c r="O14" s="212">
        <f>VLOOKUP($B14,'Plantilla publicacion'!$T$3:$Z$504,6,0)</f>
        <v>0</v>
      </c>
      <c r="P14" s="171">
        <f>VLOOKUP($B14,'Plantilla publicacion'!$T$3:$Z$504,7,0)</f>
        <v>0</v>
      </c>
      <c r="Q14" s="213">
        <f>VLOOKUP($B14,'Plantilla publicacion'!$T$3:$AA$504,8,0)</f>
        <v>0</v>
      </c>
    </row>
    <row r="15" spans="1:17" ht="26.25" thickBot="1" x14ac:dyDescent="0.3">
      <c r="A15" s="13" t="str">
        <f>VLOOKUP(B15,'Plantilla publicacion'!$A$3:$B$504,2,0)</f>
        <v>Actividad propia</v>
      </c>
      <c r="B15" s="11" t="s">
        <v>557</v>
      </c>
      <c r="C15" s="349"/>
      <c r="D15" s="349">
        <f>VLOOKUP(B15,'Plantilla publicacion'!$A$3:$M$502,6,0)</f>
        <v>0</v>
      </c>
      <c r="E15" s="349"/>
      <c r="F15" s="349"/>
      <c r="G15" s="349">
        <f>VLOOKUP(B15,'Plantilla publicacion'!$A$3:$M$502,7,0)</f>
        <v>0</v>
      </c>
      <c r="H15" s="11" t="str">
        <f>VLOOKUP(B15,'Plantilla publicacion'!$A$3:$M$504,8,0)</f>
        <v>Elaborar y presentar al Comité Institucional de Gestión y Desempeño el informe de seguimiento a la implementación del MIPG (Actas de CIGD)</v>
      </c>
      <c r="I15" s="11">
        <f>VLOOKUP(B15,'Plantilla publicacion'!$A$3:$M$504,9,0)</f>
        <v>3</v>
      </c>
      <c r="J15" s="11" t="str">
        <f>VLOOKUP(B15,'Plantilla publicacion'!$A$3:$M$504,10,0)</f>
        <v>Númerica</v>
      </c>
      <c r="K15" s="111" t="str">
        <f>VLOOKUP(B15,'Plantilla publicacion'!$A$3:$M$504,11,0)</f>
        <v>2025-04-01</v>
      </c>
      <c r="L15" s="111" t="str">
        <f>VLOOKUP(B15,'Plantilla publicacion'!$A$3:$M$504,12,0)</f>
        <v>2025-11-28</v>
      </c>
      <c r="M15" s="112"/>
      <c r="N15" s="190" t="str">
        <f>VLOOKUP(B15,'Plantilla publicacion'!$A$3:$M$504,13,0)</f>
        <v>50-OFICINA DE CONTROL INTERNO</v>
      </c>
      <c r="O15" s="214">
        <f>VLOOKUP($B15,'Plantilla publicacion'!$T$3:$Z$504,6,0)</f>
        <v>0</v>
      </c>
      <c r="P15" s="172">
        <f>VLOOKUP($B15,'Plantilla publicacion'!$T$3:$Z$504,7,0)</f>
        <v>0</v>
      </c>
      <c r="Q15" s="215">
        <f>VLOOKUP($B15,'Plantilla publicacion'!$T$3:$AA$504,8,0)</f>
        <v>0</v>
      </c>
    </row>
    <row r="16" spans="1:17" s="12" customFormat="1" ht="25.5" x14ac:dyDescent="0.25">
      <c r="A16" s="5" t="str">
        <f>VLOOKUP(B16,'Plantilla publicacion'!$A$3:$B$504,2,0)</f>
        <v>Producto</v>
      </c>
      <c r="B16" s="99" t="s">
        <v>559</v>
      </c>
      <c r="C16" s="350" t="str">
        <f>VLOOKUP(B16,'Plantilla publicacion'!$A$3:$R$504,17,0)</f>
        <v>PND - 5-31-5-b- Convergencia regional - Entidades públicas territoriales y nacionales fortalecidas / PES - Transformación Institucional</v>
      </c>
      <c r="D16" s="350" t="str">
        <f>VLOOKUP(B16,'Plantilla publicacion'!$A$3:$M$504,6,0)</f>
        <v>60-Fortalecer el Sistema Integral de Gestión Institucional en el marco del Modelo Integrado de Planeación y gestión para mejorar la prestación del servicio.</v>
      </c>
      <c r="E16" s="350" t="str">
        <f>VLOOKUP(B16,'Plantilla publicacion'!$A$3:$O$504,14,0)</f>
        <v>106-Cumplimiento de productos del PAI asociados a Fortalecer el Sistema Integral de Gestión Institucional para mejorar la prestación del servicio.</v>
      </c>
      <c r="F16" s="350" t="str">
        <f>VLOOKUP(B16,'Plantilla publicacion'!$A$3:$P$504,15,0)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350" t="str">
        <f>VLOOKUP(B16,'Plantilla publicacion'!$A$3:$M$504,7,0)</f>
        <v>N/A</v>
      </c>
      <c r="H16" s="101" t="str">
        <f>VLOOKUP(B16,'Plantilla publicacion'!$A$3:$M$504,8,0)</f>
        <v>Objetivos estratégicos y orientaciones PND, evaluados frente a la planeación 2025 y el PES (Informe elaborado y enviado a Despacho y OAP/memorando o correo)</v>
      </c>
      <c r="I16" s="101">
        <f>VLOOKUP(B16,'Plantilla publicacion'!$A$3:$M$504,9,0)</f>
        <v>1</v>
      </c>
      <c r="J16" s="101" t="str">
        <f>VLOOKUP(B16,'Plantilla publicacion'!$A$3:$M$504,10,0)</f>
        <v>Númerica</v>
      </c>
      <c r="K16" s="159" t="str">
        <f>VLOOKUP(B16,'Plantilla publicacion'!$A$3:$M$504,11,0)</f>
        <v>2025-02-19</v>
      </c>
      <c r="L16" s="159" t="str">
        <f>VLOOKUP(B16,'Plantilla publicacion'!$A$3:$M$504,12,0)</f>
        <v>2025-12-19</v>
      </c>
      <c r="M16" s="101">
        <f>IF(ISERROR(VLOOKUP(B16,'Plantilla publicacion'!$A$3:$P$501,16,0)),"NA",VLOOKUP(B16,'Plantilla publicacion'!$A$3:$P$501,16,0))</f>
        <v>0</v>
      </c>
      <c r="N16" s="191" t="str">
        <f>VLOOKUP(B16,'Plantilla publicacion'!$A$3:$M$504,13,0)</f>
        <v>50-OFICINA DE CONTROL INTERNO</v>
      </c>
      <c r="O16" s="216">
        <f>VLOOKUP($B16,'Plantilla publicacion'!$T$3:$Z$504,6,0)</f>
        <v>0</v>
      </c>
      <c r="P16" s="219">
        <f>VLOOKUP($B16,'Plantilla publicacion'!$T$3:$Z$504,7,0)</f>
        <v>0</v>
      </c>
      <c r="Q16" s="217">
        <f>VLOOKUP($B16,'Plantilla publicacion'!$T$3:$AA$504,8,0)</f>
        <v>0</v>
      </c>
    </row>
    <row r="17" spans="1:17" ht="38.25" x14ac:dyDescent="0.25">
      <c r="A17" s="13" t="str">
        <f>VLOOKUP(B17,'Plantilla publicacion'!$A$3:$B$504,2,0)</f>
        <v>Actividad propia</v>
      </c>
      <c r="B17" s="103" t="s">
        <v>561</v>
      </c>
      <c r="C17" s="349"/>
      <c r="D17" s="349">
        <f>VLOOKUP(B17,'Plantilla publicacion'!$A$3:$M$502,6,0)</f>
        <v>0</v>
      </c>
      <c r="E17" s="349"/>
      <c r="F17" s="349"/>
      <c r="G17" s="349"/>
      <c r="H17" s="6" t="str">
        <f>VLOOKUP(B17,'Plantilla publicacion'!$A$3:$M$504,8,0)</f>
        <v>Evaluar el cumplimiento de compromisos que la Superintendencia  tiene en el Plan Estratégico Sectorial frente a los objetivos estratégicos del ministerio (informe con los resultados de la evaluación elaborado)</v>
      </c>
      <c r="I17" s="6">
        <f>VLOOKUP(B17,'Plantilla publicacion'!$A$3:$M$504,9,0)</f>
        <v>1</v>
      </c>
      <c r="J17" s="6" t="str">
        <f>VLOOKUP(B17,'Plantilla publicacion'!$A$3:$M$504,10,0)</f>
        <v>Númerica</v>
      </c>
      <c r="K17" s="7" t="str">
        <f>VLOOKUP(B17,'Plantilla publicacion'!$A$3:$M$504,11,0)</f>
        <v>2025-02-19</v>
      </c>
      <c r="L17" s="7" t="str">
        <f>VLOOKUP(B17,'Plantilla publicacion'!$A$3:$M$504,12,0)</f>
        <v>2025-12-19</v>
      </c>
      <c r="M17" s="58"/>
      <c r="N17" s="39" t="str">
        <f>VLOOKUP(B17,'Plantilla publicacion'!$A$3:$M$504,13,0)</f>
        <v>50-OFICINA DE CONTROL INTERNO</v>
      </c>
      <c r="O17" s="212">
        <f>VLOOKUP($B17,'Plantilla publicacion'!$T$3:$Z$504,6,0)</f>
        <v>0</v>
      </c>
      <c r="P17" s="171">
        <f>VLOOKUP($B17,'Plantilla publicacion'!$T$3:$Z$504,7,0)</f>
        <v>0</v>
      </c>
      <c r="Q17" s="213">
        <f>VLOOKUP($B17,'Plantilla publicacion'!$T$3:$AA$504,8,0)</f>
        <v>0</v>
      </c>
    </row>
    <row r="18" spans="1:17" ht="38.25" x14ac:dyDescent="0.25">
      <c r="A18" s="13" t="str">
        <f>VLOOKUP(B18,'Plantilla publicacion'!$A$3:$B$504,2,0)</f>
        <v>Actividad propia</v>
      </c>
      <c r="B18" s="103" t="s">
        <v>563</v>
      </c>
      <c r="C18" s="349"/>
      <c r="D18" s="349">
        <f>VLOOKUP(B18,'Plantilla publicacion'!$A$3:$M$502,6,0)</f>
        <v>0</v>
      </c>
      <c r="E18" s="349"/>
      <c r="F18" s="349"/>
      <c r="G18" s="349"/>
      <c r="H18" s="6" t="str">
        <f>VLOOKUP(B18,'Plantilla publicacion'!$A$3:$M$504,8,0)</f>
        <v>Evaluar cumplimiento de los Objetivos Estrategicos  y el Plan Nacional de Desarrollo frente a las responsabilidades determinadas por los mismos para la SIC. (informe con los resultados de la evaluación elaborado).</v>
      </c>
      <c r="I18" s="6">
        <f>VLOOKUP(B18,'Plantilla publicacion'!$A$3:$M$504,9,0)</f>
        <v>1</v>
      </c>
      <c r="J18" s="6" t="str">
        <f>VLOOKUP(B18,'Plantilla publicacion'!$A$3:$M$504,10,0)</f>
        <v>Númerica</v>
      </c>
      <c r="K18" s="7" t="str">
        <f>VLOOKUP(B18,'Plantilla publicacion'!$A$3:$M$504,11,0)</f>
        <v>2025-02-19</v>
      </c>
      <c r="L18" s="7" t="str">
        <f>VLOOKUP(B18,'Plantilla publicacion'!$A$3:$M$504,12,0)</f>
        <v>2025-12-19</v>
      </c>
      <c r="M18" s="58"/>
      <c r="N18" s="39" t="str">
        <f>VLOOKUP(B18,'Plantilla publicacion'!$A$3:$M$504,13,0)</f>
        <v>50-OFICINA DE CONTROL INTERNO</v>
      </c>
      <c r="O18" s="212">
        <f>VLOOKUP($B18,'Plantilla publicacion'!$T$3:$Z$504,6,0)</f>
        <v>0</v>
      </c>
      <c r="P18" s="171">
        <f>VLOOKUP($B18,'Plantilla publicacion'!$T$3:$Z$504,7,0)</f>
        <v>0</v>
      </c>
      <c r="Q18" s="213">
        <f>VLOOKUP($B18,'Plantilla publicacion'!$T$3:$AA$504,8,0)</f>
        <v>0</v>
      </c>
    </row>
    <row r="19" spans="1:17" ht="26.25" thickBot="1" x14ac:dyDescent="0.3">
      <c r="A19" s="13" t="str">
        <f>VLOOKUP(B19,'Plantilla publicacion'!$A$3:$B$504,2,0)</f>
        <v>Actividad propia</v>
      </c>
      <c r="B19" s="105" t="s">
        <v>564</v>
      </c>
      <c r="C19" s="351"/>
      <c r="D19" s="351">
        <f>VLOOKUP(B19,'Plantilla publicacion'!$A$3:$M$502,6,0)</f>
        <v>0</v>
      </c>
      <c r="E19" s="351"/>
      <c r="F19" s="351"/>
      <c r="G19" s="351"/>
      <c r="H19" s="107" t="str">
        <f>VLOOKUP(B19,'Plantilla publicacion'!$A$3:$M$504,8,0)</f>
        <v>Elaborar y radicar ante los responsables, el informe. (informe con los resultados de la evaluación elaborado y radicado al Superintendente y OAP / Correo-Memorando)</v>
      </c>
      <c r="I19" s="107">
        <f>VLOOKUP(B19,'Plantilla publicacion'!$A$3:$M$504,9,0)</f>
        <v>1</v>
      </c>
      <c r="J19" s="107" t="str">
        <f>VLOOKUP(B19,'Plantilla publicacion'!$A$3:$M$504,10,0)</f>
        <v>Númerica</v>
      </c>
      <c r="K19" s="108" t="str">
        <f>VLOOKUP(B19,'Plantilla publicacion'!$A$3:$M$504,11,0)</f>
        <v>2025-02-19</v>
      </c>
      <c r="L19" s="108" t="str">
        <f>VLOOKUP(B19,'Plantilla publicacion'!$A$3:$M$504,12,0)</f>
        <v>2025-12-19</v>
      </c>
      <c r="M19" s="109"/>
      <c r="N19" s="192" t="str">
        <f>VLOOKUP(B19,'Plantilla publicacion'!$A$3:$M$504,13,0)</f>
        <v>50-OFICINA DE CONTROL INTERNO</v>
      </c>
      <c r="O19" s="214">
        <f>VLOOKUP($B19,'Plantilla publicacion'!$T$3:$Z$504,6,0)</f>
        <v>0</v>
      </c>
      <c r="P19" s="172">
        <f>VLOOKUP($B19,'Plantilla publicacion'!$T$3:$Z$504,7,0)</f>
        <v>0</v>
      </c>
      <c r="Q19" s="215">
        <f>VLOOKUP($B19,'Plantilla publicacion'!$T$3:$AA$504,8,0)</f>
        <v>0</v>
      </c>
    </row>
  </sheetData>
  <autoFilter ref="A9:N19" xr:uid="{5AD4A8B9-DA5F-4133-BA0D-1F60F10F51BC}"/>
  <mergeCells count="26">
    <mergeCell ref="G16:G19"/>
    <mergeCell ref="F16:F19"/>
    <mergeCell ref="E16:E19"/>
    <mergeCell ref="D16:D19"/>
    <mergeCell ref="C16:C19"/>
    <mergeCell ref="C13:C15"/>
    <mergeCell ref="D13:D15"/>
    <mergeCell ref="E13:E15"/>
    <mergeCell ref="F13:F15"/>
    <mergeCell ref="G13:G15"/>
    <mergeCell ref="C10:C12"/>
    <mergeCell ref="G10:G12"/>
    <mergeCell ref="F10:F12"/>
    <mergeCell ref="E10:E12"/>
    <mergeCell ref="D10:D12"/>
    <mergeCell ref="H1:N3"/>
    <mergeCell ref="B4:N4"/>
    <mergeCell ref="B6:N6"/>
    <mergeCell ref="B7:N7"/>
    <mergeCell ref="B5:L5"/>
    <mergeCell ref="O4:Q4"/>
    <mergeCell ref="O5:P5"/>
    <mergeCell ref="O6:P6"/>
    <mergeCell ref="O7:P7"/>
    <mergeCell ref="B8:D8"/>
    <mergeCell ref="G8:N8"/>
  </mergeCells>
  <conditionalFormatting sqref="H14:N15 H11:N12 H17:N19">
    <cfRule type="cellIs" dxfId="22" priority="50" operator="equal">
      <formula>0</formula>
    </cfRule>
  </conditionalFormatting>
  <conditionalFormatting sqref="A11:A12 A14:A15 A17:A19">
    <cfRule type="cellIs" dxfId="21" priority="49" operator="equal">
      <formula>0</formula>
    </cfRule>
  </conditionalFormatting>
  <conditionalFormatting sqref="B6:N6">
    <cfRule type="cellIs" dxfId="20" priority="48" operator="equal">
      <formula>0</formula>
    </cfRule>
  </conditionalFormatting>
  <conditionalFormatting sqref="A10:B10 H10:L10 N10 R10:XFD10">
    <cfRule type="cellIs" dxfId="19" priority="47" operator="equal">
      <formula>0</formula>
    </cfRule>
  </conditionalFormatting>
  <conditionalFormatting sqref="A13:B13 H13:L13 N13 R13:XFD13">
    <cfRule type="cellIs" dxfId="18" priority="46" operator="equal">
      <formula>0</formula>
    </cfRule>
  </conditionalFormatting>
  <conditionalFormatting sqref="A16:N16 R16:XFD16">
    <cfRule type="cellIs" dxfId="17" priority="45" operator="equal">
      <formula>0</formula>
    </cfRule>
  </conditionalFormatting>
  <conditionalFormatting sqref="A9:N9 R9:XFD9">
    <cfRule type="cellIs" dxfId="16" priority="37" operator="equal">
      <formula>0</formula>
    </cfRule>
  </conditionalFormatting>
  <conditionalFormatting sqref="C10">
    <cfRule type="cellIs" dxfId="15" priority="33" operator="equal">
      <formula>0</formula>
    </cfRule>
  </conditionalFormatting>
  <conditionalFormatting sqref="G10">
    <cfRule type="cellIs" dxfId="14" priority="32" operator="equal">
      <formula>0</formula>
    </cfRule>
  </conditionalFormatting>
  <conditionalFormatting sqref="F10">
    <cfRule type="cellIs" dxfId="13" priority="31" operator="equal">
      <formula>0</formula>
    </cfRule>
  </conditionalFormatting>
  <conditionalFormatting sqref="E10">
    <cfRule type="cellIs" dxfId="12" priority="30" operator="equal">
      <formula>0</formula>
    </cfRule>
  </conditionalFormatting>
  <conditionalFormatting sqref="D10">
    <cfRule type="cellIs" dxfId="11" priority="29" operator="equal">
      <formula>0</formula>
    </cfRule>
  </conditionalFormatting>
  <conditionalFormatting sqref="C13">
    <cfRule type="cellIs" dxfId="10" priority="28" operator="equal">
      <formula>0</formula>
    </cfRule>
  </conditionalFormatting>
  <conditionalFormatting sqref="D13">
    <cfRule type="cellIs" dxfId="9" priority="27" operator="equal">
      <formula>0</formula>
    </cfRule>
  </conditionalFormatting>
  <conditionalFormatting sqref="E13">
    <cfRule type="cellIs" dxfId="8" priority="26" operator="equal">
      <formula>0</formula>
    </cfRule>
  </conditionalFormatting>
  <conditionalFormatting sqref="F13">
    <cfRule type="cellIs" dxfId="7" priority="25" operator="equal">
      <formula>0</formula>
    </cfRule>
  </conditionalFormatting>
  <conditionalFormatting sqref="G13">
    <cfRule type="cellIs" dxfId="6" priority="24" operator="equal">
      <formula>0</formula>
    </cfRule>
  </conditionalFormatting>
  <conditionalFormatting sqref="M13">
    <cfRule type="cellIs" dxfId="5" priority="22" operator="equal">
      <formula>0</formula>
    </cfRule>
  </conditionalFormatting>
  <conditionalFormatting sqref="M10">
    <cfRule type="cellIs" dxfId="4" priority="20" operator="equal">
      <formula>0</formula>
    </cfRule>
  </conditionalFormatting>
  <conditionalFormatting sqref="O10:Q19">
    <cfRule type="cellIs" dxfId="3" priority="1"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N10:N19" xr:uid="{0205168F-4B56-4A77-8409-9E48DD98B670}">
      <formula1>area</formula1>
    </dataValidation>
    <dataValidation type="list" allowBlank="1" showErrorMessage="1" sqref="J10:J19" xr:uid="{AA4247F2-E880-4E05-9771-0907D98FFE79}">
      <formula1>"1-Númerica,2-Porcentual"</formula1>
    </dataValidation>
    <dataValidation type="list" allowBlank="1" showInputMessage="1" showErrorMessage="1" sqref="C10 C13 C16" xr:uid="{2A684977-8470-4A36-93A4-3B25231484C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Convenciones</vt:lpstr>
      <vt:lpstr>PAI 2025 Consolidado</vt:lpstr>
      <vt:lpstr>Plantilla publicacion</vt:lpstr>
      <vt:lpstr>PAI 2025 GPS rempl2)</vt:lpstr>
      <vt:lpstr>Ranking</vt:lpstr>
      <vt:lpstr>SEGUIMIENTO PLAN DE ACCIÓN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2025-06-17T12:47:32Z</dcterms:modified>
</cp:coreProperties>
</file>